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4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jpeg" ContentType="image/jpeg"/>
  <Override PartName="/xl/media/image4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RelaçaoRuas" sheetId="1" state="hidden" r:id="rId2"/>
    <sheet name="ÁREA DE PAVIMENTAÇÃO" sheetId="2" state="hidden" r:id="rId3"/>
    <sheet name="QD. CALÇADAS EXISTENTES" sheetId="3" state="hidden" r:id="rId4"/>
    <sheet name="ORÇ. ANALÍTICO (ANEXO I)" sheetId="4" state="visible" r:id="rId5"/>
    <sheet name="Abc" sheetId="5" state="hidden" r:id="rId6"/>
    <sheet name="Adm" sheetId="6" state="hidden" r:id="rId7"/>
    <sheet name="RESUMODREN" sheetId="7" state="hidden" r:id="rId8"/>
    <sheet name="ANEXO I-A COMPOSIÇÃO DO BDI " sheetId="8" state="visible" r:id="rId9"/>
    <sheet name="DREN.ESCAV" sheetId="9" state="hidden" r:id="rId10"/>
  </sheets>
  <definedNames>
    <definedName function="false" hidden="false" localSheetId="4" name="_xlnm.Print_Area" vbProcedure="false">Abc!$A$1:$M$146</definedName>
    <definedName function="false" hidden="false" localSheetId="4" name="_xlnm.Print_Titles" vbProcedure="false">Abc!$1:$7</definedName>
    <definedName function="false" hidden="false" localSheetId="7" name="_xlnm.Print_Area" vbProcedure="false">'ANEXO I-A COMPOSIÇÃO DO BDI '!$A$1:$H$42</definedName>
    <definedName function="false" hidden="false" localSheetId="1" name="_xlnm.Print_Area" vbProcedure="false">'ÁREA DE PAVIMENTAÇÃO'!$B$2:$G$103</definedName>
    <definedName function="false" hidden="false" localSheetId="8" name="_xlnm.Print_Area" vbProcedure="false">'DREN.ESCAV'!$A$1:$BJ$1062</definedName>
    <definedName function="false" hidden="false" localSheetId="8" name="_xlnm.Print_Titles" vbProcedure="false">'DREN.ESCAV'!$1:$9</definedName>
    <definedName function="false" hidden="false" localSheetId="3" name="_xlnm.Print_Area" vbProcedure="false">'ORÇ. ANALÍTICO (ANEXO I)'!$A$1:$I$65</definedName>
    <definedName function="false" hidden="false" localSheetId="3" name="_xlnm.Print_Titles" vbProcedure="false">'ORÇ. ANALÍTICO (ANEXO I)'!$1:$12</definedName>
    <definedName function="false" hidden="false" localSheetId="2" name="_xlnm.Print_Area" vbProcedure="false">'QD. CALÇADAS EXISTENTES'!$B$2:$F$70</definedName>
    <definedName function="false" hidden="false" localSheetId="2" name="_xlnm.Print_Titles" vbProcedure="false">'QD. CALÇADAS EXISTENTES'!$2:$3</definedName>
    <definedName function="false" hidden="false" localSheetId="0" name="_xlnm.Print_Area" vbProcedure="false">RelaçaoRuas!$B$2:$F$82</definedName>
    <definedName function="false" hidden="false" localSheetId="0" name="_xlnm.Print_Titles" vbProcedure="false">RelaçaoRuas!$2:$5</definedName>
    <definedName function="false" hidden="false" localSheetId="6" name="_xlnm.Print_Area" vbProcedure="false">RESUMODREN!$A$1:$AA$210</definedName>
    <definedName function="false" hidden="false" localSheetId="6" name="_xlnm.Print_Titles" vbProcedure="false">RESUMODREN!$1:$6</definedName>
    <definedName function="false" hidden="false" name="Database" vbProcedure="false">#REF!</definedName>
    <definedName function="false" hidden="false" name="Excel_BuiltIn_Print_Area_2" vbProcedure="false">#REF!</definedName>
    <definedName function="false" hidden="false" name="__xlfn_CUBEVALUE" vbProcedure="false">NA()</definedName>
    <definedName function="false" hidden="false" localSheetId="0" name="Database" vbProcedure="false">#REF!</definedName>
    <definedName function="false" hidden="false" localSheetId="0" name="_xlnm.Print_Area" vbProcedure="false">RelaçaoRuas!$B$2:$F$82</definedName>
    <definedName function="false" hidden="false" localSheetId="0" name="_xlnm.Print_Titles" vbProcedure="false">RelaçaoRuas!$2:$5</definedName>
    <definedName function="false" hidden="false" localSheetId="1" name="Database" vbProcedure="false">#REF!</definedName>
    <definedName function="false" hidden="false" localSheetId="1" name="_xlnm.Print_Area" vbProcedure="false">'ÁREA DE PAVIMENTAÇÃO'!$B$2:$G$103</definedName>
    <definedName function="false" hidden="false" localSheetId="2" name="Database" vbProcedure="false">#REF!</definedName>
    <definedName function="false" hidden="false" localSheetId="2" name="_xlnm.Print_Area" vbProcedure="false">'QD. CALÇADAS EXISTENTES'!$B$2:$F$70</definedName>
    <definedName function="false" hidden="false" localSheetId="2" name="_xlnm.Print_Titles" vbProcedure="false">'QD. CALÇADAS EXISTENTES'!$2:$3</definedName>
    <definedName function="false" hidden="false" localSheetId="3" name="_xlnm.Print_Area" vbProcedure="false">'ORÇ. ANALÍTICO (ANEXO I)'!$A$1:$I$65</definedName>
    <definedName function="false" hidden="false" localSheetId="3" name="_xlnm.Print_Titles" vbProcedure="false">'ORÇ. ANALÍTICO (ANEXO I)'!$1:$12</definedName>
    <definedName function="false" hidden="false" localSheetId="4" name="Database" vbProcedure="false">#REF!</definedName>
    <definedName function="false" hidden="false" localSheetId="4" name="_xlnm.Print_Area" vbProcedure="false">Abc!$A$1:$M$146</definedName>
    <definedName function="false" hidden="false" localSheetId="4" name="_xlnm.Print_Titles" vbProcedure="false">Abc!$1:$7</definedName>
    <definedName function="false" hidden="false" localSheetId="4" name="_xlnm._FilterDatabase" vbProcedure="false">Abc!$D$1:$D$148</definedName>
    <definedName function="false" hidden="false" localSheetId="6" name="_xlnm.Print_Area" vbProcedure="false">RESUMODREN!$A$1:$AA$210</definedName>
    <definedName function="false" hidden="false" localSheetId="6" name="_xlnm.Print_Titles" vbProcedure="false">RESUMODREN!$1:$6</definedName>
    <definedName function="false" hidden="false" localSheetId="7" name="_xlnm.Print_Area" vbProcedure="false">'ANEXO I-A COMPOSIÇÃO DO BDI '!$A$1:$H$42</definedName>
    <definedName function="false" hidden="false" localSheetId="8" name="Database" vbProcedure="false">#REF!</definedName>
    <definedName function="false" hidden="false" localSheetId="8" name="_xlnm.Print_Area" vbProcedure="false">'DREN.ESCAV'!$A$1:$BJ$1062</definedName>
    <definedName function="false" hidden="false" localSheetId="8" name="_xlnm.Print_Titles" vbProcedure="false">'DREN.ESCAV'!$1:$9</definedName>
    <definedName function="false" hidden="false" localSheetId="8" name="_xlnm._FilterDatabase" vbProcedure="false">'DREN.ESCAV'!$A$1:$AA$1532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<sst xmlns="http://schemas.openxmlformats.org/spreadsheetml/2006/main" count="9280" uniqueCount="2084">
  <si>
    <t xml:space="preserve">RELAÇÃO DE RUAS</t>
  </si>
  <si>
    <t xml:space="preserve">PAVIMENTAÇÃO E DRENAGEM DOS BAIRROS MARAVISTA E SERRA GRANDE</t>
  </si>
  <si>
    <t xml:space="preserve">Item</t>
  </si>
  <si>
    <t xml:space="preserve">Via</t>
  </si>
  <si>
    <t xml:space="preserve">TRECHO</t>
  </si>
  <si>
    <t xml:space="preserve">Bairro</t>
  </si>
  <si>
    <t xml:space="preserve">Extensão</t>
  </si>
  <si>
    <t xml:space="preserve">est. Inicial</t>
  </si>
  <si>
    <t xml:space="preserve">+</t>
  </si>
  <si>
    <t xml:space="preserve">quebrada</t>
  </si>
  <si>
    <t xml:space="preserve">=&gt;</t>
  </si>
  <si>
    <t xml:space="preserve">est. Final</t>
  </si>
  <si>
    <t xml:space="preserve">AV. JOSÉ CORTEZ JÚNIOR (ANTIGA AV.2)</t>
  </si>
  <si>
    <t xml:space="preserve">Rua 45 à Av. Ewerton Xavier</t>
  </si>
  <si>
    <t xml:space="preserve">SERRA GRANDE</t>
  </si>
  <si>
    <t xml:space="preserve">RUA COSTA RICA (ANTIGA RUA 8)</t>
  </si>
  <si>
    <t xml:space="preserve">Estrada do Cantagalo a Av. Ewerton Xavier</t>
  </si>
  <si>
    <t xml:space="preserve">RUA D</t>
  </si>
  <si>
    <t xml:space="preserve">Rua B a Av. Ewerton Xavier</t>
  </si>
  <si>
    <t xml:space="preserve">RUA DOS BRILHANTES</t>
  </si>
  <si>
    <t xml:space="preserve">Avenida José Cortez Júnior (antiga Av. das Esmeraldas) a Rua Costa Rica (antiga Rua 8)</t>
  </si>
  <si>
    <t xml:space="preserve">ESTRADA DO CANTAGALO</t>
  </si>
  <si>
    <t xml:space="preserve">Rua Costa Rica (antiga Rua 8) a Rua B</t>
  </si>
  <si>
    <t xml:space="preserve">RUA 36</t>
  </si>
  <si>
    <t xml:space="preserve">Av. José Cortez Junior (antiga Av. 2) a Rua Costa Rica (antiga Rua 8)</t>
  </si>
  <si>
    <t xml:space="preserve">RUA A </t>
  </si>
  <si>
    <t xml:space="preserve">Rua Costa Rica (antiga Rua 8) a Rua D</t>
  </si>
  <si>
    <t xml:space="preserve">RUA 35</t>
  </si>
  <si>
    <t xml:space="preserve">RUA B</t>
  </si>
  <si>
    <t xml:space="preserve">Rua Costa Rica (antiga Rua 8) a Estrada do Cantagalo</t>
  </si>
  <si>
    <t xml:space="preserve">RUA PY</t>
  </si>
  <si>
    <t xml:space="preserve">Av. Ewerton Xavier a Avenida José Cortez Júnior</t>
  </si>
  <si>
    <t xml:space="preserve">RUA 39</t>
  </si>
  <si>
    <t xml:space="preserve">início e fim na Av. José Cortez Junior (antiga Av. 2)</t>
  </si>
  <si>
    <t xml:space="preserve">RUA JOÃO PAULO II (ANTIGA RUA 19)</t>
  </si>
  <si>
    <t xml:space="preserve">Av. Ewerton Xavier a Rua João Cabete</t>
  </si>
  <si>
    <t xml:space="preserve">RUA DR. PEDRO CALDAS CUNHA (ANTIGA RUA 20)</t>
  </si>
  <si>
    <t xml:space="preserve">Rua Professora Romanda Gonçalves a Rua João Cabete</t>
  </si>
  <si>
    <t xml:space="preserve">RUA RAIMUNDO TEIXEIRA MENDES (ANTIGO RUA 21)</t>
  </si>
  <si>
    <t xml:space="preserve">RUA VINÍCIO CORREA DE ARAÚJO (ANTIGA RUA 22)</t>
  </si>
  <si>
    <t xml:space="preserve">Av. Ewerton Xavier a Av. Pilsen (antiga Av. 4)</t>
  </si>
  <si>
    <t xml:space="preserve">RUA REPUBLICA DOMINICANA (ANTIGA RUA 23)</t>
  </si>
  <si>
    <t xml:space="preserve">Av. josé Cortêz Júnior (Ant. Av. 2) à Av. Gen. Atratino Cortês Coutinho</t>
  </si>
  <si>
    <t xml:space="preserve">Av. Gen. Atratino Cortês Coutinho (ant. Av. 1) à Av. Everton Xavier</t>
  </si>
  <si>
    <t xml:space="preserve">Av. Everton Xavier à Rua João Cabete</t>
  </si>
  <si>
    <t xml:space="preserve">RUA CUBA (ANTIGA RUA 24)</t>
  </si>
  <si>
    <t xml:space="preserve">Av. José Cortês Júnior (ant. Av.2) à Av. Everton Xavier</t>
  </si>
  <si>
    <t xml:space="preserve">RUA PORTO RICO (ANTIGA RUA 25)</t>
  </si>
  <si>
    <t xml:space="preserve">Av. General Atratino Cortês Coutinho à Av. Everton Xavier</t>
  </si>
  <si>
    <t xml:space="preserve">RUA FRANCISCO NASCIMENTO (ANTIGA RUA 26)</t>
  </si>
  <si>
    <t xml:space="preserve">RUA JORNALISTA ARI GUANABARA (ANTIGA RUA 1)</t>
  </si>
  <si>
    <t xml:space="preserve">Av. José Cortez Junior (antiga Av. 2) e Av. Ewerton Xavier</t>
  </si>
  <si>
    <t xml:space="preserve">RUA TENOR ROBERTO CALHEIROS DE MIRANDA (ANTIGA RUA 27)</t>
  </si>
  <si>
    <t xml:space="preserve">RUA EDYR BACKER (ANTIGA RUA 28)</t>
  </si>
  <si>
    <t xml:space="preserve">RUA HIGINO DA SILVA SAMARY</t>
  </si>
  <si>
    <t xml:space="preserve">Av. José Cortez Junior (antiga Av. 2) a Av. Ewerton Xavier</t>
  </si>
  <si>
    <t xml:space="preserve">RUA ESTHER ALEXANDRE ANDRADE (ANTIGA RUA 29)</t>
  </si>
  <si>
    <t xml:space="preserve">RUA FELIPE GERALDO VICENTE (ANTIGA RUA 4)</t>
  </si>
  <si>
    <t xml:space="preserve">Av. Ewerton Xavier a Av. José Cortez Júnior (antiga Av. 2)</t>
  </si>
  <si>
    <t xml:space="preserve">RUA RUBEM ASSIS BONFIM (ANTIGA RUA 30)</t>
  </si>
  <si>
    <t xml:space="preserve">RUA 5</t>
  </si>
  <si>
    <t xml:space="preserve">RUA JAERTH MEDEIROS (ANTIGA RUA 31)</t>
  </si>
  <si>
    <t xml:space="preserve">RUA NOSSA SENHORA DOS ANJOS (ANTIGA RUA 32)</t>
  </si>
  <si>
    <t xml:space="preserve">RUA JOÃO CABETE</t>
  </si>
  <si>
    <t xml:space="preserve">Rua Jaerth Medeiros (antiga Rua 31) a Rua João Paulo II (antiga Rua 19)</t>
  </si>
  <si>
    <t xml:space="preserve">RUA JOSÉ FLORÊNCIO PEREIRA (ANTIGA RUA 33)</t>
  </si>
  <si>
    <t xml:space="preserve">Av. Ewerton Xavier a Rua Nossa Senhora dos Anjos (antiga Rua 32)</t>
  </si>
  <si>
    <t xml:space="preserve">Rua Professor Julio Oliveira Bitencourt (Ant. Rua 6) à Rua Vinício Correa de Araújo (antiga Rua 22)</t>
  </si>
  <si>
    <t xml:space="preserve">AV. GENERAL ATRATINO CORTES COUTINHO</t>
  </si>
  <si>
    <t xml:space="preserve">Rua 1 à Rua Vinício Correa de Araújo (Antiga Rua 22)</t>
  </si>
  <si>
    <t xml:space="preserve">AV. PILSEN (ANTIGA AVENIDA 04)</t>
  </si>
  <si>
    <t xml:space="preserve">Rua Esther Alexandre (antiga Rua 29) a Rua João Paulo II (antiga Rua 19)</t>
  </si>
  <si>
    <t xml:space="preserve">RUA SANTO AMARO (ANTIGO CAMINHO EXISTENTE)</t>
  </si>
  <si>
    <t xml:space="preserve">Av. Ewerton Xavier a Rua 75</t>
  </si>
  <si>
    <t xml:space="preserve">MARAVISTA</t>
  </si>
  <si>
    <t xml:space="preserve">AV. AUGUSTO VIEIRA JACQUES (ANTIGA A. BAHIA I)</t>
  </si>
  <si>
    <t xml:space="preserve">Av. Ewerton Xavier à Rua Professor José Vieira de Souza</t>
  </si>
  <si>
    <t xml:space="preserve">RUA PROF. JOSÉ VIEIRA DE SOUZA ( ANTIGA RUA 11)</t>
  </si>
  <si>
    <t xml:space="preserve">Tem início e fim na Av. Augusto Vieira Jacques (Ant. Av. Bahia / Av. 1)</t>
  </si>
  <si>
    <t xml:space="preserve">RUA JORNALISTA JOSÉ DE MATOS (ANTIGA RUA 1)</t>
  </si>
  <si>
    <t xml:space="preserve">Av. Ewerton Xavier à Av. Augusto Vieira Jacques</t>
  </si>
  <si>
    <t xml:space="preserve">RUA PROF. JURENIL ANDRADE COSTA</t>
  </si>
  <si>
    <t xml:space="preserve">Rua Santo Amaro à Augusto Vieira Jacques</t>
  </si>
  <si>
    <t xml:space="preserve">Av. Everton Xavier à Rio João Mendes</t>
  </si>
  <si>
    <t xml:space="preserve">RUA JORNALISTA MÁRIO DUTRA (ANTIGA RUA 3)</t>
  </si>
  <si>
    <t xml:space="preserve">Av. Augusto Vieira Jacques ao Rio João Mendes</t>
  </si>
  <si>
    <t xml:space="preserve">RUA MAURÍCIO LAGE (ANTIGA RUA 4)</t>
  </si>
  <si>
    <t xml:space="preserve">Av. Augusto Vieira Jacques a Av. Prefeito Altivo Mendes Linhares</t>
  </si>
  <si>
    <t xml:space="preserve">RUA ADALGISA MONTEIRO (ANTIGA RUA 5)</t>
  </si>
  <si>
    <t xml:space="preserve">Os primeiros 100m a partir da Av. Augusto Vieira Jacques em direção a Av. Ewerton Xavier = 100m</t>
  </si>
  <si>
    <t xml:space="preserve">Rua Professora Romanda Gonçalves a Rua Maria Izabel Bolckan (antiga Rua 23) = 371m</t>
  </si>
  <si>
    <t xml:space="preserve">RUA PROF. ANGEOLINA PETRÓPOLIS (ANTIGA RUA 5)</t>
  </si>
  <si>
    <t xml:space="preserve">Rua Santo Amaro a Av. Prefeito Altivo Mendes Linhares</t>
  </si>
  <si>
    <t xml:space="preserve">RUA DR. PÁLVARO SILVA (ANTIGA RUA 7)</t>
  </si>
  <si>
    <t xml:space="preserve">Rua Professor José Vieira de Souza até a altura do número 014</t>
  </si>
  <si>
    <t xml:space="preserve">RUA SENADOR LÚCIO BITTENCOURT (ANTIGA RUA 8)</t>
  </si>
  <si>
    <t xml:space="preserve">Av. Ewerton Xavier a Av. Prefeito Altivo Mendes Linhares</t>
  </si>
  <si>
    <t xml:space="preserve">RUA ULISSES DE OLIVEIRA MADRUGA (ANTIGA RUA 9)</t>
  </si>
  <si>
    <t xml:space="preserve">RUA DR. CÁSSIO ROTHER DO AMARAL (ANTIGA RUA 10)</t>
  </si>
  <si>
    <t xml:space="preserve">Rua Professora Romanda Gonçalves a Rua Professora Gertrudes Camará Torres (antiga Rua 27)</t>
  </si>
  <si>
    <t xml:space="preserve">RUA PROF. GERTRUDES CAMARÁ TORRES (ANTIGA RUA 27)</t>
  </si>
  <si>
    <t xml:space="preserve">Rua Dr. Cassio Rother do Amaral a Rua Doutor Pálvaro da Silva</t>
  </si>
  <si>
    <t xml:space="preserve">RUA CARLOS TAVARES NUNES (ANTIGA RUA 38)</t>
  </si>
  <si>
    <t xml:space="preserve">Av. Ewerton Xavier a Rua Professora Romanda Gonçalves</t>
  </si>
  <si>
    <t xml:space="preserve">RUA MADRE MARY MARCELINE (ANTIGA RUA 39)</t>
  </si>
  <si>
    <t xml:space="preserve">Av. Everton Xavier a Rua Professora Romana Gonçalves</t>
  </si>
  <si>
    <t xml:space="preserve">RUA PROF. ROCHED SEBÁ (ANTIGA RUA 40)</t>
  </si>
  <si>
    <t xml:space="preserve">Est. Francisco da Cruz Nunes à R. Dr. Cássio R. do Amaral</t>
  </si>
  <si>
    <t xml:space="preserve">AVENIDA 2</t>
  </si>
  <si>
    <t xml:space="preserve">Rua da Fantasia (antiga Rua 12) a Rua  Professora Romanda Gonçalves</t>
  </si>
  <si>
    <t xml:space="preserve">AVENIDA PREFEITO ALTIVO MENDES LINHARES</t>
  </si>
  <si>
    <t xml:space="preserve">Avenida 2 a Rua Maria Izabel Bolckan (antiga Rua 23)</t>
  </si>
  <si>
    <t xml:space="preserve">RUA DR. LUIZ ARAÚJO BRAZ (ANTIGA RUA 9)</t>
  </si>
  <si>
    <t xml:space="preserve">Os primeiros 50m a partir da Av. Irene Lopes Sodré</t>
  </si>
  <si>
    <t xml:space="preserve">Até a Rua Odrazil Lizardo Camilo</t>
  </si>
  <si>
    <t xml:space="preserve">RUA ODRAZIL LIZARDO CAMILO</t>
  </si>
  <si>
    <t xml:space="preserve">Rua Santo Amaro à Rua Maria Tanuré Amora</t>
  </si>
  <si>
    <t xml:space="preserve">RUA MARIA TANURÉ AMORA</t>
  </si>
  <si>
    <t xml:space="preserve">Rua Santo Amaro à Estrada Francisco da Cruz Nunes</t>
  </si>
  <si>
    <t xml:space="preserve">RUA DR. PÁLVARO DA SILVA</t>
  </si>
  <si>
    <t xml:space="preserve">Avenida Prefeito Altivo Mendes Linhares à Rua Maria Izavel Bolcakan</t>
  </si>
  <si>
    <t xml:space="preserve">RUA DR. LUIZ DE ARAÚJO BRAZ (ANT. RUA 9)</t>
  </si>
  <si>
    <t xml:space="preserve">Av. Everton Xavier à Rua Prof. Romanda Gonçalves</t>
  </si>
  <si>
    <t xml:space="preserve">RUA NICARAGUA (ANT. RUA 10)</t>
  </si>
  <si>
    <t xml:space="preserve">Av. Everton Xavier à Av. Irene Lopes Sodré (Ant. Est. Engenho do Mato)</t>
  </si>
  <si>
    <t xml:space="preserve">RUA 12</t>
  </si>
  <si>
    <t xml:space="preserve">Av. Everton Xavier à Av. Prof. Romanda Gonçaves</t>
  </si>
  <si>
    <t xml:space="preserve">Miguel Coelho à Av. Prefeito Altivo Mendes Linhares</t>
  </si>
  <si>
    <t xml:space="preserve">RUA PROFESSOR JULIO OLIVEIRA BITTENCOURT</t>
  </si>
  <si>
    <t xml:space="preserve">RUA JOSÉ BITTENCOURT ( ANTIGA RUA 7)</t>
  </si>
  <si>
    <t xml:space="preserve">Altura do lote 09 à Av. Everton Xavier</t>
  </si>
  <si>
    <t xml:space="preserve">RUA PROFESSOR CARLOS CORTES (ANTIGA RUA 8)</t>
  </si>
  <si>
    <t xml:space="preserve">altura do número 85 à Rua José Bittencourt (antiga Rua 7)</t>
  </si>
  <si>
    <t xml:space="preserve">AV. EVERTON XAVIER X AV. CUBA</t>
  </si>
  <si>
    <t xml:space="preserve">Cruzamento entre as ruas</t>
  </si>
  <si>
    <t xml:space="preserve">AV. EVERTON XAVIER X RUA NICARAGUA</t>
  </si>
  <si>
    <t xml:space="preserve">AV. EVERTON XAVIER X RUA DR. LUIZ DE ARAÚJO BRAZ</t>
  </si>
  <si>
    <t xml:space="preserve">TOTAL</t>
  </si>
  <si>
    <t xml:space="preserve">ÁREA DE PAVIMENTAÇÃO - VIAS COM MAIOR FLUXO DE VEÍCULOS</t>
  </si>
  <si>
    <t xml:space="preserve">RAMO</t>
  </si>
  <si>
    <t xml:space="preserve">Largura</t>
  </si>
  <si>
    <t xml:space="preserve">Área</t>
  </si>
  <si>
    <t xml:space="preserve">RAMO 0</t>
  </si>
  <si>
    <t xml:space="preserve">RAMO 1600</t>
  </si>
  <si>
    <t xml:space="preserve">RUA NOSSA SENHORADOS ANJOS (ANTIGA RUA 32)</t>
  </si>
  <si>
    <t xml:space="preserve">TRECHO 1625+5,735 À 1626+15,729</t>
  </si>
  <si>
    <t xml:space="preserve">RAMO 1850</t>
  </si>
  <si>
    <t xml:space="preserve">RAMO 1900</t>
  </si>
  <si>
    <t xml:space="preserve">RUA 75</t>
  </si>
  <si>
    <t xml:space="preserve">Subtotal</t>
  </si>
  <si>
    <t xml:space="preserve">ÁREA DE PAVIMENTAÇÃO - VIAS COM MENOR FLUXO DE VEÍCULOS</t>
  </si>
  <si>
    <t xml:space="preserve">RAMO 500</t>
  </si>
  <si>
    <t xml:space="preserve">RUA COSTA RICA (ANT. RUA 8)</t>
  </si>
  <si>
    <t xml:space="preserve">RAMO 100</t>
  </si>
  <si>
    <t xml:space="preserve">RAMO 150</t>
  </si>
  <si>
    <t xml:space="preserve">RAMO 200</t>
  </si>
  <si>
    <t xml:space="preserve">RAMO 250</t>
  </si>
  <si>
    <t xml:space="preserve">RAMO 300</t>
  </si>
  <si>
    <t xml:space="preserve">RAMO 350</t>
  </si>
  <si>
    <t xml:space="preserve">RAMO 400</t>
  </si>
  <si>
    <t xml:space="preserve">RAMO 450</t>
  </si>
  <si>
    <t xml:space="preserve">RAMO 550</t>
  </si>
  <si>
    <t xml:space="preserve">RAMO 600</t>
  </si>
  <si>
    <t xml:space="preserve">RAMO 650</t>
  </si>
  <si>
    <t xml:space="preserve">RAMO 700</t>
  </si>
  <si>
    <t xml:space="preserve">RAMO 750</t>
  </si>
  <si>
    <t xml:space="preserve">RAMO 800</t>
  </si>
  <si>
    <t xml:space="preserve">RAMO 850</t>
  </si>
  <si>
    <t xml:space="preserve">RAMO 900</t>
  </si>
  <si>
    <t xml:space="preserve">RAMO 950</t>
  </si>
  <si>
    <t xml:space="preserve">RAMO 1050</t>
  </si>
  <si>
    <t xml:space="preserve">RUA FARM. FRANCISCO NASCIMENTO (ANTIGA RUA 26)</t>
  </si>
  <si>
    <t xml:space="preserve">RAMO 1000</t>
  </si>
  <si>
    <t xml:space="preserve">RAMO 1100</t>
  </si>
  <si>
    <t xml:space="preserve">RAMO 1150</t>
  </si>
  <si>
    <t xml:space="preserve">RAMO 1200</t>
  </si>
  <si>
    <t xml:space="preserve">RAMO 1250</t>
  </si>
  <si>
    <t xml:space="preserve">RAMO 1300</t>
  </si>
  <si>
    <t xml:space="preserve">RAMO 1350</t>
  </si>
  <si>
    <t xml:space="preserve">RUA ESTHER ALEXANDRA ANDRADE (ANTIGA RUA 29)</t>
  </si>
  <si>
    <t xml:space="preserve">RAMO 1400</t>
  </si>
  <si>
    <t xml:space="preserve">RAMO 1450</t>
  </si>
  <si>
    <t xml:space="preserve">RAMO 1500</t>
  </si>
  <si>
    <t xml:space="preserve">RAMO 1550</t>
  </si>
  <si>
    <t xml:space="preserve">RAMO 1700</t>
  </si>
  <si>
    <t xml:space="preserve">RAMO 1750</t>
  </si>
  <si>
    <t xml:space="preserve">RAMO 1800</t>
  </si>
  <si>
    <t xml:space="preserve">RAMO 1950</t>
  </si>
  <si>
    <t xml:space="preserve">RAMO 2050</t>
  </si>
  <si>
    <t xml:space="preserve">RAMO 2100</t>
  </si>
  <si>
    <t xml:space="preserve">RAMO 2150</t>
  </si>
  <si>
    <t xml:space="preserve">RAMO 2200</t>
  </si>
  <si>
    <t xml:space="preserve">RAMO 2250</t>
  </si>
  <si>
    <t xml:space="preserve">RAMO 2300</t>
  </si>
  <si>
    <t xml:space="preserve">RAMO 2350</t>
  </si>
  <si>
    <t xml:space="preserve">TRECHO 2364+1,707 À 2365+2,986</t>
  </si>
  <si>
    <t xml:space="preserve">RAMO 2400</t>
  </si>
  <si>
    <t xml:space="preserve">RAMO 2450</t>
  </si>
  <si>
    <t xml:space="preserve">RAMO 2500</t>
  </si>
  <si>
    <t xml:space="preserve">RAMO 2550</t>
  </si>
  <si>
    <t xml:space="preserve">RAMO 2600</t>
  </si>
  <si>
    <t xml:space="preserve">RUA DR. ROTHER DO AMARAL (ANTIGA RUA 10)</t>
  </si>
  <si>
    <t xml:space="preserve">RAMO 2650</t>
  </si>
  <si>
    <t xml:space="preserve">RAMO 2700</t>
  </si>
  <si>
    <t xml:space="preserve">RAMO 2750</t>
  </si>
  <si>
    <t xml:space="preserve">RAMO 2800</t>
  </si>
  <si>
    <t xml:space="preserve">RAMO 2850</t>
  </si>
  <si>
    <t xml:space="preserve">RAMO 2900</t>
  </si>
  <si>
    <t xml:space="preserve">TRECHO 2910+18,426 À 2912+7,635</t>
  </si>
  <si>
    <t xml:space="preserve">TRECHO 2914+9,825 À 2916+8,778</t>
  </si>
  <si>
    <t xml:space="preserve">RAMO 2950</t>
  </si>
  <si>
    <t xml:space="preserve">RAMO 3000</t>
  </si>
  <si>
    <t xml:space="preserve">ÁREA DE VIAS À SEREM RECONSTUÍDAS</t>
  </si>
  <si>
    <t xml:space="preserve">RUA SANTO AMPARO (ANT. CAMINHO EXISTENTE)</t>
  </si>
  <si>
    <t xml:space="preserve">RUA NICARAGUA (ANT. 10)</t>
  </si>
  <si>
    <t xml:space="preserve">RUA PROFESSOR JULIO OLIVEIRA BITENCOURT</t>
  </si>
  <si>
    <t xml:space="preserve">RUA JOSÉ BITTENCOURT (ANTIGA RUA 7)</t>
  </si>
  <si>
    <t xml:space="preserve">QUADRO DE CALÇADAS EXISTENTES</t>
  </si>
  <si>
    <t xml:space="preserve">Rua</t>
  </si>
  <si>
    <t xml:space="preserve">Ext. Rua</t>
  </si>
  <si>
    <t xml:space="preserve">Ext. Calçada</t>
  </si>
  <si>
    <t xml:space="preserve">Total</t>
  </si>
  <si>
    <t xml:space="preserve">Largura média de calçadas existentes</t>
  </si>
  <si>
    <t xml:space="preserve">PREFEITURA MUNICIPAL DE ITABORAÍ</t>
  </si>
  <si>
    <t xml:space="preserve">Base EMOP / SCO</t>
  </si>
  <si>
    <t xml:space="preserve">ESTADO DO RIO DE JANEIRO</t>
  </si>
  <si>
    <t xml:space="preserve">BDI :</t>
  </si>
  <si>
    <t xml:space="preserve">SECRETARIA MUNICIPAL DE OBRAS</t>
  </si>
  <si>
    <t xml:space="preserve">Io= AGOSTO/2020</t>
  </si>
  <si>
    <t xml:space="preserve">ANEXO I - PROPOSTA DE PREÇOS 
PREGÃO PRESENCIAL Nº 008/2020-PMI – PROCESSO Nº 3247/2020
DA DA ABERTURA: 01/12/2020 ÀS 10 HS</t>
  </si>
  <si>
    <t xml:space="preserve">NOME DA PROPONENTE:</t>
  </si>
  <si>
    <t xml:space="preserve">ENDEREÇO:                                                                                              CNPJ:</t>
  </si>
  <si>
    <t xml:space="preserve">INSC. ESTADUAL:</t>
  </si>
  <si>
    <t xml:space="preserve">BANCO:                                       AGÊNCIA:                                                 C/C Nº:</t>
  </si>
  <si>
    <t xml:space="preserve">INSC. MUNICIPAL:</t>
  </si>
  <si>
    <t xml:space="preserve">E-MAIL:                                                                                                                   TELEFONE:</t>
  </si>
  <si>
    <t xml:space="preserve">Objeto: Conjunto de procedimentos necessários ao registro formal de preços objetivando futura contratação de empresa para “Realização de serviços comuns de drenagem e saneamento à partir de projetos executivos fornecidos pela Prefeitura e/ou órgão competente”</t>
  </si>
  <si>
    <t xml:space="preserve"> ORÇAMENTO ANALÍTICO</t>
  </si>
  <si>
    <t xml:space="preserve">ITEM</t>
  </si>
  <si>
    <t xml:space="preserve">CÓDIGO</t>
  </si>
  <si>
    <t xml:space="preserve">DESCRIÇÃO</t>
  </si>
  <si>
    <t xml:space="preserve">UN</t>
  </si>
  <si>
    <t xml:space="preserve">QUANT. 
POR METRO</t>
  </si>
  <si>
    <t xml:space="preserve">QUANT. 
TOTAL</t>
  </si>
  <si>
    <t xml:space="preserve">UNITÁRIO</t>
  </si>
  <si>
    <t xml:space="preserve">CUSTO</t>
  </si>
  <si>
    <t xml:space="preserve">SEM BDI</t>
  </si>
  <si>
    <t xml:space="preserve">UNIT + BDI</t>
  </si>
  <si>
    <t xml:space="preserve">SERVIÇOS COMPLEMENTARES</t>
  </si>
  <si>
    <t xml:space="preserve">1.1</t>
  </si>
  <si>
    <t xml:space="preserve">01.016.0100-0</t>
  </si>
  <si>
    <t xml:space="preserve">LEVANTAMENTO TOPOGRAFICO,PLANIALTIMETRICO CADASTRAL DE AREAS DE LOGRADOUROS PUBLICOS,COMPREENDENDO NIVELAMENTO DO EIXO DE LOGRADOUROS,COM COTAS DE TAMPOES DE POCOS DE VISITA,COTASDE SOLEIRAS DE EDIFICACOES E/OU TERRENOS,LEVANTAMENTO DE POSTEACAO,ARVORES,ETC</t>
  </si>
  <si>
    <t xml:space="preserve">M2</t>
  </si>
  <si>
    <t xml:space="preserve">1.2</t>
  </si>
  <si>
    <t xml:space="preserve">02.020.0005-0</t>
  </si>
  <si>
    <t xml:space="preserve">BARRAGEM DE BLOQUEIO DE OBRA NA VIA PUBLICA, DE ACORDO COM A RESOLUCAO DA PREFEITURA-RJ,COMPREENDENDO FORNECIMENTO, COLOCACAO E PINTURA DOS SUPORTES DE MADEIRA COM REAPROVEITAMENTO DO CONJUNTO 40 (QUARENTA) VEZES</t>
  </si>
  <si>
    <t xml:space="preserve">M</t>
  </si>
  <si>
    <t xml:space="preserve">1.3</t>
  </si>
  <si>
    <t xml:space="preserve">02.030.0005-0</t>
  </si>
  <si>
    <t xml:space="preserve">PLACA DE SINALIZACAO PREVENTIVA PARA OBRA NA VIA PUBLICA, DE ACORDO COM A RESOLUCAO DA PREFEITURA-RJ, COMPREENDENDO FORNECIMENTO E PINTURA DA PLACA E DOS SUPORTES DE MADEIRA. FORNECI MENTO E COLOCACAO</t>
  </si>
  <si>
    <t xml:space="preserve">SUBTOTAL</t>
  </si>
  <si>
    <t xml:space="preserve">ESGOTO</t>
  </si>
  <si>
    <t xml:space="preserve">2.1</t>
  </si>
  <si>
    <t xml:space="preserve">05.002.0001-0</t>
  </si>
  <si>
    <t xml:space="preserve">DEMOLICAO,COM EQUIPAMENTO DE AR COMPRIMIDO,DE PISOS OU PAVIMENTOS DE CONCRETO SIMPLES,INCLUSIVE EMPILHAMENTO LATERAL DENTRO DO CANTEIRO DE SERVICO</t>
  </si>
  <si>
    <t xml:space="preserve">M3</t>
  </si>
  <si>
    <t xml:space="preserve">2.2</t>
  </si>
  <si>
    <t xml:space="preserve">13.301.0505-0</t>
  </si>
  <si>
    <t xml:space="preserve">RECOMPOSICAO DE PASSEIO,DEVIDO A ABERTURA DE VALA PARA ASSENTAMENTO DE TUBULACAO,INCLUSIVE REMOCAO DO MATERIAL SOLTO,CONCRETAGEM ATE 8CM DE ESPESSURA, ACABAMENTO COM 2CM DE ESPESSURA  COM ARGAMASSA DE CIMENTO E AREIA, NO TRACO 1:4 E CARGA,TRANSPORTE E DESCARGA DO MATERIAL EXCEDENTE ATE 20KM</t>
  </si>
  <si>
    <t xml:space="preserve">2.3</t>
  </si>
  <si>
    <t xml:space="preserve">03.016.0015-1</t>
  </si>
  <si>
    <t xml:space="preserve">ESCAVACAO MECANICA DE VALA NAO ESCORADA,EM MATERIAL DE 1ªCATEGORIA,ATE 1,50M DE PROFUNDIDADE,UTILIZANDO RETRO-ESCAVADEIRA,EXCLUSIVE ESGOTAMENTO</t>
  </si>
  <si>
    <t xml:space="preserve">2.4</t>
  </si>
  <si>
    <t xml:space="preserve">03.001.0001-1</t>
  </si>
  <si>
    <t xml:space="preserve">ESCAVACAO MANUAL DE VALA/CAVA EM MATERIAL DE 1ª CATEGORIA (AREIA,ARGILA OU PICARRA), ATE 1,50M DE PROFUNDIDADE, EXCLUSIVE ESCORAMENTO E ESGOTAMENTO</t>
  </si>
  <si>
    <t xml:space="preserve">2.5</t>
  </si>
  <si>
    <t xml:space="preserve">02.011.0010-0</t>
  </si>
  <si>
    <t xml:space="preserve">CERCA PROTETORA DE BORDA DE VALA OU OBRA,COM TELA PLASTICA NA COR LARANJA OU AMARELA,CONSIDERANDO 2 VEZES DE UTILIZACAO,INCLUSIVE APOIOS,FORNECIMENTO,COLOCACAO E RETIRADA</t>
  </si>
  <si>
    <t xml:space="preserve">2.6</t>
  </si>
  <si>
    <t xml:space="preserve">06.272.0002-0</t>
  </si>
  <si>
    <t xml:space="preserve">TUBO PVC (NBR-7362), PARA ESGOTO SANITARIO, COM DIAMETRO NOMINAL DE 100MM, INCLUSIVE ANEL DE BORRACHA. FORNECIMENTO</t>
  </si>
  <si>
    <t xml:space="preserve">2.7</t>
  </si>
  <si>
    <t xml:space="preserve">06.272.0003-0</t>
  </si>
  <si>
    <t xml:space="preserve">TUBO PVC (NBR-7362), PARA ESGOTO SANITARIO, COM DIAMETRO NOMINAL DE 150MM, INCLUSIVE ANEL DE BORRACHA. FORNECIMENTO</t>
  </si>
  <si>
    <t xml:space="preserve">2.8</t>
  </si>
  <si>
    <t xml:space="preserve">06.088.0010-0</t>
  </si>
  <si>
    <t xml:space="preserve">EMBASAMENTO DE TUBULACAO,FEITO COM PO-DE-PEDRA</t>
  </si>
  <si>
    <t xml:space="preserve">2.9</t>
  </si>
  <si>
    <t xml:space="preserve">06.001.0242-0</t>
  </si>
  <si>
    <t xml:space="preserve">ASSENTAMENTO DE TUBULACAO DE PVC,COM JUNTA ELASTICA,PARA COL ETOR DE ESGOTOS,COM DIAMETRO NOMINAL DE 100MM,ATERRO E SOCA ATE A ALTURA DA GERATRIZ SUPERIOR DO TUBO,CONSIDERANDO O MAT ERIAL DA PROPRIA ESCAVACAO,EXCLUSIVE TUBO E JUNTA</t>
  </si>
  <si>
    <t xml:space="preserve">2.10</t>
  </si>
  <si>
    <t xml:space="preserve">06.001.0243-0</t>
  </si>
  <si>
    <t xml:space="preserve">ASSENTAMENTO DE TUBULACAO DE PVC,COM JUNTA ELASTICA,PARA COLETOR DE ESGOTOS,COM DIAMETRO NOMINAL DE 150MM,ATERRO E SOCAATE A ALTURA DA GERATRIZ SUPERIOR DO TUBO,CONSIDERANDO O MATERIAL DA PROPRIA ESCAVACAO,EXCLUSIVE TUBO E JUNTA</t>
  </si>
  <si>
    <t xml:space="preserve">2.11</t>
  </si>
  <si>
    <t xml:space="preserve">03.015.0010-0</t>
  </si>
  <si>
    <t xml:space="preserve">REATERRO DE VALA/CAVA COM PO-DE-PEDRA,INCLUSIVE FORNECIMENTO DO MATERIAL E COMPACTACAO MANUAL</t>
  </si>
  <si>
    <t xml:space="preserve">2.12</t>
  </si>
  <si>
    <t xml:space="preserve">04.011.0051-1</t>
  </si>
  <si>
    <t xml:space="preserve">CARGA E DESCARGA MECANICA,COM PA-CARREGADEIRA,COM 1,30M3 DECAPACIDADE,UTILIZANDO CAMINHAO BASCULANTE A OLEO DIESEL,COMCAPACIDADE UTIL DE 8T,CONSIDERADOS PARA O CAMINHAO OS TEMPOS DE ESPERA,MANOBRA,CARGA E DESCARGA E PARA A CARREGADEIRA OS TEMPOS DE ESPERA E OPERACAO PARA CARGAS DE 50T POR DIA DE 8H</t>
  </si>
  <si>
    <t xml:space="preserve">T</t>
  </si>
  <si>
    <t xml:space="preserve">2.13</t>
  </si>
  <si>
    <t xml:space="preserve">04.005.0123-1</t>
  </si>
  <si>
    <t xml:space="preserve">TRANSPORTE DE CARGA DE QUALQUER NATUREZA,EXCLUSIVE AS DESPESAS DE CARGA E DESCARGA,TANTO DE ESPERA DO CAMINHAO COMO DO SERVENTE OU EQUIPAMENTO AUXILIAR,A VELOCIDADE MEDIA DE 30KM/H,EM CAMINHAO BASCULANTE A OLEO DIESEL,COM CAPACIDADE UTIL DE 8T</t>
  </si>
  <si>
    <t xml:space="preserve">T x KM</t>
  </si>
  <si>
    <t xml:space="preserve">2.14</t>
  </si>
  <si>
    <t xml:space="preserve">06.017.0001-0</t>
  </si>
  <si>
    <t xml:space="preserve">POCO DE VISITA,DE ANEIS DE CONCRETO PRE-MOLDADOS,PARA ESGOTOS SANITARIOS,SEGUNDO ESPECIFICACOES DA CEDAE,INCLUSIVE DEGRAUS,EXCLUSIVE TAMPAO DE FERRO FUNDIDO,COM PROFUNDIDADE DE 0,60M</t>
  </si>
  <si>
    <t xml:space="preserve">2.15</t>
  </si>
  <si>
    <t xml:space="preserve">06.017.0002-0</t>
  </si>
  <si>
    <t xml:space="preserve">POCO DE VISITA,DE ANEIS DE CONCRETO PRE-MOLDADOS,PARA ESGOTOS SANITARIOS,SEGUNDO ESPECIFICACOES DA CEDAE,INCLUSIVE DEGRAUS,EXCLUSIVE TAMPAO DE FERRO FUNDIDO,COM PROFUNDIDADE DE 0,80M</t>
  </si>
  <si>
    <t xml:space="preserve">2.16</t>
  </si>
  <si>
    <t xml:space="preserve">06.017.0003-0</t>
  </si>
  <si>
    <t xml:space="preserve">POCO DE VISITA,DE ANEIS DE CONCRETO PRE-MOLDADOS,PARA ESGOTOS SANITARIOS,SEGUNDO ESPECIFICACOES DA CEDAE,INCLUSIVE DEGRAUS,EXCLUSIVE TAMPAO DE FERRO FUNDIDO,COM PROFUNDIDADE DE 1,00M</t>
  </si>
  <si>
    <t xml:space="preserve">2.17</t>
  </si>
  <si>
    <t xml:space="preserve">06.016.0003-0</t>
  </si>
  <si>
    <t xml:space="preserve">TAMPAO COMPLETO DE FERRO FUNDIDO,COM 225KG,PARA POCO DE VISITA OU CAIXA DE AREIA,PADRAO CEDAE TIPO K-240,CLASSE 300,ASSENTADO COM ARGAMASSA DE CIMENTO E AREIA,NO TRACO 1:4 EM VOLUME.FORNECIMENTO E ASSENTAMENTO</t>
  </si>
  <si>
    <t xml:space="preserve">DRENAGEM PLUVIAL</t>
  </si>
  <si>
    <t xml:space="preserve">3.1</t>
  </si>
  <si>
    <t xml:space="preserve">03.020.0050-1</t>
  </si>
  <si>
    <t xml:space="preserve">ESCAVACAO MECANICA DE VALA NAO ESCORADA, EM MATERIAL DE 1ªCAT EGORIA, ATE 1,50M DE PROFUNDIDADE, UTILIZANDO ESCAVADEIRA HIDRAULICA DE 0,78M3, EXCLUSIVE ESGOTAMENTO</t>
  </si>
  <si>
    <t xml:space="preserve">3.2</t>
  </si>
  <si>
    <t xml:space="preserve">03.020.0080-1</t>
  </si>
  <si>
    <t xml:space="preserve">ESCAVACAO MECANICA DE VALA ESCORADA, EM MATERIAL DE 1ªCATEGOR IA, ATE 1,50M DE PROFUNDIDADE, UTILIZANDO ESCAVADEIRA HIDRAULICA DE 0,78M3, EXCLUSIVE ESGOTAMENTO E ESCORAMENTO</t>
  </si>
  <si>
    <t xml:space="preserve">3.3</t>
  </si>
  <si>
    <t xml:space="preserve">03.020.0085-1</t>
  </si>
  <si>
    <t xml:space="preserve">ESCAVACAO MECANICA DE VALA ESCORADA,EM MATERIAL DE 1ªCATEGOR IA,ENTRE 1,50 E 3,00M DE PROFUNDIDADE,UTILIZANDO ESCAVADEIRA HIDRAULICA DE 0,78M3,EXCLUSIVE ESGOTAMENTO E ESCORAMENTO</t>
  </si>
  <si>
    <t xml:space="preserve">3.4</t>
  </si>
  <si>
    <t xml:space="preserve">CERCA PROTETORA DE BORDA DE VALA OU OBRA, COM TELA PLASTICA NA COR LARANJA OU AMARELA, CONSIDERANDO 2 VEZES DE UTILIZACAO, INCLUSIVE APOIOS, FORNECIMENTO, COLOCACAO E RETIRADA</t>
  </si>
  <si>
    <t xml:space="preserve">3.5</t>
  </si>
  <si>
    <t xml:space="preserve">05.098.0002-0</t>
  </si>
  <si>
    <t xml:space="preserve">ESCORAMENTO DE VALA/CAVA ATE 4,00M DE PROFUNDIDADE, COM PRANCHOES EM PECAS DE MADEIRA DE 3ª DE 3"X9", CRAVACAO E RETIRADADOS PRANCHOES COM EQUIPAMENTOS.A MEDICAO DO SERVICO E FEITA PELA AREA EFETIVAMENTE EM CONTATO COM OS PRANCHOES. CONSIDERANDO A MADEIRA REUTILIZADA 2 VEZES. FORNECIMENTO E COLOCACAO</t>
  </si>
  <si>
    <t xml:space="preserve">3.6</t>
  </si>
  <si>
    <t xml:space="preserve">EMBASAMENTO DE TUBULACAO, FEITO COM PO-DE-PEDRA</t>
  </si>
  <si>
    <t xml:space="preserve">3.7</t>
  </si>
  <si>
    <t xml:space="preserve">06.004.0062-0</t>
  </si>
  <si>
    <t xml:space="preserve">TUBO DE CONCRETO ARMADO, CLASSE PA-1(NBR 8890/03), PARA GALERIAS DE AGUAS PLUVIAIS, COM DIAMETRO DE 400MM, ATERRO E SOCA ATE A ALTURA DA GERATRIZ SUPERIOR DO TUBO, CONSIDERANDO O MATERIAL DA PROPRIA ESCAVACAO, INCLUSIVE FORNECIMENTO DO MATERIAL PARA REJUNTAMENTO COM ARGAMASSA DE CIMENTO E AREIA,NO TRACO 1:4 E ACERTO DE FUNDO DE VALA. FORNECIMENTO E ASSENTAMENTO</t>
  </si>
  <si>
    <t xml:space="preserve">3.8</t>
  </si>
  <si>
    <t xml:space="preserve">06.004.0066-0</t>
  </si>
  <si>
    <t xml:space="preserve">TUBO DE CONCRETO ARMADO,CLASSE PA-1(NBR 8890/03), PARA GALERIAS DE AGUAS PLUVIAIS, COM DIAMETRO DE 600MM, ATERRO E SOCA ATE A ALTURA DA GERATRIZ SUPERIOR DO TUBO, CONSIDERANDO O MATERIAL DA PROPRIA ESCAVACAO, INCLUSIVE FORNECIMENTO DO MATERIAL PARA REJUNTAMENTO COM ARGAMASSA DE CIMENTO E AREIA, NO TRACO 1:4 E ACERTO DE FUNDO DE VALA. FORNECIMENTO E ASSENTAMENTO</t>
  </si>
  <si>
    <t xml:space="preserve">3.9</t>
  </si>
  <si>
    <t xml:space="preserve">06.004.0070-0</t>
  </si>
  <si>
    <t xml:space="preserve">TUBO DE CONCRETO ARMADO, CLASSE PA-1(NBR 8890/03), PARA GALERIAS DE AGUAS PLUVIAIS,COM DIAMETRO DE 800MM, ATERRO E SOCA ATE A ALTURA DA GERATRIZ SUPERIOR DO TUBO,CONSIDERANDO O MATERIAL DA PROPRIA ESCAVACAO, INCLUSIVE FORNECIMENTO DO MATERIAL PARA REJUNTAMENTO COM ARGAMASSA DE CIMENTO E AREIA,NO TRACO 1:4 E ACERTO DE FUNDO DE VALA. FORNECIMENTO E ASSENTAMENTO</t>
  </si>
  <si>
    <t xml:space="preserve">3.10</t>
  </si>
  <si>
    <t xml:space="preserve">06.004.0074-0</t>
  </si>
  <si>
    <t xml:space="preserve">TUBO DE CONCRETO ARMADO,CLASSE PA-1(NBR 8890/03),PARA GALERIAS DE AGUAS PLUVIAIS,COM DIAMETRO DE 1.000MM,ATERRO E SOCA ATE A ALTURA DA GERATRIZ SUPERIOR DO TUBO,CONSIDERANDO O MATERIAL DA PROPRIA ESCAVACAO,INCLUSIVE FORNECIMENTO DO MATERIAL PARA REJUNTAMENTO COM ARGAMASSA DE CIMENTO E AREIA,NO TRACO 1:4 E ACERTO DE FUNDO DE VALA.FORNECIMENTO E ASSENTAMENTO</t>
  </si>
  <si>
    <t xml:space="preserve">3.11</t>
  </si>
  <si>
    <t xml:space="preserve">06.004.0078-0</t>
  </si>
  <si>
    <t xml:space="preserve">TUBO DE CONCRETO ARMADO,CLASSE PA-1(NBR 8890/03),PARA GALERIAS DE AGUAS PLUVIAIS,COM DIAMETRO DE 1.200MM,ATERRO E SOCA ATE A ALTURA DA GERATRIZ SUPERIOR DO TUBO,CONSIDERANDO O MATERIAL DA PROPRIA ESCAVACAO,INCLUSIVE FORNECIMENTO DO MATERIAL PARA REJUNTAMENTO COM ARGAMASSA DE CIMENTO E AREIA,NO TRACO 1:4 E ACERTO DE FUNDO DE VALA.FORNECIMENTO E ASSENTAMENTO</t>
  </si>
  <si>
    <t xml:space="preserve">3.12</t>
  </si>
  <si>
    <t xml:space="preserve">06.015.0030-0</t>
  </si>
  <si>
    <t xml:space="preserve">CAIXA DE RALO EM ALVENARIA DE BLOCOS DE CONCRETO(20X20X40CM) ,EM PAREDES DE 0,20M DE ESPESSURA,DE 0,30X0,90X0,90M,PARA AG UAS PLUVIAIS,SENDO AS PAREDES CHAPISCADAS E REVESTIDAS INTER NAMENTE COM ARGAMASSA,ENCHIMENTO DOS BLOCOS E BASE EM CONCRE TO SIM</t>
  </si>
  <si>
    <t xml:space="preserve">3.13</t>
  </si>
  <si>
    <t xml:space="preserve">06.015.0010-0</t>
  </si>
  <si>
    <t xml:space="preserve">POCO DE VISITA EM ALVENARIA DE BLOCOS DE CONCRETO(20X20X40CM),PAREDES 0,20M DE ESP.C/1,20X1,20X1,40M,P/COLETOR AGUAS PLUVIAIS 0,40 A 0,70M DE DIAM.UTILIZANDO ARG.CIM.AREIA,TRACO 1:4,SENDO PAREDES CHAPISCADAS E REVESTIDAS INTERNAMENTE C/ARG.,ENCHIMENTO BLOCOS E BASE EM CONCRETO SIMPLES,TAMPA DE CONCR.ARMADO,DEGRAUS FERRO FUNDIDO,INCL.FORN.TODOS OS MATERIAIS</t>
  </si>
  <si>
    <t xml:space="preserve">3.14</t>
  </si>
  <si>
    <t xml:space="preserve">06.015.0011-0</t>
  </si>
  <si>
    <t xml:space="preserve">POCO DE VISITA EM ALVENARIA DE BLOCOS DE CONCRETO(20X20X40CM),EM PAREDES DE 0,20M DE ESP.C/1,30X1,30X1,40M,P/COLETOR DEAGUAS PLUVIAIS DE 0,80M DE DIAM.UTILIZ.ARG.CIM.AREIA,TRACO 1:4,SENDO AS PAREDES REVESTIDAS INTERNAMENTE C/ARG.ENCHIMENTO DOS BLOCOS E BASE EM CONCRETO SIMPLES,TAMPA DE CONCRETO ARMADO,DEGRAU DE FERRO FUNDIDO,INCL.FORN.DE TODOS OS MATERIAIS</t>
  </si>
  <si>
    <t xml:space="preserve">3.15</t>
  </si>
  <si>
    <t xml:space="preserve">06.015.0013-0</t>
  </si>
  <si>
    <t xml:space="preserve">POCO DE VISITA EM ALVENARIA DE BLOCOS DE CONCRETO(20X20X40CM),EM PAREDES DE 0,20M DE ESP.C/1,50X1,50X1,60M,P/COLETOR DEAGUAS PLUVIAIS DE 1,00M DE DIAM.SENDO AS PAREDES CHAPISCADAS E REVESTIDAS INTERNAMENTE C/ARGAMASSA,ENCHIMENTO DOS BLOCOS E BASE EM CONCRETO SIMPLES,TAMPA DE CONCRETO ARMADO,DEGRAUS DE FERRO FUNDIDO,INCL.FORNECIMENTO DE TODOS OS MATERIAIS</t>
  </si>
  <si>
    <t xml:space="preserve">3.16</t>
  </si>
  <si>
    <t xml:space="preserve">06.015.0015-0</t>
  </si>
  <si>
    <t xml:space="preserve">POCO DE VISITA EM ALVENARIA DE BLOCOS DE CONCRETO(20X20X40CM),EM PAREDES DE 0,20M DE ESP.C/1,70X1,70X1,80M,P/COLETOR DEAGUAS PLUVIAIS DE 1,20M DE DIAM.SENDO AS PAREDES CHAPISCADAS E REVESTIDAS INTERNAMENTE C/ARGAMASSA,ENCHIMENTO DOS BLOCOS E BASE EM CONCRETO SIMPLES,TAMPA DE CONCRETO ARMADO,DEGRAUS DE FERRO FUNDIDO,INCL.FORNECIMENTO DE TODOS OS MATERIAIS</t>
  </si>
  <si>
    <t xml:space="preserve">3.17</t>
  </si>
  <si>
    <t xml:space="preserve">06.016.0001-0</t>
  </si>
  <si>
    <t xml:space="preserve">TAMPAO COMPLETO DE FºFº,DE 0,60M DE DIAMETRO,COM 175 A 180KG,PARA CAIXA DE AREIA OU POCO DE VISITA,ARTICULADO,PADRAO PREFEITURA,CLASSE 300,CARGA MINIMA PARA TESTE 30T,RESISTENCIA MAXIMA DE ROMPIMENTO 37,5T E FLECHA RESIDUAL MAXIMA 17MM,ASSENTADO COM ARGAMASSA DE CIMENTO E AREIA,NO TRACO 1:4 EM VOLUME.FORNECIMENTO E ASSENTAMENTO</t>
  </si>
  <si>
    <t xml:space="preserve">3.18</t>
  </si>
  <si>
    <t xml:space="preserve">DR 20.15.0200</t>
  </si>
  <si>
    <t xml:space="preserve">FORNECIMENTO E ASSENTAMENTO DE ANEL DE CONCRETO ARMADO PRE-MOLDADO PARA POCOS DE VISITA DE ESGOTOS SANITARIOS, SEGUNDO ESPECIFICACOES DA CEDAE, MEDINDO (0,60X0,15X0,05)M, COM ARGAMASSA DE CIMENTO E AREIA NO TRACO 1:4, INCLUSIVE DEGRAUS DE FERRO FUNDIDO; EXCLUSIVE ESCAVACAO E REATERRO.</t>
  </si>
  <si>
    <t xml:space="preserve">3.19</t>
  </si>
  <si>
    <t xml:space="preserve">3.20</t>
  </si>
  <si>
    <t xml:space="preserve">CARGA E DESCARGA MECANICA,COM PA-CARREGADEIRA,COM 1,30M3 DE CAPACIDADE,UTILIZANDO CAMINHAO BASCULANTE A OLEO DIESEL,COM CAPACIDADE UTIL DE 8T,CONSIDERADOS PARA O CAMINHAO OS TEMPOS DE ESPERA,MANOBRA,CARGA E DESCARGA E PARA A CARREGADEIRA OS TEMPOS DE</t>
  </si>
  <si>
    <t xml:space="preserve">3.21</t>
  </si>
  <si>
    <t xml:space="preserve">TRANSPORTE DE CARGA DE QUALQUER NATUREZA,EXCLUSIVE AS DESPES AS DE CARGA E DESCARGA,TANTO DE ESPERA DO CAMINHAO COMO DO S ERVENTE OU EQUIPAMENTO AUXILIAR,A VELOCIDADE MEDIA DE 30KM/H ,EM CAMINHAO BASCULANTE A OLEO DIESEL,COM CAPACIDADE UTIL DE 8T</t>
  </si>
  <si>
    <t xml:space="preserve">3.22</t>
  </si>
  <si>
    <t xml:space="preserve">20.004.0028-0</t>
  </si>
  <si>
    <t xml:space="preserve">RECOMPOSICAO ESTRUTURAL DE PAVIMENTO (COM REPARO DE BASE) CBUQ COM 5CM DE ESPESSURA</t>
  </si>
  <si>
    <t xml:space="preserve">VALOR  POR EXTENSO:</t>
  </si>
  <si>
    <t xml:space="preserve">VALIDADE DA PROPOSTA:</t>
  </si>
  <si>
    <t xml:space="preserve">ASSINATURA E CARIMBO COM CNPJ </t>
  </si>
  <si>
    <t xml:space="preserve">PREFEITURA MUNICIPAL DE NITEROI</t>
  </si>
  <si>
    <t xml:space="preserve">EMUSA - EMPRESA MUNICIPAL DE MORADIA, URBANIZAÇÃO E SANEAMENTO</t>
  </si>
  <si>
    <t xml:space="preserve">PAVIMENTAÇÃO E DRENAGEM DE RUAS DOS BAIRRO MARAVISTA E SERRA GRANDE</t>
  </si>
  <si>
    <t xml:space="preserve">- Io: JUN/19 -</t>
  </si>
  <si>
    <t xml:space="preserve">- BDI 25% -</t>
  </si>
  <si>
    <t xml:space="preserve">- BDI 26,21% -</t>
  </si>
  <si>
    <t xml:space="preserve">ÍTEM</t>
  </si>
  <si>
    <t xml:space="preserve">VALOR UNITÁRIO</t>
  </si>
  <si>
    <t xml:space="preserve">QUANTIDADE</t>
  </si>
  <si>
    <t xml:space="preserve">VALOR PARCIAL
R$</t>
  </si>
  <si>
    <t xml:space="preserve">06.004.0253-B</t>
  </si>
  <si>
    <t xml:space="preserve">CANAL PRE-FABRICADO,EM CONCRETO PROTENDIDO E/OU ARMADO,COM SECAO EM "U",MEDIDO PELA AREA DO PERIMETRO INTERNO DA SECAO VEZES O COMPRIMENTO DO CANAL.FORNECIMENTO E ASSENTAMENTO</t>
  </si>
  <si>
    <t xml:space="preserve">LACCHENG</t>
  </si>
  <si>
    <t xml:space="preserve">08.015.0252-A</t>
  </si>
  <si>
    <t xml:space="preserve">CONCRETO ASFALTICO,USINADO A QUENTE,IMPORTADO DE USINA,DE ACORDO COM AS DETERMINACOES ESPECIFICADAS PELA PREFEITURA-RJ,INCLUSIVE TODOS OS MATERIAIS(MASSA FINA),EXCLUSIVE O TRANSPORTE DA USINA PARA A PISTA.CUSTO SOMENTE DO PREPARO E MATERIAIS,EXCLUSIVE ESPALHAMENTO E COMPACTACAO,CONSIDERANDO UMA PRODUCAO DE 4.000T/MES</t>
  </si>
  <si>
    <t xml:space="preserve">06.004.0254-B</t>
  </si>
  <si>
    <t xml:space="preserve">COBERTURA DE CANAL PRE-FABRICADO,EM CONCRETO PROTENDIDO E/OUARMADO,PARA VAOS ATE 5,00M.FORNECIMENTO E ASSENTAMENTO</t>
  </si>
  <si>
    <t xml:space="preserve">13.371.0010-A</t>
  </si>
  <si>
    <t xml:space="preserve">PATIO DE CONCRETO IMPORTADO DE USINA,NA ESPESSURA DE 8CM, NOTRACO 1:3:3 EM VOLUME, FORMANDO QUADROS DE 1,00X1,00M, COMSARRAFOS DE MADEIRA INCORPORADOS ,EXCLUSIVE PREPARO DO TERRENO</t>
  </si>
  <si>
    <t xml:space="preserve">05.098.0002-A</t>
  </si>
  <si>
    <t xml:space="preserve">ESCORAMENTO DE VALA/CAVA ATE 4,00M DE PROFUNDIDADE,COM PRANCHOES EM PECAS DE MADEIRA DE 3ª DE 3"X9",CRAVACAO E RETIRADADOS PRANCHOES COM EQUIPAMENTOS.A MEDICAO DO SERVICO E FEITAPELA AREA EFETIVAMENTE EM CONTATO COM OS PRANCHOES.CONSIDERANDO A MADEIRA REUTILIZADA 2 VEZES.FORNECIMENTO E COLOCACAO</t>
  </si>
  <si>
    <t xml:space="preserve">EFICIÊNCIA</t>
  </si>
  <si>
    <t xml:space="preserve">diaria</t>
  </si>
  <si>
    <t xml:space="preserve">Eficiencia= 6 unid x 12 meses (365 dias)x R$150,00 (diária)</t>
  </si>
  <si>
    <t xml:space="preserve">01.090.0001-5</t>
  </si>
  <si>
    <t xml:space="preserve">ADMINISTRAÇÃO LOCAL</t>
  </si>
  <si>
    <t xml:space="preserve">VR</t>
  </si>
  <si>
    <t xml:space="preserve">08.001.0005-A</t>
  </si>
  <si>
    <t xml:space="preserve">SUB-BASE DE PO-DE-PEDRA,INCLUSIVE ESPALHAMENTO,IRRIGACAO,COMPACTACAO E FORNECIMENTO DO MATERIAL</t>
  </si>
  <si>
    <t xml:space="preserve">08.001.0008-A</t>
  </si>
  <si>
    <t xml:space="preserve">BASE DE BRITA CORRIDA,INCLUSIVE FORNECIMENTO DOS MATERIAIS,MEDIDA APOS A COMPACTACAO</t>
  </si>
  <si>
    <t xml:space="preserve">08.040.0005-A</t>
  </si>
  <si>
    <t xml:space="preserve">MEIO-FIO E SARJETA CONJUGADOS,DE CONCRETO USINADO 15MPA,MOLDADO "IN LOCO", ATRAVES DE MAQUINA ESPECIAL,MEDINDO EM TORNO DE 0,47M DE BASE E 0,30M DE ALTURA,ACABAMENTO COM ARGAMASSA DE CIMENTO E PO-DE-PEDRA,NO TRACO 1:3,COM FORNECIMENTO DOS MATERIAIS,EXCLUSIVE PREPARO DE BASE E TOPOGRAFIA</t>
  </si>
  <si>
    <t xml:space="preserve">01.001.0215-5</t>
  </si>
  <si>
    <t xml:space="preserve">ENSAIOS DE CONCRETO ASFALTICO</t>
  </si>
  <si>
    <t xml:space="preserve">04.005.0123-B</t>
  </si>
  <si>
    <t xml:space="preserve">TRANSPORTE DE CARGA DE QUALQUER NATUREZA,EXCLUSIVE AS DESPESAS DE CARGA E DESCARGA,TANTO DE ESPERA DO CAMINHAO COMO DO SERVENTE OU EQUIPAMENTO AUXILIAR,A VELOCIDADE MEDIA DE 30KM/H,EM CAMINHAO BASCULANTE A OLEO DIESEL,COM CAPACIDADE UTIL DE8T</t>
  </si>
  <si>
    <t xml:space="preserve">T X KM</t>
  </si>
  <si>
    <t xml:space="preserve">03.015.0010-A</t>
  </si>
  <si>
    <t xml:space="preserve">REATERRO DE VALA/CAVA COM PO-DE-PEDRA,INCLUSIVE FORNECIMENTODO MATERIAL E COMPACTACAO MANUAL</t>
  </si>
  <si>
    <t xml:space="preserve">08.026.0001-A</t>
  </si>
  <si>
    <t xml:space="preserve">IMPRIMACAO DE BASE DE PAVIMENTACAO,DE ACORDO COM AS "INSTRUCOES PARA EXECUCAO",DO DER-RJ</t>
  </si>
  <si>
    <t xml:space="preserve">06.004.0062-A</t>
  </si>
  <si>
    <t xml:space="preserve">TUBO DE CONCRETO ARMADO,CLASSE PA-1(NBR 8890/03),PARA GALERIAS DE AGUAS PLUVIAIS,COM DIAMETRO DE 400MM,ATERRO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</si>
  <si>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 xml:space="preserve">06.004.0080-A</t>
  </si>
  <si>
    <t xml:space="preserve">TUBO DE CONCRETO ARMADO,CLASSE PA-1(NBR 8890/03),PARA GALERIAS DE AGUAS PLUVIAIS,COM DIAMETRO DE 1.500MM,ATERRO E SOCA ATE A ALTURA DA GERATRIZ SUPERIOR DO TUBO,CONSIDERANDO O MATERIAL DA PROPRIA ESCAVACAO,INCLUSIVE FORNECIMENTO DO MATERIALPARA REJUNTAMENTO COM ARGAMASSA DE CIMENTO E AREIA,NO TRACO1:4 E ACERTO DE FUNDO DE VALA.FORNECIMENTO E ASSENTAMENTO</t>
  </si>
  <si>
    <t xml:space="preserve">06.015.0030-A</t>
  </si>
  <si>
    <t xml:space="preserve">CAIXA DE RALO EM ALVENARIA DE BLOCOS DE CONCRETO(20X20X40CM),EM PAREDES DE 0,20M DE ESPESSURA,DE 0,30X0,90X0,90M,PARA AGUAS PLUVIAIS,SENDO AS PAREDES CHAPISCADAS E REVESTIDAS INTERNAMENTE COM ARGAMASSA,ENCHIMENTO DOS BLOCOS E BASE EM CONCRETO SIMPLES FCK=10MPA E GRELHA DE FERRO FUNDIDO DE 135KG,INCLUSIVE FORNECIMENTO DE TODOS OS MATERIAIS</t>
  </si>
  <si>
    <t xml:space="preserve">01.018.0002-A</t>
  </si>
  <si>
    <t xml:space="preserve">LOCACAO DE OBRA COM APARELHO TOPOGRAFICO SOBRE CERCA DE MARCACAO,INCLUSIVE CONSTRUCAO DESTA E SUA PRE-LOCACAO E O FORNECIMENTO DO MATERIAL E TENDO POR MEDICAO O PERIMETRO A CONSTRUIR</t>
  </si>
  <si>
    <t xml:space="preserve">04.011.0051-B</t>
  </si>
  <si>
    <t xml:space="preserve">CARGA E DESCARGA MECANICA,COM PA-CARREGADEIRA,COM 1,30M3 DECAPACIDADE,UTILIZANDO CAMINHAO BASCULANTE A OLEO DIESEL,COMCAPACIDADE UTIL DE 8T,CONSIDERADOS PARA O CAMINHAO OS TEMPOSDE ESPERA,MANOBRA,CARGA E DESCARGA E PARA A CARREGADEIRA OSTEMPOS DE ESPERA E OPERACAO PARA CARGAS DE 50T POR DIA DE 8H</t>
  </si>
  <si>
    <t xml:space="preserve">06.015.0010-A</t>
  </si>
  <si>
    <t xml:space="preserve">03.009.0004-A</t>
  </si>
  <si>
    <t xml:space="preserve">ATERRO COM MATERIAL DE 1ªCATEGORIA,COMPACTADO MANUALMENTE EMCAMADAS DE 20CM,ATE UMA ALTURA MAXIMA DE 80CM,PARA SUPORTEDE CAMADA DE CONCRETO,INCLUSIVE DOIS TIROS DE PA,ESPALHAMENTO E REGA,EXCLUSIVE FORNECIMENTO DA TERRA</t>
  </si>
  <si>
    <t xml:space="preserve">06.085.0045-A</t>
  </si>
  <si>
    <t xml:space="preserve">ENROCAMENTO COM PEDRA-DE-MAO ARRUMADA,INCLUSIVE FORNECIMENTODESTA</t>
  </si>
  <si>
    <t xml:space="preserve">05.077.0001-A</t>
  </si>
  <si>
    <t xml:space="preserve">ESCORAMENTO DE VALAS EM PRANCHADA HORIZONTAL,EMPREGANDO-SE MADEIRA DE 3ª E PERFIL METALICO "H" DE 6"X6",REUTILIZADOS EM5 VEZES,INCLUSIVE FORNECIMENTO DE TODOS OS MATERIAIS,COLOCACAO E RETIRADA</t>
  </si>
  <si>
    <t xml:space="preserve">06.088.0010-A</t>
  </si>
  <si>
    <t xml:space="preserve">06.004.0070-A</t>
  </si>
  <si>
    <t xml:space="preserve">TUBO DE CONCRETO ARMADO,CLASSE PA-1(NBR 8890/03),PARA GALERIAS DE AGUAS PLUVIAIS,COM DIAMETRO DE 800MM,ATERRO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</si>
  <si>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 xml:space="preserve">03.020.0060-B</t>
  </si>
  <si>
    <t xml:space="preserve">ESCAVACAO MECANICA DE VALA ESCORADA,EM MATERIAL DE 1ªCATEGORIA COM PEDRAS,INSTALACOES PREDIAIS OU OUTROS REDUTORES DE PRODUTIVIDADE,OU CAVAS DE FUNDACAO,ATE 1,50M DE PROFUNDIDADE,UTILIZANDO ESCAVADEIRA HIDRAULICA DE 0,78M3,EXCLUSIVE ESGOTAMENTO E ESCORAMENTO</t>
  </si>
  <si>
    <t xml:space="preserve">06.004.0066-A</t>
  </si>
  <si>
    <t xml:space="preserve">TUBO DE CONCRETO ARMADO,CLASSE PA-1(NBR 8890/03),PARA GALERIAS DE AGUAS PLUVIAIS,COM DIAMETRO DE 600MM,ATERRO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</si>
  <si>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 xml:space="preserve">06.004.0074-A</t>
  </si>
  <si>
    <t xml:space="preserve">TUBO DE CONCRETO ARMADO,CLASSE PA-1(NBR 8890/03),PARA GALERIAS DE AGUAS PLUVIAIS,COM DIAMETRO DE 1.000MM,ATERRO E SOCA ATE A ALTURA DA GERATRIZ SUPERIOR DO TUBO,CONSIDERANDO O MATERIAL DA PROPRIA ESCAVACAO,INCLUSIVE FORNECIMENTO DO MATERIALPARA REJUNTAMENTO COM ARGAMASSA DE CIMENTO E AREIA,NO TRACO1:4 E ACERTO DE FUNDO DE VALA.FORNECIMENTO E ASSENTAMENTO</t>
  </si>
  <si>
    <t xml:space="preserve">03.013.0001-B</t>
  </si>
  <si>
    <t xml:space="preserve">REATERRO DE VALA/CAVA COMPACTADA A MACO,EM CAMADAS DE 30CM DE ESPESSURA MAXIMA,COM MATERIAL DE BOA QUALIDADE,EXCLUSIVEESTE</t>
  </si>
  <si>
    <t xml:space="preserve">03.025.0032-5</t>
  </si>
  <si>
    <t xml:space="preserve">DISPOSICAO FINAL DE MATERIAIS E RESIDUOS DE OBRAS EM LOCAIS DE OPERACAO E DISPOSICAO FINAL APROPRIADOS, AUTORIZADOS E/OU LICENCIADOS PELOS ORGAOS DE LICENCIAMENTO E DE CONTROLE AMBIENTAL, MEDIDA POR TONELADA TRANSPORTADA, SENDO COMPROVADA CONFORME LEGISLACAO PERTINENTE.</t>
  </si>
  <si>
    <t xml:space="preserve">04.005.0143-B</t>
  </si>
  <si>
    <t xml:space="preserve">TRANSPORTE DE CARGA DE QUALQUER NATUREZA,EXCLUSIVE AS DESPESAS DE CARGA E DESCARGA,TANTO DE ESPERA DO CAMINHAO COMO DO SERVENTE OU EQUIPAMENTO AUXILIAR,A VELOCIDADE MEDIA DE 30KM/H,EM CAMINHAO BASCULANTE A OLEO DIESEL,COM CAPACIDADE UTIL DE12T</t>
  </si>
  <si>
    <t xml:space="preserve">06.004.0108-A</t>
  </si>
  <si>
    <t xml:space="preserve">TUBO DE CONCRETO ARMADO,CLASSE PA-2(NBR 8890/03),PARA GALERIAS DE AGUAS PLUVIAIS,COM DIAMETRO DE 1.200MM,ATERRO E SOCA ATE A ALTURA DA GERATRIZ SUPERIOR DO TUBO,CONSIDERANDO O MATERIAL DA PROPRIA ESCAVACAO,INCLUSIVE FORNECIMENTO DO MATERIALPARA REJUNTAMENTO COM ARGAMASSA DE CIMENTO E AREIA,NO TRACO1:4 E ACERTO DE FUNDO DE VALA.FORNECIMENTO E ASSENTAMENTO</t>
  </si>
  <si>
    <t xml:space="preserve">03.001.0001-B</t>
  </si>
  <si>
    <t xml:space="preserve">ESCAVACAO MANUAL DE VALA/CAVA EM MATERIAL DE 1ª CATEGORIA (A(AREIA,ARGILA OU PICARRA),ATE 1,50M DE PROFUNDIDADE,EXCLUSIVE ESCORAMENTO E ESGOTAMENTO</t>
  </si>
  <si>
    <t xml:space="preserve">03.020.0065-B</t>
  </si>
  <si>
    <t xml:space="preserve">ESCAVACAO MECANICA DE VALA ESCORADA,EM MATERIAL DE 1ªCATEGORIA COM PEDRAS,INSTALACOES PREDIAIS OU OUTROS REDUTORES DE PRODUTIVIDADE,OU CAVAS DE FUNDACAO,ENTRE 1,50 E 3,00M DE PROFUNDIDADE,UTILIZANDO ESCAVADEIRA HIDRAULICA DE 0,78M3,EXCLUSIVE ESGOTAMENTO E ESCORAMENTO</t>
  </si>
  <si>
    <t xml:space="preserve">01.007.0020-A</t>
  </si>
  <si>
    <t xml:space="preserve">CRAVACAO E RETIRADA DE UMA PONTEIRA FILTRANTE</t>
  </si>
  <si>
    <t xml:space="preserve">05.002.0014-A</t>
  </si>
  <si>
    <t xml:space="preserve">DEMOLICAO COM EQUIPAMENTO DE AR COMPRIMIDO,DE PASSEIO CIMENTADO COM ESPESSURA ATE 10CM,INCLUSIVE EMPILHAMENTO LATERAL DENTRO DO CANTEIRO DE SERVICO</t>
  </si>
  <si>
    <t xml:space="preserve">05.100.0024-A</t>
  </si>
  <si>
    <t xml:space="preserve">CESTA BASICA, CONFORME CONVENCAO DO TRABALHO PARA CONSTRUCAOCIVIL</t>
  </si>
  <si>
    <t xml:space="preserve">UNXMES</t>
  </si>
  <si>
    <t xml:space="preserve">06.015.0016-A</t>
  </si>
  <si>
    <t xml:space="preserve">POCO DE VISITA EM ALVENARIA DE BLOCOS DE CONCRETO(20X20X40CM),EM PAREDES DE 0,20M DE ESP.C/2,00X2,00X2,10M,P/COLETOR DEAGUAS PLUVIAIS DE 1,50M DE DIAM.SENDO AS PAREDES CHAPISCADASE REVESTIDAS INTERNAMENTE C/ARGAMASSA,ENCHIMENTO DOS BLOCOSE BASE EM CONCRETO SIMPLES,TAMPA DE CONCRETO ARMADO,DEGRAUSDE FERRO FUNDIDO,INCL.FORNECIMENTO DE TODOS OS MATERIAIS</t>
  </si>
  <si>
    <t xml:space="preserve">03.011.0015-B</t>
  </si>
  <si>
    <t xml:space="preserve">REATERRO DE VALA/CAVA COM MATERIAL DE BOA QUALIDADE,UTILIZANDO VIBRO COMPACTADOR PORTATIL,EXCLUSIVE MATERIAL</t>
  </si>
  <si>
    <t xml:space="preserve">06.004.0092-A</t>
  </si>
  <si>
    <t xml:space="preserve">TUBO DE CONCRETO ARMADO,CLASSE PA-2(NBR 8890/03),PARA GALERIAS DE AGUAS PLUVIAIS,COM DIAMETRO DE 400MM,ATERRO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</si>
  <si>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 xml:space="preserve">05.002.0005-B</t>
  </si>
  <si>
    <t xml:space="preserve">DEMOLICAO COM EQUIPAMENTO DE AR COMPRIMIDO,DE PAVIMENTACAO DE CONCRETO ASFALTICO,COM 5CM DE ESPESSURA,INCLUSIVE EMPILHAMENTO LATERAL DENTRO DO CANTEIRO DE SERVICO</t>
  </si>
  <si>
    <t xml:space="preserve">15.069.0001-A</t>
  </si>
  <si>
    <t xml:space="preserve">INTERVENCAO NO RAMAL CONFORME ESPECIFICACOES CEDAE,INCLUSIVEESCAVACAO E REATERRO COM O FORNECIMENTO DE TODO O MATERIALNECESSARIO,EXCLUSIVE REMOCAO E REPOSICAO DE PAVIMENTOS E RETIRADA DO CAVALETE,COM DIAMETRO DE 1/2"</t>
  </si>
  <si>
    <t xml:space="preserve">05.100.0022-A</t>
  </si>
  <si>
    <t xml:space="preserve">REFEICAO CONFORME CONVENCAO DO TRABALHO PARA CONSTRUCAO CIVIL E CONDICOES HIGIENICAS E SANITARIAS ADEQUADAS</t>
  </si>
  <si>
    <t xml:space="preserve">03.020.0050-B</t>
  </si>
  <si>
    <t xml:space="preserve">ESCAVACAO MECANICA DE VALA NAO ESCORADA,EM MATERIAL DE 1ªCATEGORIA,ATE 1,50M DE PROFUNDIDADE,UTILIZANDO ESCAVADEIRA HIDRAULICA DE 0,78M3,EXCLUSIVE ESGOTAMENTO</t>
  </si>
  <si>
    <t xml:space="preserve">06.004.0104-A</t>
  </si>
  <si>
    <t xml:space="preserve">TUBO DE CONCRETO ARMADO,CLASSE PA-2(NBR 8890/03),PARA GALERIAS DE AGUAS PLUVIAIS,COM DIAMETRO DE 1.000MM,ATERRO E SOCA ATE A ALTURA DA GERATRIZ SUPERIOR DO TUBO,CONSIDERANDO O MATERIAL DA PROPRIA ESCAVACAO,INCLUSIVE FORNECIMENTO DO MATERIALPARA REJUNTAMENTO COM ARGAMASSA DE CIMENTO E AREIA,NO TRACO1:4 E ACERTO DE FUNDO DE VALA.FORNECIMENTO E ASSENTAMENTO</t>
  </si>
  <si>
    <t xml:space="preserve">06.016.0001-A</t>
  </si>
  <si>
    <t xml:space="preserve">03.016.0005-B</t>
  </si>
  <si>
    <t xml:space="preserve">ESCAVACAO MECANICA DE VALA NAO ESCORADA EM MATERIAL DE 1ªCATEGORIA COM PEDRAS,INSTALACOES PREDIAIS OU OUTROS REDUTORES DE PRODUTIVIDADE OU CAVAS DE FUNDACAO,ATE 1,50M DE PROFUNDIDADE,UTILIZANDO RETRO-ESCAVADEIRA,EXCLUSIVE ESGOTAMENTO</t>
  </si>
  <si>
    <t xml:space="preserve">15.065.0010-A</t>
  </si>
  <si>
    <t xml:space="preserve">LIGACAO PREDIAL DE ESGOTO SANITARIO,SEGUNDO INSTRUCOES DA CEDAE,INCLUSIVE CAIXA DE INSPECAO COM TAMPAO DE FERRO FUNDIDOLEVE,EM LOGRADOURO DOTADO DE COLETOR DUPLO.ESTE CUSTO INCLUIESCAVACAO E REATERRO</t>
  </si>
  <si>
    <t xml:space="preserve">05.100.0026-A</t>
  </si>
  <si>
    <t xml:space="preserve">VALE TRANSPORTE, CONSIDERANDO PASSAGEM IDA E VOLTA</t>
  </si>
  <si>
    <t xml:space="preserve">08.021.0001-A</t>
  </si>
  <si>
    <t xml:space="preserve">REGULARIZACAO DE SUBLEITO,DE ACORDO COM AS "INSTRUCOES PARAEXECUCAO",DO DER-RJ.O CUSTO INDENIZA AS OPERACOES DE EXECUCAO E TRANSPORTE DE AGUA E SE APLICA A AREA EFETIVAMENTE REGULARIZADA,EXCLUSIVE TRANSPORTE E ESCAVACAO DE CORRETIVOS</t>
  </si>
  <si>
    <t xml:space="preserve">06.016.0016-A</t>
  </si>
  <si>
    <t xml:space="preserve">TAMPAO DE FºFº RETANGULAR,PARA CAIXAS E POCOS DE VISITA ESPECIAIS,TIPO TS(TRES SECOES),ABERTURA TOTAL DE APROXIMADAMENTE900X1500MM,PESO TOTAL DE 690KG,CARGA MINIMA PARA TESTE 30T,RESISTENCIA MAXIMA DE ROMPIMENTO 35T E FLECHA RESIDUAL MAXIMA DE 15MM,ASSENTADO COM ARGAMASSA DE CIMENTO E AREIA,NO TRACO 1:4 EM VOLUME.FORNECIMENTO E ASSENTAMENTO</t>
  </si>
  <si>
    <t xml:space="preserve">74021/3</t>
  </si>
  <si>
    <t xml:space="preserve">ENSAIOS DE REGULARIZAÇÃO DE SUBLEITO</t>
  </si>
  <si>
    <t xml:space="preserve">01.001.0150-A</t>
  </si>
  <si>
    <t xml:space="preserve">CONTROLE TECNOLOGICO DE OBRAS EM CONCRETO ARMADO CONSIDERANDO APENAS O CONTROLE DO CONCRETO E CONSTANDO DE COLETA,MOLDAGEM E CAPEAMENTO DE CORPOS DE PROVA,TRANSPORTE ATE 50KM,ENSAIOS DE RESISTENCIA A COMPRESSAO AOS 28 DIAS E"SLUMP TEST",MEDIDO POR M3 DE CONCRETO COLOCADO NAS FORMAS</t>
  </si>
  <si>
    <t xml:space="preserve">01.001.0020-A</t>
  </si>
  <si>
    <t xml:space="preserve">INDICE SUPORTE CALIFORNIA,POR 5 PONTOS,COMPACTACAO COM ENERGIA PROCTOR NORMAL</t>
  </si>
  <si>
    <t xml:space="preserve">05.100.0020-A</t>
  </si>
  <si>
    <t xml:space="preserve">CAFE DA MANHA, CONFORME CONVENCAO DO TRABALHO PARA CONSTRUCAO CIVIL E CONDICOES HIGIENICAS E SANITARIAS ADEQUADAS</t>
  </si>
  <si>
    <t xml:space="preserve">06.015.0011-A</t>
  </si>
  <si>
    <t xml:space="preserve">POCO DE VISITA EM ALVENARIA DE BLOCOS DE CONCRETO(20X20X40CM),EM PAREDES DE 0,20M DE ESP.C/1,30X1,30X1,40M,P/COLETOR DEAGUAS PLUVIAIS DE 0,80M DE DIAM.UTILIZ.ARG.CIM.AREIA,TRACO 1:4,SENDO AS PAREDES REVESTIDAS INTERNAMENTE C/ARG.ENCHIMENTODOS BLOCOS E BASE EM CONCRETO SIMPLES,TAMPA DE CONCRETO ARMADO,DEGRAU DE FERRO FUNDIDO,INCL.FORN.DE TODOS OS MATERIAIS</t>
  </si>
  <si>
    <t xml:space="preserve">01.050.0225-5</t>
  </si>
  <si>
    <t xml:space="preserve">PROJETO EXECUTIVO DE PAVIMENTO, INCLUINDO ELABORAÇÃO DE PLANO DE SONDAGEM E ACOMPANHAMENTO DE SUA EXECUÇÃO E DOS ENSAIOS</t>
  </si>
  <si>
    <t xml:space="preserve">06.004.0096-A</t>
  </si>
  <si>
    <t xml:space="preserve">TUBO DE CONCRETO ARMADO,CLASSE PA-2(NBR 8890/03),PARA GALERIAS DE AGUAS PLUVIAIS,COM DIAMETRO DE 600MM,ATERRO E SOCA ATEA ALTURA DE GERATRIZ SUPERIOR DO TUBO,CONSIDERANDO O MATERIAL DA PROPRIA ESCAVACAO,INCLUSIVE FORNECIMENTO DO MATERIAL PARA REJUNTAMENTO COM ARGAMASSA DE CIMENTO E AREIA,NO TRACO 1:4 E ACERTO DE FUNDO DE VALA.FORNECIMENTO E ASSENTAMENTO</t>
  </si>
  <si>
    <t xml:space="preserve">06.015.0013-A</t>
  </si>
  <si>
    <t xml:space="preserve">POCO DE VISITA EM ALVENARIA DE BLOCOS DE CONCRETO(20X20X40CM),EM PAREDES DE 0,20M DE ESP.C/1,50X1,50X1,60M,P/COLETOR DEAGUAS PLUVIAIS DE 1,00M DE DIAM.SENDO AS PAREDES CHAPISCADASE REVESTIDAS INTERNAMENTE C/ARGAMASSA,ENCHIMENTO DOS BLOCOSE BASE EM CONCRETO SIMPLES,TAMPA DE CONCRETO ARMADO,DEGRAUSDE FERRO FUNDIDO,INCL.FORNECIMENTO DE TODOS OS MATERIAIS</t>
  </si>
  <si>
    <t xml:space="preserve">02.004.0010-A</t>
  </si>
  <si>
    <t xml:space="preserve">BARRACAO DE OBRA EM CHAPA DE MADEIRA COMPENSADA DE 6MM DE ESPESSURA,RESINADA,SIMPLES,REAPROVEITAMENTO DE 2 VEZES,PISO EMCIMENTADO,COBERTURA COM TELHAS DE FIBROCIMENTO SEM AMIANTO,ESPESSURA 6MM,INCLUSIVE INSTALACOES</t>
  </si>
  <si>
    <t xml:space="preserve">06.004.0110-A</t>
  </si>
  <si>
    <t xml:space="preserve">TUBO DE CONCRETO ARMADO,CLASSE PA-2(NBR 8890/03),PARA GALERIAS DE AGUAS PLUVIAIS,COM DIAMETRO DE 1.500MM,ATERRO E SOCA ATE A ALTURA DA GERATRIZ SUPERIOR DO TUBO,CONSIDERANDO O MATERIAL DA PROPRIA ESCAVACAO,INCLUSIVE FORNECIMENTO DO MATERIALPARA REJUNTAMENTO COM ARGAMASSA DE CIMENTO E AREIA,NO TRACO1:4 E ACERTO DE FUNDO DE VALA.FORNECIMENTO E ASSENTAMENTO</t>
  </si>
  <si>
    <t xml:space="preserve">05.010.0005-A</t>
  </si>
  <si>
    <t xml:space="preserve">ESGOTAMENTO DE VALA MEDIDO PELA POTENCIA INSTALADA E PELO TEMPO DE FUNCIONAMENTO</t>
  </si>
  <si>
    <t xml:space="preserve">CVxH</t>
  </si>
  <si>
    <t xml:space="preserve">11.060.0201-A</t>
  </si>
  <si>
    <t xml:space="preserve">SUPERESTRUTURA DE PASSARELA PARA PEDESTRE, PRÉ-FABRICADA, EM CONCRETO PROTENDIDO, COM 2,00M DE LARGURA ÚTIL E GUARDA-CORPOS METÁLICOS, COM VÃO ENTRE 10,00 E 15,00M E ESCONSIDADE DE 15°, COLOCADA.</t>
  </si>
  <si>
    <t xml:space="preserve">74021/6</t>
  </si>
  <si>
    <t xml:space="preserve">ENSAIO DE BASE ESTABILIZADA GRANULOMETRICAMENTE</t>
  </si>
  <si>
    <t xml:space="preserve">05.100.0900-A</t>
  </si>
  <si>
    <t xml:space="preserve">UNIDADE REF.P/COMPL.ADM LOCAL,CONSID:CONSUMO AGUA,TEL.ENERGIA ELETRICA,MAT.LIMPEZA E ESCRITORIO,COMPUTADORES,LICENCA OBRA,MOVEIS E UTENSILIOS,AR COND.BEBEDOURO,ART,RRT,FOTOGRAFIASUNIFORMES,DIARIAS,EXAMES ADMISSIONAIS PERIODICOS E DEMISSIONAIS,CURSO CAPACITACAO/TREINAMENTO E ITENS COMPLEMENTEM AS DESP.NECESS.EXCL.DESPESAS SUBSIDIOS ALIM.E TRANSPORTE PESSOAL</t>
  </si>
  <si>
    <t xml:space="preserve">UR</t>
  </si>
  <si>
    <t xml:space="preserve">05.002.0102-A</t>
  </si>
  <si>
    <t xml:space="preserve">LEVANTAMENTO OU REBAIXAMENTO DE TAMPAO EM PATIO,PASSEIO OU JARDIM COM VARIACAO DE MOVIMENTACAO ATE 0,50M,CONSIDERANDO DEMOLICAO DE CAMADA DE CONCRETO E CONCRETAGEM,INCLUSIVE CERCAPROTETORA</t>
  </si>
  <si>
    <t xml:space="preserve">13.301.0510-A</t>
  </si>
  <si>
    <t xml:space="preserve">RECOMPOSICAO DE PISO DE CONCRETO SIMPLES,COM RESISTENCIA DE15MPA,COM 8CM DE ESPESSURA,INCLUSIVE DEMOLICAO COM EQUIPAMENTO DE AR COMPRIMIDO DO PISO</t>
  </si>
  <si>
    <t xml:space="preserve">02.011.0014-A</t>
  </si>
  <si>
    <t xml:space="preserve">CERCA PROTETORA DE BORDA DE VALA OU OBRA,COM TELA PLASTICA NA COR LARANJA OU AMARELA,CONSIDERANDO 1 VEZ DE UTILIZACAO,INCLUSIVE APOIOS,FORNECIMENTO,COLOCACAO E RETIRADA</t>
  </si>
  <si>
    <t xml:space="preserve">03.020.0070-B</t>
  </si>
  <si>
    <t xml:space="preserve">ESCAVACAO MECANICA DE VALA ESCORADA,EM MATERIAL DE 1ªCATEGORIA COM PEDRAS,INSTALACOES PREDIAIS OU OUTROS REDUTORES DE PRODUTIVIDADE,OU CAVAS DE FUNDACAO,ENTRE 3,00 E 4,50M DE PROFUNDIDADE,UTILIZANDO ESCAVADEIRA HIDRAULICA DE 0,78M3,EXCLUSIVE ESGOTAMENTO E ESCORAMENTO</t>
  </si>
  <si>
    <t xml:space="preserve">13.333.0015-A</t>
  </si>
  <si>
    <t xml:space="preserve">REVESTIMENTO DE PISO COM CERAMICA TATIL ALERTA,(LADRILHO HIDRAULICO) PARA PESSOAS COM NECESSIDADES  ESPECIFICAS,ASSENTESSOBRE SUPERFICIE EM OSSO,CONFORME ITEM 13.330.0010</t>
  </si>
  <si>
    <t xml:space="preserve">08.037.0012-A</t>
  </si>
  <si>
    <t xml:space="preserve">CONCRETO ASFALTICO,USINADO A QUENTE,CONSIDERANDO APENAS O ESPALHAMENTO COM VIBROACABADORA CONVENCIONAL E COMPACTACAO MECANICA,PARA UMA PRODUCAO DE USINA DE 4.000T/MES</t>
  </si>
  <si>
    <t xml:space="preserve">02.006.0050-A</t>
  </si>
  <si>
    <t xml:space="preserve">ALUGUEL DE BANHEIRO QUIMICO,PORTATIL,MEDINDO 2,31M ALTURA X1,56M LARGURA E 1,16M PROFUNDIDADE,INCLUSIVE INSTALACAO E RETIRADA DO EQUIPAMENTO,FORNECIMENTO DE QUIMICA DESODORIZANTE,BACTERICIDA E BACTERIOSTATICA,PAPEL HIGIENICO E VEICULO PROPRIO COM UNIDADE MOVEL DE SUCCAO PARA LIMPEZA</t>
  </si>
  <si>
    <t xml:space="preserve">06.015.0015-A</t>
  </si>
  <si>
    <t xml:space="preserve">POCO DE VISITA EM ALVENARIA DE BLOCOS DE CONCRETO(20X20X40CM),EM PAREDES DE 0,20M DE ESP.C/1,70X1,70X1,80M,P/COLETOR DEAGUAS PLUVIAIS DE 1,20M DE DIAM.SENDO AS PAREDES CHAPISCADASE REVESTIDAS INTERNAMENTE C/ARGAMASSA,ENCHIMENTO DOS BLOCOSE BASE EM CONCRETO SIMPLES,TAMPA DE CONCRETO ARMADO,DEGRAUSDE FERRO FUNDIDO,INCL.FORNECIMENTO DE TODOS OS MATERIAIS</t>
  </si>
  <si>
    <t xml:space="preserve">06.004.0078-A</t>
  </si>
  <si>
    <t xml:space="preserve">TUBO DE CONCRETO ARMADO,CLASSE PA-1(NBR 8890/03),PARA GALERIAS DE AGUAS PLUVIAIS,COM DIAMETRO DE 1.200MM,ATERRO E SOCA ATE A ALTURA DA GERATRIZ SUPERIOR DO TUBO,CONSIDERANDO O MATERIAL DA PROPRIA ESCAVACAO,INCLUSIVE FORNECIMENTO DO MATERIALPARA REJUNTAMENTO COM ARGAMASSA DE CIMENTO E AREIA,NO TRACO1:4 E ACERTO DE FUNDO DE VALA.FORNECIMENTO E ASSENTAMENTO</t>
  </si>
  <si>
    <t xml:space="preserve">01.007.0010-A</t>
  </si>
  <si>
    <t xml:space="preserve">MONTAGEM E DESMONTAGEM DE UM CONJUNTO DE BOMBAS (15CV) PARAATE 70,00M DE COLETORES (INCLUSIVE ESTES)</t>
  </si>
  <si>
    <t xml:space="preserve">06.085.0058-A</t>
  </si>
  <si>
    <t xml:space="preserve">BARRAGEM PROVISORIA OU ENSECADEIRA, PARA DESVIO DE PEQUENOSCURSOS D'AGUA,COM SACOS DE AREIA EMPILHADOS,INCLUSIVE FORNECIMENTO DOS MATERIAIS,ENSACAMENTO,EMPILHAMENTO E RETIRADA</t>
  </si>
  <si>
    <t xml:space="preserve">06.004.0100-A</t>
  </si>
  <si>
    <t xml:space="preserve">TUBO DE CONCRETO ARMADO,CLASSE PA-2(NBR 8890/03),PARA GALERIAS DE AGUAS PLUVIAIS,COM DIAMETRO DE 800MM,ATERRO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</si>
  <si>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 xml:space="preserve">12.002.0065-B</t>
  </si>
  <si>
    <t xml:space="preserve">ALVENARIA PARA CAIXAS ENTERRADAS,ATE 0,80M DE PROFUNDIDADE,DE TIJOLOS MACICOS 7X10X20CM,ASSENTES COM ARGAMASSA DE CIMENTO,SAIBRO E AREIA,NO TRACO 1:2:2,EM PAREDES DE UMA VEZ (0,20M)</t>
  </si>
  <si>
    <t xml:space="preserve">01.007.0025-A</t>
  </si>
  <si>
    <t xml:space="preserve">OPERACAO E MANUTENCAO DO SISTEMA,EXCLUSIVE ENERGIA ELETRICA,PELO TEMPO CORRIDO DE EMPREGO NA OBRA</t>
  </si>
  <si>
    <t xml:space="preserve">DIA</t>
  </si>
  <si>
    <t xml:space="preserve">02.006.0010-A</t>
  </si>
  <si>
    <t xml:space="preserve">ALUGUEL DE CONTAINER PARA ESCRITORIO,MEDINDO 2,20M LARGURA,6,20M COMPRIMENTO E 2,50M ALTURA,COMPOSTO DE CHAPAS DE ACO C/NERVURAS TRAPEZOIDAIS,ISOLAMENTO TERMO-ACUSTICO NO FORRO,CHASSIS REFORCADO E PISO EM COMPENSADO NAVAL, INCLUINDO INSTALACOES ELETRICAS,EXCLUSIVE TRANSPORTE(VIDE ITEM 04.005.0300) ECARGA E DESCARGA(VIDE ITEM 04.013.0015)</t>
  </si>
  <si>
    <t xml:space="preserve">01.001.0040-A</t>
  </si>
  <si>
    <t xml:space="preserve">SONDAGEM MANUAL,COM TRADO CAVADEIRA,POR METRO LINEAR OU FRACAO</t>
  </si>
  <si>
    <t xml:space="preserve">01.001.0060-A</t>
  </si>
  <si>
    <t xml:space="preserve">AMOSTRA DE SOLO - PREPARACAO PARA ENSAIOS DE COMPACTACAO E ENSAIOS DE CARACTERIZACAO</t>
  </si>
  <si>
    <t xml:space="preserve">04.005.0350-B</t>
  </si>
  <si>
    <t xml:space="preserve">TRANSPORTE DE EQUIPAMENTOS PESADOS EM CARRETAS,EXCLUSIVE A CARGA E DESCARGA(VIDE ITEM 04.014.0091) E O CUSTO HORARIO DOSEQUIPAMENTOS TRANSPORTADOS</t>
  </si>
  <si>
    <t xml:space="preserve">02.010.0001-A</t>
  </si>
  <si>
    <t xml:space="preserve">GALPAO ABERTO PARA OFICINAS E DEPOSITOS DE CANTEIRO DE OBRAS,ESTRUTURADO EM MADEIRA DE LEI,COBERTURA DE TELHAS DE CIMENTO SEM AMIANTO ONDULADAS,DE 6MM DE ESPESSURA,PISO CIMENTADO EPREPARO DO TERRENO</t>
  </si>
  <si>
    <t xml:space="preserve">05.001.0070-A</t>
  </si>
  <si>
    <t xml:space="preserve">REMOCAO DE PAVIMENTACAO DE LAJOTAS DE CONCRETO,ALTAMENTE VIBRADO,INTERTRAVADO,PRE-FABRICADO</t>
  </si>
  <si>
    <t xml:space="preserve">04.014.0091-B</t>
  </si>
  <si>
    <t xml:space="preserve">CARGA E DESCARGA DE EQUIPAMENTOS PESADOS,EM CARRETAS,EXCLUSIVE O CUSTO HORARIO DO EQUIPAMENTO DURANTE A OPERACAO</t>
  </si>
  <si>
    <t xml:space="preserve">01.001.0011-A</t>
  </si>
  <si>
    <t xml:space="preserve">COMPACTACAO: ENERGIA PROCTOR NORMAL</t>
  </si>
  <si>
    <t xml:space="preserve">01.005.0004-A</t>
  </si>
  <si>
    <t xml:space="preserve">PREPARO MANUAL DE TERRENO,COMPREENDENDO ACERTO,RASPAGEM EVENTUAL ATE 0.30M DE PROFUNDIDADE E AFASTAMENTO LATERAL DO MATERIAL EXCEDENTE,INCLUSIVE COMPACTACAO MANUAL</t>
  </si>
  <si>
    <t xml:space="preserve">02.001.0001-A</t>
  </si>
  <si>
    <t xml:space="preserve">TAPUME DE VEDACAO OU PROTECAO,EXECUTADO C/CHAPAS DE MADEIRACOMPENSADA,RESINADA,LISA,DE COLAGEM FENOLICA,A PROVA D`AGUA,COM 2,20X1,10M E 6MM DE ESPESSURA,PREGADAS EM PECAS DE MADEIRA DE 3ª DE 3"X3" HORIZONTAIS E VERTICAIS A CADA 1,22M,EXCLUSIVE PINTURA</t>
  </si>
  <si>
    <t xml:space="preserve">01.007.0030-A</t>
  </si>
  <si>
    <t xml:space="preserve">ENERGIA CONSUMIDA PELO SISTEMA,MEDIDA PELA POTENCIA INSTALADA E PELO TEMPO DE FUNCIONAMENTO</t>
  </si>
  <si>
    <t xml:space="preserve">CV X H</t>
  </si>
  <si>
    <t xml:space="preserve">06.017.0060-A</t>
  </si>
  <si>
    <t xml:space="preserve">CORPO DE POCO DE VISITA DE ANEIS PRE-MOLDADOS,COM DIAMETRO DE 600MM,SEM DEGRAUS,MEDIDA PELA ALTURA UTIL,INCLUSIVE MAO-DE-OBRA E MATERIAL</t>
  </si>
  <si>
    <t xml:space="preserve">01.002.0039-A</t>
  </si>
  <si>
    <t xml:space="preserve">PERFURACAO ROTATIVA COM COROA DE WIDIA,EM SOLO,DIAMETRO 5",VERTICAL,INCLUSIVE DESLOCAMENTO DENTRO DO CANTEIRO E INSTALACAO DA SONDA EM CADA FURO</t>
  </si>
  <si>
    <t xml:space="preserve">01.003.0001-A</t>
  </si>
  <si>
    <t xml:space="preserve">SONDAGEM A PERCUSSAO,EM TERRENO COMUM,COM ENSAIO DE PENETRACAO,DIAMETRO 3",INCLUSIVE DESLOCAMENTO DENTRO DO CANTEIRO E INSTALACAO DA SONDA EM CADA FURO</t>
  </si>
  <si>
    <t xml:space="preserve">02.020.0009-A</t>
  </si>
  <si>
    <t xml:space="preserve">SEMAFORO PARA SINALIZACAO DE BLOQUEIO DE OBRA NA VIA PUBLICA,DE ACORDO COM A RESOLUCAO DA PREFEITURA-RJ,COMPREENDENDO FORNECIMENTO E COLOCACAO DE TODOS OS MATERIAIS NECESSARIOS,INCLUSIVE MATERIAIS ELETRICOS,CONSIDERANDO 40 VEZES O REAPROVEITAMENTO DA MADEIRA</t>
  </si>
  <si>
    <t xml:space="preserve">04.018.0020-B</t>
  </si>
  <si>
    <t xml:space="preserve">RECEBIMENTO DE CARGA,DESCARGA E MANOBRA DE CAMINHAO BASCULANTE DE 8,00M3 OU 12T</t>
  </si>
  <si>
    <t xml:space="preserve">08.001.0001-A</t>
  </si>
  <si>
    <t xml:space="preserve">BASE DE MACADAME SIMPLES,MEDIDA EM VOLUME DEPOIS DE COMPRIMIDO O MACADAME</t>
  </si>
  <si>
    <t xml:space="preserve">01.001.0004-A</t>
  </si>
  <si>
    <t xml:space="preserve">ANALISE GRANULOMETRICA SEM SEDIMENTACAO (PENEIRAMENTO)</t>
  </si>
  <si>
    <t xml:space="preserve">01.001.0001-A</t>
  </si>
  <si>
    <t xml:space="preserve">LIMITE DE PLASTICIDADE</t>
  </si>
  <si>
    <t xml:space="preserve">01.001.0002-A</t>
  </si>
  <si>
    <t xml:space="preserve">LIMITE DE LIQUIDEZ</t>
  </si>
  <si>
    <t xml:space="preserve">01.009.0050-A</t>
  </si>
  <si>
    <t xml:space="preserve">MOBILIZACAO E DESMOBILIZACAO DE EQUIPAMENTO E EQUIPE DE SONDAGEM E PERFURACAO ROTATIVA,COM TRANSPORTE ATE 50KM</t>
  </si>
  <si>
    <t xml:space="preserve">01.016.0010-A</t>
  </si>
  <si>
    <t xml:space="preserve">LEVANTAMENTO TOPOGRAFICO,PLANIALTIMETRICO E CADASTRAL,DE TERRENO DE OROGRAFIA NAO ACIDENTADA,VEGETACAO RALA E EDIFICACAODENSA</t>
  </si>
  <si>
    <t xml:space="preserve">HA</t>
  </si>
  <si>
    <t xml:space="preserve">11.013.0110-A</t>
  </si>
  <si>
    <t xml:space="preserve">CONCRETO ARMADO,FCK=30MPA,INCLUINDO MATERIAIS PARA 1,00M3 DECONCRETO(IMPORTADO DE USINA)ADENSADO E COLOCADO,12,00M2 DEAREA MOLDADA,FORMAS E ESCORAMENTO CONFORME ITENS 11.004.0022E 11.004.0035,80KG DE ACO CA-50,INCLUSIVE MAO-DE-OBRA PARACORTE,DOBRAGEM,MONTAGEM E COLOCACAO NAS FORMAS</t>
  </si>
  <si>
    <t xml:space="preserve">20.067.0080-A</t>
  </si>
  <si>
    <t xml:space="preserve">BOCA PARA BUEIRO SIMPLES TUBULAR DE CONCRETO,DIAMETRO DE 1,50M EM CONCRETO CICLOPICO,INCLUSIVE FORMA,ESCAVACAO,REATERROE FORNECIMENTO DOS MATERIAIS,EXCLUSIVE ESCAVACAO DE MATERIALDE REATERRO NA JAZIDA E SEU TRANSPORTE AO CANTEIRO</t>
  </si>
  <si>
    <t xml:space="preserve">10.003.0020-A</t>
  </si>
  <si>
    <t xml:space="preserve">ESTACA RAIZ COM DIAMETRO DE 5" PARA CARGA DE 25T,INJECAO DEARGAMASSA DE CIMENTO E AREIA,COM 450 A 500KG DE CIMENTO PORM3,INCLUSIVE O FORNECIMENTO DOS MATERIAIS(CIMENTO,AREIA E ACO),EXCLUSIVE PERFURACAO</t>
  </si>
  <si>
    <t xml:space="preserve">01.008.0050-A</t>
  </si>
  <si>
    <t xml:space="preserve">MOBILIZACAO E DESMOBILIZACAO DE EQUIPAMENTO E EQUIPE DE SONDAGEM E PERFURACAO A PERCUSSAO,COM TRANSPORTE ATE 50KM</t>
  </si>
  <si>
    <t xml:space="preserve">04.005.0300-A</t>
  </si>
  <si>
    <t xml:space="preserve">TRANSPORTE DE CONTAINER,SEGUNDO DESCRICAO DA FAMILIA 02.006,EXCLUSIVE CARGA E DESCARGA(VIDE ITEM 04.013.0015)</t>
  </si>
  <si>
    <t xml:space="preserve">UNXKM</t>
  </si>
  <si>
    <t xml:space="preserve">05.013.0002-A</t>
  </si>
  <si>
    <t xml:space="preserve">CHAPA DE ACO CARBONO COMUM DE 3/8",PARA PASSAGEM DE VEICULOS,SOBRE VALAS EM TRAVESSIAS,COMPREENDENDO COLOCACAO,USO E RETIRADA,MEDIDA PELA AREA DE CHAPA,EM CADA APLICACAO,INCLUSIVEMOBILIZACAO,TRANSPORTE,CARGA E DESCARGA</t>
  </si>
  <si>
    <t xml:space="preserve">20.029.0001-A</t>
  </si>
  <si>
    <t xml:space="preserve">DISSIPADOR DE ENERGIA EM PEDRA ARGAMASSADA,INCLUSIVE MATERIAIS DE ESCAVACAO,MEDIDO POR VOLUME DE PEDRA ARGAMASSADA</t>
  </si>
  <si>
    <t xml:space="preserve">01.050.0230-A</t>
  </si>
  <si>
    <t xml:space="preserve">PROJETO ESTRUTURAL FINAL DE ENGENHARIA DE OBRAS-DE-ARTE ESPECIAIS (PONTES,VIADUTOS E PASSARELAS) EM CONCRETO ARMADO E/OUPROTENDIDO OU ESTRUTURA DE ACO,COM AREA DE PROJECAO HORIZONTAL INFERIOR A 500M2,APRESENTADO EM AUTOCAD</t>
  </si>
  <si>
    <t xml:space="preserve">02.030.0005-A</t>
  </si>
  <si>
    <t xml:space="preserve">PLACA DE SINALIZACAO PREVENTIVA PARA OBRA NA VIA PUBLICA,DEACORDO COM A RESOLUCAO DA PREFEITURA-RJ, COMPREENDENDO FORNECIMENTO E PINTURA DA PLACA E DOS SUPORTES DE MADEIRA.FORNECIMENTO E COLOCACAO</t>
  </si>
  <si>
    <t xml:space="preserve">02.020.0001-A</t>
  </si>
  <si>
    <t xml:space="preserve">PLACA DE IDENTIFICACAO DE OBRA PUBLICA,INCLUSIVE PINTURA E SUPORTES DE MADEIRA.FORNECIMENTO E COLOCACAO</t>
  </si>
  <si>
    <t xml:space="preserve">02.015.0001-A</t>
  </si>
  <si>
    <t xml:space="preserve">INSTALACAO E LIGACAO PROVISORIA PARA ABASTECIMENTO DE AGUA EESGOTAMENTO SANITARIO EM CANTEIRO DE OBRAS,INCLUSIVE ESCAVACAO,EXCLUSIVE REPOSICAO DA PAVIMENTACAO DO LOGRADOURO PUBLICO</t>
  </si>
  <si>
    <t xml:space="preserve">01.002.0064-A</t>
  </si>
  <si>
    <t xml:space="preserve">PERFURACAO ROTATIVA COM COROA DE WIDIA,EM ALTERACAO DE ROCHA,DIAMETRO 5",VERTICAL,INCLUSIVE DESLOCAMENTO DENTRO DO CANTEIRO E INSTALACAO DA SONDA EM CADA FURO</t>
  </si>
  <si>
    <t xml:space="preserve">01.002.0079-A</t>
  </si>
  <si>
    <t xml:space="preserve">PERFURACAO ROTATIVA COM COROA DE WIDIA,EM ROCHA SA,DIAMETRO5",VERTICAL,INCLUSIVE DESLOCAMENTO DENTRO DO CANTEIRO E INSTALACAO DA SONDA EM CADA FURO</t>
  </si>
  <si>
    <t xml:space="preserve">03.020.0075-B</t>
  </si>
  <si>
    <t xml:space="preserve">ESCAVACAO MECANICA DE VALA ESCORADA,EM MATERIAL DE 1ªCATEGORIA COM PEDRAS,INSTALACOES PREDIAIS OU OUTROS REDUTORES DE PRODUTIVIDADE,OU CAVAS DE FUNDACAO,ENTRE 4,50 E 6,00M DE PROFUNDIDADE,UTILIZANDO ESCAVADEIRA HIDRAULICA DE 0,78M3,EXCLUSIVE ESGOTAMENTO E ESCORAMENTO</t>
  </si>
  <si>
    <t xml:space="preserve">02.016.0001-A</t>
  </si>
  <si>
    <t xml:space="preserve">INSTALACAO E LIGACAO PROVISORIA DE ALIMENTACAO DE ENERGIA ELETRICA,EM BAIXA TENSAO,PARA CANTEIRO DE OBRAS,M3-CHAVE 100A,CARGA 3KW,20CV,EXCLUSIVE O FORNECIMENTO DO MEDIDOR</t>
  </si>
  <si>
    <t xml:space="preserve">20.067.0076-A</t>
  </si>
  <si>
    <t xml:space="preserve">BOCA PARA BUEIRO SIMPLES TUBULAR DE CONCRETO,DIAMETRO DE 1,00M EM CONCRETO CICLOPICO,INCLUSIVE FORMA,ESCAVACAO,REATERROE FORNECIMENTO DOS MATERIAIS,EXCLUSIVE ESCAVACAO DE MATERIALDE REATERRO NA JAZIDA E SEU TRANSPORTE AO CANTEIRO</t>
  </si>
  <si>
    <t xml:space="preserve">02.020.0005-A</t>
  </si>
  <si>
    <t xml:space="preserve">BARRAGEM DE BLOQUEIO DE OBRA NA VIA PUBLICA,DE ACORDO COM ARESOLUCAO DA PREFEITURA-RJ,COMPREENDENDO FORNECIMENTO,COLOCACAO E PINTURA DOS SUPORTES DE MADEIRA COM REAPROVEITAMENTO DO CONJUNTO 40 (QUARENTA) VEZES</t>
  </si>
  <si>
    <t xml:space="preserve">20.067.0070-A</t>
  </si>
  <si>
    <t xml:space="preserve">BOCA PARA BUEIRO SIMPLES TUBULAR DE CONCRETO,DIAMETRO DE 0,40M EM CONCRETO CICLOPICO,INCLUSIVE FORMA,ESCAVACAO,REATERROE FORNECIMENTO DOS MATERIAIS,EXCLUSIVE ESCAVACAO DE MATERIALDE REATERRO NA JAZIDA E SEU TRANSPORTE AO CANTEIRO</t>
  </si>
  <si>
    <t xml:space="preserve">05.013.0003-A</t>
  </si>
  <si>
    <t xml:space="preserve">CHAPA DE ACO CARBONO COMUM DE 3/8",PARA PASSAGEM DE VEICULOS,SOBRE VALAS EM TRAVESSIAS,COMPREENDENDO SOMENTE A COLOCACAOE RETIRADA,MEDIDA PELA AREA DE CHAPA,EM CADA APLICACAO</t>
  </si>
  <si>
    <t xml:space="preserve">11.036.0002-B</t>
  </si>
  <si>
    <t xml:space="preserve">APARELHO DE APOIO DE NEOPRENE,FRETADO,INCLUSIVE PREPARO DO BERCO.FORNECIMENTO E COLOCACAO</t>
  </si>
  <si>
    <t xml:space="preserve">DM3</t>
  </si>
  <si>
    <t xml:space="preserve">10.012.0001-A</t>
  </si>
  <si>
    <t xml:space="preserve">ARRASAMENTO DE ESTACA DE CONCRETO PARA CARGA DE TRABALHO DECOMPRESSAO AXIAL ATE 600KN</t>
  </si>
  <si>
    <t xml:space="preserve">04.013.0015-A</t>
  </si>
  <si>
    <t xml:space="preserve">CARGA E DESCARGA DE CONTAINER,SEGUNDO DESCRICAO DA FAMILIA 02.006</t>
  </si>
  <si>
    <t xml:space="preserve">02.011.0001-A</t>
  </si>
  <si>
    <t xml:space="preserve">CERCA PROTETORA DE BORDA DE VALA,CONSTRUIDA COM MONTANTES DE3"X3" DE MADEIRA DE 3ª,C/1,50M DE COMPRIMENTO,FICANDO 0,50MENTERRADO, COM INTERVALO DE 2,00M E 2 TABUAS DE MADEIRA DE1"X12",HORIZONTAIS,COM 40CM DE SEPARACAO,COM APROVEITAMENTODE UMA VEZ DA MADEIRA</t>
  </si>
  <si>
    <t xml:space="preserve">Sub-total Geral</t>
  </si>
  <si>
    <t xml:space="preserve">BDI(%)</t>
  </si>
  <si>
    <t xml:space="preserve">TOTAL DO ORÇAMENTO</t>
  </si>
  <si>
    <t xml:space="preserve">FECHAMENTO DO PREÇO DE VENDA</t>
  </si>
  <si>
    <t xml:space="preserve">OBRA:</t>
  </si>
  <si>
    <t xml:space="preserve">CLIENTE:</t>
  </si>
  <si>
    <t xml:space="preserve">DATA:</t>
  </si>
  <si>
    <t xml:space="preserve">PRAZO DE EXEC.     :</t>
  </si>
  <si>
    <t xml:space="preserve">MESES</t>
  </si>
  <si>
    <t xml:space="preserve"> QUANT </t>
  </si>
  <si>
    <t xml:space="preserve">VALOR</t>
  </si>
  <si>
    <t xml:space="preserve">MÃO DE OBRA INDIRETA</t>
  </si>
  <si>
    <t xml:space="preserve">ADMINISTRAÇÃO DA OBRA</t>
  </si>
  <si>
    <t xml:space="preserve">1.1.1</t>
  </si>
  <si>
    <t xml:space="preserve">engenheiro chefe</t>
  </si>
  <si>
    <t xml:space="preserve">A</t>
  </si>
  <si>
    <t xml:space="preserve">1.1.2</t>
  </si>
  <si>
    <t xml:space="preserve">engenheiro de produção</t>
  </si>
  <si>
    <t xml:space="preserve">1.1.3</t>
  </si>
  <si>
    <t xml:space="preserve">engenheiro de planejamento</t>
  </si>
  <si>
    <t xml:space="preserve"> -   </t>
  </si>
  <si>
    <t xml:space="preserve">1.1.4</t>
  </si>
  <si>
    <t xml:space="preserve">engenheiro de segurança</t>
  </si>
  <si>
    <t xml:space="preserve">88h/mês</t>
  </si>
  <si>
    <t xml:space="preserve">1.1.5</t>
  </si>
  <si>
    <t xml:space="preserve">engenheiro mecânico / eletricista</t>
  </si>
  <si>
    <t xml:space="preserve">1.1.6</t>
  </si>
  <si>
    <t xml:space="preserve">médico do trabalho</t>
  </si>
  <si>
    <t xml:space="preserve">1.1.7</t>
  </si>
  <si>
    <t xml:space="preserve">técnico de planejamento</t>
  </si>
  <si>
    <t xml:space="preserve">aux tecnico</t>
  </si>
  <si>
    <t xml:space="preserve">1.1.8</t>
  </si>
  <si>
    <t xml:space="preserve">técnico de produção</t>
  </si>
  <si>
    <t xml:space="preserve">1.1.9</t>
  </si>
  <si>
    <t xml:space="preserve">técnico de mecânica</t>
  </si>
  <si>
    <t xml:space="preserve">1.1.10</t>
  </si>
  <si>
    <t xml:space="preserve">técnico de Segurança</t>
  </si>
  <si>
    <t xml:space="preserve">1.1.11</t>
  </si>
  <si>
    <t xml:space="preserve">Assistente administrativo</t>
  </si>
  <si>
    <t xml:space="preserve">1.1.12</t>
  </si>
  <si>
    <t xml:space="preserve">inspetor de segurança</t>
  </si>
  <si>
    <t xml:space="preserve">1.1.13</t>
  </si>
  <si>
    <t xml:space="preserve">encarregado geral</t>
  </si>
  <si>
    <t xml:space="preserve">1.1.14</t>
  </si>
  <si>
    <t xml:space="preserve">mestre de obras</t>
  </si>
  <si>
    <t xml:space="preserve">SUBTOTAL 1.1</t>
  </si>
  <si>
    <t xml:space="preserve">ESCRITÓRIO E ALMOXARIFADO</t>
  </si>
  <si>
    <t xml:space="preserve">1.2.1</t>
  </si>
  <si>
    <t xml:space="preserve">chefe de escritório</t>
  </si>
  <si>
    <t xml:space="preserve">1.2.2</t>
  </si>
  <si>
    <t xml:space="preserve">almoxarife</t>
  </si>
  <si>
    <t xml:space="preserve">1.2.3</t>
  </si>
  <si>
    <t xml:space="preserve">secretaria</t>
  </si>
  <si>
    <t xml:space="preserve">1.2.4</t>
  </si>
  <si>
    <t xml:space="preserve">auxiliar Administrativo</t>
  </si>
  <si>
    <t xml:space="preserve">1.2.5</t>
  </si>
  <si>
    <t xml:space="preserve">apontador</t>
  </si>
  <si>
    <t xml:space="preserve">1.2.6</t>
  </si>
  <si>
    <t xml:space="preserve">operador computador / cadista</t>
  </si>
  <si>
    <t xml:space="preserve">SUBTOTAL 1.2</t>
  </si>
  <si>
    <t xml:space="preserve">TOPOGRAFIA E LABORATÓRIO</t>
  </si>
  <si>
    <t xml:space="preserve">1.3.1</t>
  </si>
  <si>
    <t xml:space="preserve">encarregado de topografia</t>
  </si>
  <si>
    <t xml:space="preserve">1.3.2</t>
  </si>
  <si>
    <t xml:space="preserve">encarregado de laboratório</t>
  </si>
  <si>
    <t xml:space="preserve">1.3.3</t>
  </si>
  <si>
    <t xml:space="preserve">topógrafo</t>
  </si>
  <si>
    <t xml:space="preserve">1.3.4</t>
  </si>
  <si>
    <t xml:space="preserve">nivelador</t>
  </si>
  <si>
    <t xml:space="preserve">1.3.5</t>
  </si>
  <si>
    <t xml:space="preserve">desenhista</t>
  </si>
  <si>
    <t xml:space="preserve">1.3.6</t>
  </si>
  <si>
    <t xml:space="preserve">ajudante de topografia</t>
  </si>
  <si>
    <t xml:space="preserve">1.3.7</t>
  </si>
  <si>
    <t xml:space="preserve">laboratorista</t>
  </si>
  <si>
    <t xml:space="preserve">1.3.8</t>
  </si>
  <si>
    <t xml:space="preserve">auxiliar de laboratório</t>
  </si>
  <si>
    <t xml:space="preserve">SUBTOTAL 1.3</t>
  </si>
  <si>
    <t xml:space="preserve">1.4</t>
  </si>
  <si>
    <t xml:space="preserve">MANUTENÇÃO MECÂNICA</t>
  </si>
  <si>
    <t xml:space="preserve">1.4.1</t>
  </si>
  <si>
    <t xml:space="preserve">encarregado de mecânica</t>
  </si>
  <si>
    <t xml:space="preserve">1.4.2</t>
  </si>
  <si>
    <t xml:space="preserve">Meio oficial de macânica</t>
  </si>
  <si>
    <t xml:space="preserve">1.4.3</t>
  </si>
  <si>
    <t xml:space="preserve">mecânico da leve</t>
  </si>
  <si>
    <t xml:space="preserve">1.4.4</t>
  </si>
  <si>
    <t xml:space="preserve">soldador</t>
  </si>
  <si>
    <t xml:space="preserve">1.4.5</t>
  </si>
  <si>
    <t xml:space="preserve">eletricista c.c</t>
  </si>
  <si>
    <t xml:space="preserve">1.4.6</t>
  </si>
  <si>
    <t xml:space="preserve">torneiro</t>
  </si>
  <si>
    <t xml:space="preserve">1.4.7</t>
  </si>
  <si>
    <t xml:space="preserve">pintor</t>
  </si>
  <si>
    <t xml:space="preserve">1.4.8</t>
  </si>
  <si>
    <t xml:space="preserve">borracheiro</t>
  </si>
  <si>
    <t xml:space="preserve">1.4.9</t>
  </si>
  <si>
    <t xml:space="preserve">lubrificador</t>
  </si>
  <si>
    <t xml:space="preserve">1.4.10</t>
  </si>
  <si>
    <t xml:space="preserve">ajudante de mecânica</t>
  </si>
  <si>
    <t xml:space="preserve">1.4.11</t>
  </si>
  <si>
    <t xml:space="preserve">ferramenteiro</t>
  </si>
  <si>
    <t xml:space="preserve">SUBTOTAL 1.4</t>
  </si>
  <si>
    <t xml:space="preserve">1.5</t>
  </si>
  <si>
    <t xml:space="preserve">SERVIÇOS DIVERSOS DE APOIO</t>
  </si>
  <si>
    <t xml:space="preserve">1.5.1</t>
  </si>
  <si>
    <t xml:space="preserve">bombeiro</t>
  </si>
  <si>
    <t xml:space="preserve">1.5.2</t>
  </si>
  <si>
    <t xml:space="preserve">eletricista corrente alternada</t>
  </si>
  <si>
    <t xml:space="preserve">1.5.3</t>
  </si>
  <si>
    <t xml:space="preserve">cozinheiro</t>
  </si>
  <si>
    <t xml:space="preserve">1.5.4</t>
  </si>
  <si>
    <t xml:space="preserve">copeiro</t>
  </si>
  <si>
    <t xml:space="preserve">1.5.5</t>
  </si>
  <si>
    <t xml:space="preserve">zelador</t>
  </si>
  <si>
    <t xml:space="preserve">1.5.6</t>
  </si>
  <si>
    <t xml:space="preserve">porteiro</t>
  </si>
  <si>
    <t xml:space="preserve">1.5.7</t>
  </si>
  <si>
    <t xml:space="preserve">vigia</t>
  </si>
  <si>
    <t xml:space="preserve">1.5.8</t>
  </si>
  <si>
    <t xml:space="preserve">servente</t>
  </si>
  <si>
    <t xml:space="preserve">1.5.9</t>
  </si>
  <si>
    <t xml:space="preserve">motorista</t>
  </si>
  <si>
    <t xml:space="preserve">SUBTOTAL 1.5</t>
  </si>
  <si>
    <t xml:space="preserve">TOTAL MÃO DE OBRA SEM LEIS SOCIAIS</t>
  </si>
  <si>
    <t xml:space="preserve">LEIS SOCIAIS</t>
  </si>
  <si>
    <t xml:space="preserve">%</t>
  </si>
  <si>
    <t xml:space="preserve">SUB-TOTAL DE MÃO DE OBRA</t>
  </si>
  <si>
    <t xml:space="preserve">1.6</t>
  </si>
  <si>
    <t xml:space="preserve">DESPESAS COM ALIMENTAÇÃO</t>
  </si>
  <si>
    <t xml:space="preserve">1.6.1</t>
  </si>
  <si>
    <t xml:space="preserve">homem-mês alojados</t>
  </si>
  <si>
    <t xml:space="preserve">SUBTOTAL 1.6</t>
  </si>
  <si>
    <t xml:space="preserve">TOTAL DE MÃO DE OBRA INDIRETA</t>
  </si>
  <si>
    <t xml:space="preserve">DESPESAS GERAIS DE ADMINISTRAÇÃO</t>
  </si>
  <si>
    <t xml:space="preserve">VEÍCULOS ADMINISTRATIVOS</t>
  </si>
  <si>
    <t xml:space="preserve">2.1.1</t>
  </si>
  <si>
    <t xml:space="preserve">carros leves</t>
  </si>
  <si>
    <t xml:space="preserve">SUBTOTAL 2.1</t>
  </si>
  <si>
    <t xml:space="preserve">2.2.</t>
  </si>
  <si>
    <t xml:space="preserve">VEÍCULOS E EQUIPAMENTOS</t>
  </si>
  <si>
    <t xml:space="preserve">2.2.1</t>
  </si>
  <si>
    <t xml:space="preserve">caminhão carroceria</t>
  </si>
  <si>
    <t xml:space="preserve">SUBTOTAL 2.2</t>
  </si>
  <si>
    <t xml:space="preserve">2.3.</t>
  </si>
  <si>
    <t xml:space="preserve">OUTROS EQUIPAMENTOS</t>
  </si>
  <si>
    <t xml:space="preserve">2.3.1</t>
  </si>
  <si>
    <t xml:space="preserve">bob-cat</t>
  </si>
  <si>
    <t xml:space="preserve">2.3.2</t>
  </si>
  <si>
    <t xml:space="preserve">caminhão pipa</t>
  </si>
  <si>
    <t xml:space="preserve">2.3.3</t>
  </si>
  <si>
    <t xml:space="preserve">gerador de emergência</t>
  </si>
  <si>
    <t xml:space="preserve">2.3.4</t>
  </si>
  <si>
    <t xml:space="preserve">equipamentos de topografia</t>
  </si>
  <si>
    <t xml:space="preserve">2.3.5</t>
  </si>
  <si>
    <t xml:space="preserve">equipamentos de laboratório</t>
  </si>
  <si>
    <t xml:space="preserve">SUBTOTAL 2.3</t>
  </si>
  <si>
    <t xml:space="preserve">2.4.</t>
  </si>
  <si>
    <t xml:space="preserve">DESPESAS DIVERSAS</t>
  </si>
  <si>
    <t xml:space="preserve">2.4.1</t>
  </si>
  <si>
    <t xml:space="preserve">energia elétrica</t>
  </si>
  <si>
    <t xml:space="preserve">2.4.2</t>
  </si>
  <si>
    <t xml:space="preserve">água</t>
  </si>
  <si>
    <t xml:space="preserve">2.4.3</t>
  </si>
  <si>
    <t xml:space="preserve">telefone/internet</t>
  </si>
  <si>
    <t xml:space="preserve">2.4.4</t>
  </si>
  <si>
    <t xml:space="preserve">telefone móvel</t>
  </si>
  <si>
    <t xml:space="preserve">2.4.5</t>
  </si>
  <si>
    <t xml:space="preserve">material de limpeza</t>
  </si>
  <si>
    <t xml:space="preserve">2.4.6</t>
  </si>
  <si>
    <t xml:space="preserve">material de escritório</t>
  </si>
  <si>
    <t xml:space="preserve">SUBTOTAL 2.4</t>
  </si>
  <si>
    <t xml:space="preserve">2.5.</t>
  </si>
  <si>
    <t xml:space="preserve">ALUGUÉIS</t>
  </si>
  <si>
    <t xml:space="preserve">2.5.1</t>
  </si>
  <si>
    <t xml:space="preserve">Casas</t>
  </si>
  <si>
    <t xml:space="preserve">2.5.2</t>
  </si>
  <si>
    <t xml:space="preserve">repúblicas</t>
  </si>
  <si>
    <t xml:space="preserve">SUBTOTAL 2.5</t>
  </si>
  <si>
    <t xml:space="preserve">2.6.</t>
  </si>
  <si>
    <t xml:space="preserve">DESPESAS COM VIAGEM</t>
  </si>
  <si>
    <t xml:space="preserve">2.6.1</t>
  </si>
  <si>
    <t xml:space="preserve">viagem de coordenação</t>
  </si>
  <si>
    <t xml:space="preserve">SUBTOTAL 2.6</t>
  </si>
  <si>
    <t xml:space="preserve">TOTAL DE DESPESAS GERAIS DE ADMINISTRAÇÃO</t>
  </si>
  <si>
    <t xml:space="preserve">MOBILIZAÇÃO E INSTALAÇÃO DE CANTEIRO DE OBRAS</t>
  </si>
  <si>
    <t xml:space="preserve">3.1.</t>
  </si>
  <si>
    <t xml:space="preserve">MOBILIZAÇÃO E DESMOB. DE EQUIPAMENTOS</t>
  </si>
  <si>
    <t xml:space="preserve">3.1.1</t>
  </si>
  <si>
    <t xml:space="preserve">viagens de carreta "a"</t>
  </si>
  <si>
    <t xml:space="preserve">3.1.2</t>
  </si>
  <si>
    <t xml:space="preserve">viagens de carreta "b"</t>
  </si>
  <si>
    <t xml:space="preserve">SUBTOTAL 3.1</t>
  </si>
  <si>
    <t xml:space="preserve">3.2.</t>
  </si>
  <si>
    <t xml:space="preserve">TRANSPORTE DE PESSOAL</t>
  </si>
  <si>
    <t xml:space="preserve">3.2.1</t>
  </si>
  <si>
    <t xml:space="preserve">avião</t>
  </si>
  <si>
    <t xml:space="preserve">3.2.2</t>
  </si>
  <si>
    <t xml:space="preserve">ônibus</t>
  </si>
  <si>
    <t xml:space="preserve">SUBTOTAL 3.2</t>
  </si>
  <si>
    <t xml:space="preserve">EDIFICAÇÕES</t>
  </si>
  <si>
    <t xml:space="preserve">3.3.1</t>
  </si>
  <si>
    <t xml:space="preserve">Almoxarifado</t>
  </si>
  <si>
    <t xml:space="preserve">m²</t>
  </si>
  <si>
    <t xml:space="preserve">3.3.2</t>
  </si>
  <si>
    <t xml:space="preserve">Alojamento</t>
  </si>
  <si>
    <t xml:space="preserve">3.3.3</t>
  </si>
  <si>
    <t xml:space="preserve">Cozinha/Refeitório</t>
  </si>
  <si>
    <t xml:space="preserve">3.3.4</t>
  </si>
  <si>
    <t xml:space="preserve">Depósito de cimento</t>
  </si>
  <si>
    <t xml:space="preserve">3.3.5</t>
  </si>
  <si>
    <t xml:space="preserve">Depósito de explosivos</t>
  </si>
  <si>
    <t xml:space="preserve">3.3.6</t>
  </si>
  <si>
    <t xml:space="preserve">Escritório administrativo</t>
  </si>
  <si>
    <t xml:space="preserve">3.3.7</t>
  </si>
  <si>
    <t xml:space="preserve">Escritório da fiscalização</t>
  </si>
  <si>
    <t xml:space="preserve">3.3.8</t>
  </si>
  <si>
    <t xml:space="preserve">Escritório da frente de serviço</t>
  </si>
  <si>
    <t xml:space="preserve">3.3.9</t>
  </si>
  <si>
    <t xml:space="preserve">Laboratório</t>
  </si>
  <si>
    <t xml:space="preserve">3.3.10</t>
  </si>
  <si>
    <t xml:space="preserve">Oficina mecânica</t>
  </si>
  <si>
    <t xml:space="preserve">3.3.11</t>
  </si>
  <si>
    <t xml:space="preserve">Portaria</t>
  </si>
  <si>
    <t xml:space="preserve">3.3.12</t>
  </si>
  <si>
    <t xml:space="preserve">Sanitários/chuveiros</t>
  </si>
  <si>
    <t xml:space="preserve">SUBTOTAL 3.3</t>
  </si>
  <si>
    <t xml:space="preserve">INSTALAÇÕES DE  PRODUÇÃO</t>
  </si>
  <si>
    <t xml:space="preserve">3.4.1</t>
  </si>
  <si>
    <t xml:space="preserve">Central de armação</t>
  </si>
  <si>
    <t xml:space="preserve">Vb</t>
  </si>
  <si>
    <t xml:space="preserve">3.4.2</t>
  </si>
  <si>
    <t xml:space="preserve">Central de carpintaria</t>
  </si>
  <si>
    <t xml:space="preserve">3.4.3</t>
  </si>
  <si>
    <t xml:space="preserve">Central de pré-moldados</t>
  </si>
  <si>
    <t xml:space="preserve">3.4.4</t>
  </si>
  <si>
    <t xml:space="preserve">Instalação de central de britagem</t>
  </si>
  <si>
    <t xml:space="preserve">3.4.5</t>
  </si>
  <si>
    <t xml:space="preserve">Instalação de central de concreto</t>
  </si>
  <si>
    <t xml:space="preserve">SUBTOTAL 3.4</t>
  </si>
  <si>
    <t xml:space="preserve">PREPARO DA ÁREA DO CANTEIRO</t>
  </si>
  <si>
    <t xml:space="preserve">3.5.1</t>
  </si>
  <si>
    <t xml:space="preserve">Arruamento</t>
  </si>
  <si>
    <t xml:space="preserve">3.5.2</t>
  </si>
  <si>
    <t xml:space="preserve">Cercas</t>
  </si>
  <si>
    <t xml:space="preserve">3.5.3</t>
  </si>
  <si>
    <t xml:space="preserve">Instalações elétricas</t>
  </si>
  <si>
    <t xml:space="preserve">3.5.4</t>
  </si>
  <si>
    <t xml:space="preserve">Instalações hidráulicas</t>
  </si>
  <si>
    <t xml:space="preserve">SUBTOTAL </t>
  </si>
  <si>
    <t xml:space="preserve">TOTAL DA MOBILIZAÇÃO E INSTALAÇÃO DO CANTEIRO</t>
  </si>
  <si>
    <t xml:space="preserve">4.1.</t>
  </si>
  <si>
    <t xml:space="preserve">SERVIÇOS TÉCNICOS</t>
  </si>
  <si>
    <t xml:space="preserve">4.1.1</t>
  </si>
  <si>
    <t xml:space="preserve">cálculos</t>
  </si>
  <si>
    <t xml:space="preserve">4.1.2</t>
  </si>
  <si>
    <t xml:space="preserve">consultoria</t>
  </si>
  <si>
    <t xml:space="preserve">4.1.3</t>
  </si>
  <si>
    <t xml:space="preserve">controle tecnológico</t>
  </si>
  <si>
    <t xml:space="preserve">4.1.4</t>
  </si>
  <si>
    <t xml:space="preserve">projetos</t>
  </si>
  <si>
    <t xml:space="preserve">4.1.5</t>
  </si>
  <si>
    <t xml:space="preserve">sondagem</t>
  </si>
  <si>
    <t xml:space="preserve">SUBTOTAL 4.1</t>
  </si>
  <si>
    <t xml:space="preserve">4.2.</t>
  </si>
  <si>
    <t xml:space="preserve">EQUIPAMENTO DE PROTEÇÃO INDIVIDUAL</t>
  </si>
  <si>
    <t xml:space="preserve">4.2.1</t>
  </si>
  <si>
    <t xml:space="preserve">bota de couro</t>
  </si>
  <si>
    <t xml:space="preserve">4.2.2</t>
  </si>
  <si>
    <t xml:space="preserve">capa de chuva</t>
  </si>
  <si>
    <t xml:space="preserve">4.2.3</t>
  </si>
  <si>
    <t xml:space="preserve">capacete</t>
  </si>
  <si>
    <t xml:space="preserve">4.2.4</t>
  </si>
  <si>
    <t xml:space="preserve">crachá</t>
  </si>
  <si>
    <t xml:space="preserve">4.2.5</t>
  </si>
  <si>
    <t xml:space="preserve">luva de raspa</t>
  </si>
  <si>
    <t xml:space="preserve">4.2.6</t>
  </si>
  <si>
    <t xml:space="preserve">macacão</t>
  </si>
  <si>
    <t xml:space="preserve">4.2.7</t>
  </si>
  <si>
    <t xml:space="preserve">máscara para poeira</t>
  </si>
  <si>
    <t xml:space="preserve">4.2.8</t>
  </si>
  <si>
    <t xml:space="preserve">Protetor auricular (concha)</t>
  </si>
  <si>
    <t xml:space="preserve">4.2.9</t>
  </si>
  <si>
    <t xml:space="preserve">óculos</t>
  </si>
  <si>
    <t xml:space="preserve">4.2.10</t>
  </si>
  <si>
    <t xml:space="preserve">protetor auricular</t>
  </si>
  <si>
    <t xml:space="preserve">4.2.11</t>
  </si>
  <si>
    <t xml:space="preserve">Colete Refletivo</t>
  </si>
  <si>
    <t xml:space="preserve">SUBTOTAL 4.2</t>
  </si>
  <si>
    <t xml:space="preserve">4.3.</t>
  </si>
  <si>
    <t xml:space="preserve">MÓVEIS PARA ALOJAMENTO</t>
  </si>
  <si>
    <t xml:space="preserve">4.3.1</t>
  </si>
  <si>
    <t xml:space="preserve">cama/beliche</t>
  </si>
  <si>
    <t xml:space="preserve">4.3.2</t>
  </si>
  <si>
    <t xml:space="preserve">roupa de cama</t>
  </si>
  <si>
    <t xml:space="preserve">SUBTOTAL 4.3</t>
  </si>
  <si>
    <t xml:space="preserve">4.4.</t>
  </si>
  <si>
    <t xml:space="preserve">REGULARIZAÇÃO LEGAL DA OBRA</t>
  </si>
  <si>
    <t xml:space="preserve">4.4.1</t>
  </si>
  <si>
    <t xml:space="preserve">alvará de construção</t>
  </si>
  <si>
    <t xml:space="preserve">4.4.2</t>
  </si>
  <si>
    <t xml:space="preserve">baixa de construção</t>
  </si>
  <si>
    <t xml:space="preserve">4.4.3</t>
  </si>
  <si>
    <t xml:space="preserve">bid-bond</t>
  </si>
  <si>
    <t xml:space="preserve">4.4.4</t>
  </si>
  <si>
    <t xml:space="preserve">caução contratual</t>
  </si>
  <si>
    <t xml:space="preserve">4.4.5</t>
  </si>
  <si>
    <t xml:space="preserve">aluguel escritório PF 200</t>
  </si>
  <si>
    <t xml:space="preserve">4.4.6</t>
  </si>
  <si>
    <t xml:space="preserve">condomínio</t>
  </si>
  <si>
    <t xml:space="preserve">4.4.7</t>
  </si>
  <si>
    <t xml:space="preserve">seguro de responsabilidade civil</t>
  </si>
  <si>
    <t xml:space="preserve">4.4.8</t>
  </si>
  <si>
    <t xml:space="preserve">seguro de riscos de engenharia</t>
  </si>
  <si>
    <t xml:space="preserve">TOTAL DE DESPESAS DIVERSAS</t>
  </si>
  <si>
    <t xml:space="preserve">TOTAL  GERAL DAS DESPESAS</t>
  </si>
  <si>
    <t xml:space="preserve">RESUMO DE DRENAGEM</t>
  </si>
  <si>
    <t xml:space="preserve">Resumo:</t>
  </si>
  <si>
    <t xml:space="preserve">TUBOS - PA-1</t>
  </si>
  <si>
    <t xml:space="preserve">Ø 0,40</t>
  </si>
  <si>
    <t xml:space="preserve">Ø 0,60</t>
  </si>
  <si>
    <t xml:space="preserve">Ø 0,80</t>
  </si>
  <si>
    <t xml:space="preserve">Ø 1,00</t>
  </si>
  <si>
    <t xml:space="preserve">Ø 1,20</t>
  </si>
  <si>
    <t xml:space="preserve">Ø 1,50</t>
  </si>
  <si>
    <t xml:space="preserve">BAIRRO MARAVISTA</t>
  </si>
  <si>
    <t xml:space="preserve"> - Bacia AA</t>
  </si>
  <si>
    <t xml:space="preserve"> - Bacia EA</t>
  </si>
  <si>
    <t xml:space="preserve"> - Bacia EB</t>
  </si>
  <si>
    <t xml:space="preserve"> - Bacia EE</t>
  </si>
  <si>
    <t xml:space="preserve"> - Bacia EF</t>
  </si>
  <si>
    <t xml:space="preserve"> - Bacia EG</t>
  </si>
  <si>
    <t xml:space="preserve"> - Bacia EH</t>
  </si>
  <si>
    <t xml:space="preserve"> - Bacia EI</t>
  </si>
  <si>
    <t xml:space="preserve"> - Bacia EK</t>
  </si>
  <si>
    <t xml:space="preserve"> - Bacia EL</t>
  </si>
  <si>
    <t xml:space="preserve"> - Bacia EJ</t>
  </si>
  <si>
    <t xml:space="preserve"> - Bacia EC</t>
  </si>
  <si>
    <t xml:space="preserve"> - Bacia ED</t>
  </si>
  <si>
    <t xml:space="preserve"> - Bacia JA </t>
  </si>
  <si>
    <t xml:space="preserve"> - Bacia JB</t>
  </si>
  <si>
    <t xml:space="preserve"> - Bacia JC</t>
  </si>
  <si>
    <t xml:space="preserve"> - Bacia JD</t>
  </si>
  <si>
    <t xml:space="preserve"> - Bacia JE</t>
  </si>
  <si>
    <t xml:space="preserve"> - Bacia JF</t>
  </si>
  <si>
    <t xml:space="preserve"> - Bacia JG</t>
  </si>
  <si>
    <t xml:space="preserve"> - Bacia JH</t>
  </si>
  <si>
    <t xml:space="preserve"> - Bacia JI</t>
  </si>
  <si>
    <t xml:space="preserve"> - Bacia JJ</t>
  </si>
  <si>
    <t xml:space="preserve"> - Bacia JK</t>
  </si>
  <si>
    <t xml:space="preserve"> - Bacia JL</t>
  </si>
  <si>
    <t xml:space="preserve"> - Bacia JM</t>
  </si>
  <si>
    <t xml:space="preserve"> - Bacia JN</t>
  </si>
  <si>
    <t xml:space="preserve"> - Bacia RC</t>
  </si>
  <si>
    <t xml:space="preserve"> - Bacia RD</t>
  </si>
  <si>
    <t xml:space="preserve"> - Bacia RE</t>
  </si>
  <si>
    <t xml:space="preserve"> - Bacia RF</t>
  </si>
  <si>
    <t xml:space="preserve"> - Bacia RG</t>
  </si>
  <si>
    <t xml:space="preserve"> - Bacia RH</t>
  </si>
  <si>
    <t xml:space="preserve"> - Bacia RI</t>
  </si>
  <si>
    <t xml:space="preserve"> - Bacia RJ</t>
  </si>
  <si>
    <t xml:space="preserve"> - Bacia RK</t>
  </si>
  <si>
    <t xml:space="preserve"> - Bacia RL</t>
  </si>
  <si>
    <t xml:space="preserve"> - Bacia RM</t>
  </si>
  <si>
    <t xml:space="preserve"> - Bacia RN</t>
  </si>
  <si>
    <t xml:space="preserve"> - Bacia RO</t>
  </si>
  <si>
    <t xml:space="preserve"> - Bacia RP</t>
  </si>
  <si>
    <t xml:space="preserve"> - Bacia RQ</t>
  </si>
  <si>
    <t xml:space="preserve"> - Bacia RR</t>
  </si>
  <si>
    <t xml:space="preserve"> - Bacia RS</t>
  </si>
  <si>
    <t xml:space="preserve"> - Bacia RT</t>
  </si>
  <si>
    <t xml:space="preserve"> - Bacia RU</t>
  </si>
  <si>
    <t xml:space="preserve"> - Bacia RV</t>
  </si>
  <si>
    <t xml:space="preserve"> - Bacia RW</t>
  </si>
  <si>
    <t xml:space="preserve"> - Bacia RA</t>
  </si>
  <si>
    <t xml:space="preserve"> - Bacia RB</t>
  </si>
  <si>
    <t xml:space="preserve">Total </t>
  </si>
  <si>
    <t xml:space="preserve">TUBOS - PA-2</t>
  </si>
  <si>
    <t xml:space="preserve">GALERIAS RETANGULARES</t>
  </si>
  <si>
    <t xml:space="preserve">1,50X1,00</t>
  </si>
  <si>
    <t xml:space="preserve">1,50X1,50</t>
  </si>
  <si>
    <t xml:space="preserve">2,00X1,00</t>
  </si>
  <si>
    <t xml:space="preserve">2,50X1,50</t>
  </si>
  <si>
    <t xml:space="preserve">2,00X1,50</t>
  </si>
  <si>
    <t xml:space="preserve">2,50X2,00</t>
  </si>
  <si>
    <t xml:space="preserve">3,00X2,00</t>
  </si>
  <si>
    <t xml:space="preserve">2,60X1,00</t>
  </si>
  <si>
    <t xml:space="preserve">Rua Dr. Luiz de Araújo Braz</t>
  </si>
  <si>
    <t xml:space="preserve">BUEIRO DUPLO</t>
  </si>
  <si>
    <t xml:space="preserve">3,50X1,50</t>
  </si>
  <si>
    <t xml:space="preserve">POÇO DE VISITA</t>
  </si>
  <si>
    <t xml:space="preserve">1,2X1,2</t>
  </si>
  <si>
    <t xml:space="preserve">1,3X1,3</t>
  </si>
  <si>
    <t xml:space="preserve">1,5X1,5</t>
  </si>
  <si>
    <t xml:space="preserve">1,7X1,7</t>
  </si>
  <si>
    <t xml:space="preserve">2,0X2,0</t>
  </si>
  <si>
    <t xml:space="preserve">Caixa</t>
  </si>
  <si>
    <t xml:space="preserve">Ramal</t>
  </si>
  <si>
    <t xml:space="preserve">Tampão</t>
  </si>
  <si>
    <t xml:space="preserve">de ralo</t>
  </si>
  <si>
    <t xml:space="preserve">Triplo</t>
  </si>
  <si>
    <t xml:space="preserve">Boca para</t>
  </si>
  <si>
    <t xml:space="preserve">Dissipador para</t>
  </si>
  <si>
    <r>
      <rPr>
        <b val="true"/>
        <sz val="10"/>
        <rFont val="Arial"/>
        <family val="0"/>
        <charset val="134"/>
      </rPr>
      <t xml:space="preserve">ANEXO I- A   COMPOSIÇÃO   DO   B.D.I  -  </t>
    </r>
    <r>
      <rPr>
        <b val="true"/>
        <sz val="11"/>
        <rFont val="Arial"/>
        <family val="0"/>
        <charset val="134"/>
      </rPr>
      <t xml:space="preserve">Sem Desoneração
</t>
    </r>
    <r>
      <rPr>
        <sz val="10"/>
        <rFont val="Arial"/>
        <family val="0"/>
        <charset val="134"/>
      </rPr>
      <t xml:space="preserve">PREGÃO PRESENCIAL Nº ____/2020-PMI – PROCESSO Nº 3247/2020</t>
    </r>
  </si>
  <si>
    <t xml:space="preserve">X . Taxa representativa das DESPESAS INDIRETAS, exceto tributos e despesas financeiras</t>
  </si>
  <si>
    <t xml:space="preserve">TIPO</t>
  </si>
  <si>
    <r>
      <rPr>
        <sz val="8"/>
        <rFont val="Arial"/>
        <family val="0"/>
        <charset val="134"/>
      </rPr>
      <t xml:space="preserve">ALÍQUOTA </t>
    </r>
    <r>
      <rPr>
        <b val="true"/>
        <sz val="8"/>
        <rFont val="Arial"/>
        <family val="0"/>
        <charset val="134"/>
      </rPr>
      <t xml:space="preserve">(%)</t>
    </r>
  </si>
  <si>
    <t xml:space="preserve">X.1 - Administração Central</t>
  </si>
  <si>
    <t xml:space="preserve">X.2 - Garantia</t>
  </si>
  <si>
    <t xml:space="preserve">X.3 - Seguro contra Riscos</t>
  </si>
  <si>
    <t xml:space="preserve">X =</t>
  </si>
  <si>
    <t xml:space="preserve">Y . Taxa representativa das DESPESAS FINANCEIRAS</t>
  </si>
  <si>
    <t xml:space="preserve">Y.1 - Despesas Financeiras</t>
  </si>
  <si>
    <t xml:space="preserve">Y =</t>
  </si>
  <si>
    <t xml:space="preserve">Z . Taxa representativa do LUCRO</t>
  </si>
  <si>
    <t xml:space="preserve">Z.1 - Lucro Presumido</t>
  </si>
  <si>
    <t xml:space="preserve">Z =</t>
  </si>
  <si>
    <t xml:space="preserve">I . Taxa representativa da incidência dos TRIBUTOS ( sobre o FATURAMENTO da empresa )</t>
  </si>
  <si>
    <t xml:space="preserve">I.1 - I S S ( Imposto sobre Serviços ) - Municipal</t>
  </si>
  <si>
    <t xml:space="preserve">I.2 - COFINS ( Contribuição para o Financiamento da Seguridade Social) - Federal</t>
  </si>
  <si>
    <t xml:space="preserve">I.3 - P I S ( Programa de Integração Social ) - Federal</t>
  </si>
  <si>
    <t xml:space="preserve">I.4 -  Contribuição Previdenciária p/ INSS - Federal - Lei 12.844/2013</t>
  </si>
  <si>
    <t xml:space="preserve">I =</t>
  </si>
  <si>
    <t xml:space="preserve">B D I - Benefício e Despesas Indiretas</t>
  </si>
  <si>
    <t xml:space="preserve">B D I  =</t>
  </si>
  <si>
    <t xml:space="preserve">( 1 + X )  ( 1 + Y )  ( 1 + Z )</t>
  </si>
  <si>
    <t xml:space="preserve"> - 1</t>
  </si>
  <si>
    <r>
      <rPr>
        <sz val="10"/>
        <rFont val="Wingdings"/>
        <family val="0"/>
        <charset val="2"/>
      </rPr>
      <t xml:space="preserve">ç</t>
    </r>
    <r>
      <rPr>
        <sz val="8"/>
        <rFont val="Arial"/>
        <family val="0"/>
        <charset val="134"/>
      </rPr>
      <t xml:space="preserve">  Fórmula do BDI</t>
    </r>
  </si>
  <si>
    <t xml:space="preserve">( 1 - I )</t>
  </si>
  <si>
    <r>
      <rPr>
        <b val="true"/>
        <sz val="10"/>
        <rFont val="Arial"/>
        <family val="0"/>
        <charset val="134"/>
      </rPr>
      <t xml:space="preserve">X </t>
    </r>
    <r>
      <rPr>
        <sz val="10"/>
        <rFont val="Arial"/>
        <family val="0"/>
        <charset val="134"/>
      </rPr>
      <t xml:space="preserve">é a Taxa somatória das </t>
    </r>
    <r>
      <rPr>
        <b val="true"/>
        <sz val="10"/>
        <rFont val="Arial"/>
        <family val="0"/>
        <charset val="134"/>
      </rPr>
      <t xml:space="preserve">DESPESAS INDIRETAS</t>
    </r>
    <r>
      <rPr>
        <sz val="10"/>
        <rFont val="Arial"/>
        <family val="0"/>
        <charset val="134"/>
      </rPr>
      <t xml:space="preserve">, exceto tributos e despesas financeiras;</t>
    </r>
  </si>
  <si>
    <r>
      <rPr>
        <b val="true"/>
        <sz val="10"/>
        <rFont val="Arial"/>
        <family val="0"/>
        <charset val="134"/>
      </rPr>
      <t xml:space="preserve">Y </t>
    </r>
    <r>
      <rPr>
        <sz val="10"/>
        <rFont val="Arial"/>
        <family val="0"/>
        <charset val="134"/>
      </rPr>
      <t xml:space="preserve">é a Taxa representativa das </t>
    </r>
    <r>
      <rPr>
        <b val="true"/>
        <sz val="10"/>
        <rFont val="Arial"/>
        <family val="0"/>
        <charset val="134"/>
      </rPr>
      <t xml:space="preserve">DESPESAS FINANCEIRAS</t>
    </r>
    <r>
      <rPr>
        <sz val="10"/>
        <rFont val="Arial"/>
        <family val="0"/>
        <charset val="134"/>
      </rPr>
      <t xml:space="preserve">;</t>
    </r>
  </si>
  <si>
    <r>
      <rPr>
        <b val="true"/>
        <sz val="10"/>
        <rFont val="Arial"/>
        <family val="0"/>
        <charset val="134"/>
      </rPr>
      <t xml:space="preserve">Z </t>
    </r>
    <r>
      <rPr>
        <sz val="10"/>
        <rFont val="Arial"/>
        <family val="0"/>
        <charset val="134"/>
      </rPr>
      <t xml:space="preserve">é a Taxa representativa do </t>
    </r>
    <r>
      <rPr>
        <b val="true"/>
        <sz val="10"/>
        <rFont val="Arial"/>
        <family val="0"/>
        <charset val="134"/>
      </rPr>
      <t xml:space="preserve">LUCRO</t>
    </r>
    <r>
      <rPr>
        <sz val="10"/>
        <rFont val="Arial"/>
        <family val="0"/>
        <charset val="134"/>
      </rPr>
      <t xml:space="preserve">;</t>
    </r>
  </si>
  <si>
    <r>
      <rPr>
        <b val="true"/>
        <sz val="10"/>
        <rFont val="Arial"/>
        <family val="0"/>
        <charset val="134"/>
      </rPr>
      <t xml:space="preserve">I </t>
    </r>
    <r>
      <rPr>
        <sz val="10"/>
        <rFont val="Arial"/>
        <family val="0"/>
        <charset val="134"/>
      </rPr>
      <t xml:space="preserve">é a Taxa representativa dos </t>
    </r>
    <r>
      <rPr>
        <b val="true"/>
        <sz val="10"/>
        <rFont val="Arial"/>
        <family val="0"/>
        <charset val="134"/>
      </rPr>
      <t xml:space="preserve">IMPOSTOS</t>
    </r>
    <r>
      <rPr>
        <sz val="10"/>
        <rFont val="Arial"/>
        <family val="0"/>
        <charset val="134"/>
      </rPr>
      <t xml:space="preserve">.</t>
    </r>
  </si>
  <si>
    <r>
      <rPr>
        <b val="true"/>
        <sz val="10"/>
        <rFont val="Arial"/>
        <family val="0"/>
        <charset val="134"/>
      </rPr>
      <t xml:space="preserve">B.D.I      </t>
    </r>
    <r>
      <rPr>
        <b val="true"/>
        <sz val="8"/>
        <rFont val="Arial"/>
        <family val="0"/>
        <charset val="134"/>
      </rPr>
      <t xml:space="preserve">     </t>
    </r>
    <r>
      <rPr>
        <b val="true"/>
        <sz val="8"/>
        <rFont val="Wingdings"/>
        <family val="0"/>
        <charset val="2"/>
      </rPr>
      <t xml:space="preserve">è</t>
    </r>
  </si>
  <si>
    <t xml:space="preserve">EXECUÇÃO DE REDE DE MICRODRENAGEM - BAIRROS MARAVISTA E SERRA GRANDE</t>
  </si>
  <si>
    <t xml:space="preserve">MEMÓRIA DE CÁLCULO: ESCAVAÇÕES E ESCORAMENTOS PARA REDES</t>
  </si>
  <si>
    <t xml:space="preserve">MEMÓRIA DE CÁLCULO: ACRÉSCIMO NA ESCAVAÇÃO E ESCORAMENTO DE REDE PARA EXECUÇÃO DOS PV's</t>
  </si>
  <si>
    <t xml:space="preserve">MEMÓRIA DE CÁLCULO: EMBASAMENTO E REATERRO</t>
  </si>
  <si>
    <t xml:space="preserve">considerando escoramento para profundidades maiores que </t>
  </si>
  <si>
    <t xml:space="preserve">Bacia
Trecho</t>
  </si>
  <si>
    <t xml:space="preserve">Tipo</t>
  </si>
  <si>
    <t xml:space="preserve">Compr.</t>
  </si>
  <si>
    <t xml:space="preserve">Profundidade</t>
  </si>
  <si>
    <t xml:space="preserve">Degrau</t>
  </si>
  <si>
    <t xml:space="preserve">Prof.
média</t>
  </si>
  <si>
    <t xml:space="preserve">Acréscimo</t>
  </si>
  <si>
    <t xml:space="preserve">Prof.
de
escav.</t>
  </si>
  <si>
    <t xml:space="preserve">Largura 
da vala</t>
  </si>
  <si>
    <t xml:space="preserve">Volume de escavação</t>
  </si>
  <si>
    <t xml:space="preserve">Escoramento
de vala</t>
  </si>
  <si>
    <t xml:space="preserve">Nº
PV</t>
  </si>
  <si>
    <t xml:space="preserve">PV
dimensões
internas</t>
  </si>
  <si>
    <t xml:space="preserve">Prof.
Rede</t>
  </si>
  <si>
    <t xml:space="preserve">Acréscimo Prof. Vala</t>
  </si>
  <si>
    <t xml:space="preserve">Compr.
Escav.</t>
  </si>
  <si>
    <t xml:space="preserve">Acréscimo
largura 
da vala</t>
  </si>
  <si>
    <t xml:space="preserve">Acréscimo volume de escavação da rede para PV</t>
  </si>
  <si>
    <t xml:space="preserve">Acréscimo
escoramento
de vala</t>
  </si>
  <si>
    <t xml:space="preserve">Compr.
Rede</t>
  </si>
  <si>
    <t xml:space="preserve">PV
dimensões
externas</t>
  </si>
  <si>
    <t xml:space="preserve">Embasamento tubo / galeria retangular</t>
  </si>
  <si>
    <t xml:space="preserve">Volume</t>
  </si>
  <si>
    <t xml:space="preserve">Volume a ser descontado da escavação</t>
  </si>
  <si>
    <t xml:space="preserve">Volume
de
reaterro</t>
  </si>
  <si>
    <t xml:space="preserve">DN</t>
  </si>
  <si>
    <t xml:space="preserve">Espessura</t>
  </si>
  <si>
    <t xml:space="preserve">vala não</t>
  </si>
  <si>
    <t xml:space="preserve">vala escorada</t>
  </si>
  <si>
    <t xml:space="preserve">Parede
tubo</t>
  </si>
  <si>
    <t xml:space="preserve">Base
PV</t>
  </si>
  <si>
    <t xml:space="preserve">Areia ou</t>
  </si>
  <si>
    <t xml:space="preserve">pedra</t>
  </si>
  <si>
    <t xml:space="preserve">escav.</t>
  </si>
  <si>
    <t xml:space="preserve">Altura</t>
  </si>
  <si>
    <t xml:space="preserve">ou</t>
  </si>
  <si>
    <t xml:space="preserve">parede</t>
  </si>
  <si>
    <t xml:space="preserve">base</t>
  </si>
  <si>
    <t xml:space="preserve">escorada</t>
  </si>
  <si>
    <t xml:space="preserve">Ext.</t>
  </si>
  <si>
    <t xml:space="preserve">Esp.</t>
  </si>
  <si>
    <t xml:space="preserve">Larg.</t>
  </si>
  <si>
    <t xml:space="preserve">pó de</t>
  </si>
  <si>
    <t xml:space="preserve">de</t>
  </si>
  <si>
    <t xml:space="preserve">rede +</t>
  </si>
  <si>
    <t xml:space="preserve">rede</t>
  </si>
  <si>
    <t xml:space="preserve">PV</t>
  </si>
  <si>
    <t xml:space="preserve">pescoço</t>
  </si>
  <si>
    <t xml:space="preserve">Base x Altura</t>
  </si>
  <si>
    <t xml:space="preserve">Mont</t>
  </si>
  <si>
    <t xml:space="preserve">Jus</t>
  </si>
  <si>
    <t xml:space="preserve">até 1,5m</t>
  </si>
  <si>
    <t xml:space="preserve">de 1,5a3m</t>
  </si>
  <si>
    <t xml:space="preserve">de 3a4,5m</t>
  </si>
  <si>
    <t xml:space="preserve">de 4,5a6m</t>
  </si>
  <si>
    <r>
      <rPr>
        <b val="true"/>
        <sz val="9"/>
        <rFont val="Calibri"/>
        <family val="0"/>
        <charset val="134"/>
      </rPr>
      <t xml:space="preserve">≤</t>
    </r>
    <r>
      <rPr>
        <b val="true"/>
        <sz val="9"/>
        <rFont val="Century Gothic"/>
        <family val="0"/>
        <charset val="134"/>
      </rPr>
      <t xml:space="preserve"> 4m</t>
    </r>
  </si>
  <si>
    <t xml:space="preserve">&gt; 4m</t>
  </si>
  <si>
    <t xml:space="preserve">mão</t>
  </si>
  <si>
    <t xml:space="preserve">(m)</t>
  </si>
  <si>
    <t xml:space="preserve">(m³)</t>
  </si>
  <si>
    <t xml:space="preserve">BACIA AA - BACIA RIO DA VALA (A)</t>
  </si>
  <si>
    <t xml:space="preserve">Rua Mauricio Laje</t>
  </si>
  <si>
    <t xml:space="preserve">AA3-1</t>
  </si>
  <si>
    <t xml:space="preserve">AA3</t>
  </si>
  <si>
    <t xml:space="preserve">PA-1</t>
  </si>
  <si>
    <t xml:space="preserve">x</t>
  </si>
  <si>
    <t xml:space="preserve">Rua Adalgisa Monteiro</t>
  </si>
  <si>
    <t xml:space="preserve">AA6-1</t>
  </si>
  <si>
    <t xml:space="preserve">AA6-2</t>
  </si>
  <si>
    <t xml:space="preserve">PA-2</t>
  </si>
  <si>
    <t xml:space="preserve">AA6-3</t>
  </si>
  <si>
    <t xml:space="preserve">AA6</t>
  </si>
  <si>
    <t xml:space="preserve">Rua Professora Angeolina Petropolis</t>
  </si>
  <si>
    <t xml:space="preserve">AA8-1</t>
  </si>
  <si>
    <t xml:space="preserve">AA8-2</t>
  </si>
  <si>
    <t xml:space="preserve">AA8</t>
  </si>
  <si>
    <t xml:space="preserve">Rua Doutor Pálvaro da Silva</t>
  </si>
  <si>
    <t xml:space="preserve">AA10-1</t>
  </si>
  <si>
    <t xml:space="preserve">AA10-2</t>
  </si>
  <si>
    <t xml:space="preserve">AA10-3</t>
  </si>
  <si>
    <t xml:space="preserve">AA10-4</t>
  </si>
  <si>
    <t xml:space="preserve">AA10</t>
  </si>
  <si>
    <t xml:space="preserve">Rua Prof. Gertrudes Câmara Torres ==&gt; Rua Doutor Cássio Rother do Amaral</t>
  </si>
  <si>
    <t xml:space="preserve">AA16-1</t>
  </si>
  <si>
    <t xml:space="preserve">AA16-2</t>
  </si>
  <si>
    <t xml:space="preserve">AA16-3</t>
  </si>
  <si>
    <t xml:space="preserve">AA16-4</t>
  </si>
  <si>
    <t xml:space="preserve">AA16-5</t>
  </si>
  <si>
    <t xml:space="preserve">AA16-6</t>
  </si>
  <si>
    <t xml:space="preserve">AA16</t>
  </si>
  <si>
    <t xml:space="preserve">Rua Doutor Cássio Rother do Amaral</t>
  </si>
  <si>
    <t xml:space="preserve">AA16-A</t>
  </si>
  <si>
    <t xml:space="preserve">AA16-B</t>
  </si>
  <si>
    <t xml:space="preserve">AA16-C</t>
  </si>
  <si>
    <t xml:space="preserve">AA16-D</t>
  </si>
  <si>
    <t xml:space="preserve">Rua Pref. Altivo Mendes Linhares</t>
  </si>
  <si>
    <t xml:space="preserve">AA1</t>
  </si>
  <si>
    <t xml:space="preserve">AA2</t>
  </si>
  <si>
    <t xml:space="preserve">AA4</t>
  </si>
  <si>
    <t xml:space="preserve">AA5</t>
  </si>
  <si>
    <t xml:space="preserve">AA7</t>
  </si>
  <si>
    <t xml:space="preserve">AA9</t>
  </si>
  <si>
    <t xml:space="preserve">AA11</t>
  </si>
  <si>
    <t xml:space="preserve">AA12</t>
  </si>
  <si>
    <t xml:space="preserve">AA13</t>
  </si>
  <si>
    <t xml:space="preserve">AA14</t>
  </si>
  <si>
    <t xml:space="preserve">AA15</t>
  </si>
  <si>
    <t xml:space="preserve">GALERIA</t>
  </si>
  <si>
    <t xml:space="preserve">AA17</t>
  </si>
  <si>
    <t xml:space="preserve">AA18</t>
  </si>
  <si>
    <t xml:space="preserve">AA19</t>
  </si>
  <si>
    <t xml:space="preserve">AA20</t>
  </si>
  <si>
    <t xml:space="preserve">AA21</t>
  </si>
  <si>
    <t xml:space="preserve">AA22</t>
  </si>
  <si>
    <t xml:space="preserve">AA23</t>
  </si>
  <si>
    <t xml:space="preserve">AA24</t>
  </si>
  <si>
    <t xml:space="preserve">AA25</t>
  </si>
  <si>
    <t xml:space="preserve">RIO DA VALA</t>
  </si>
  <si>
    <t xml:space="preserve">BACIA EA - RUA EWERTON XAVIER (A)</t>
  </si>
  <si>
    <t xml:space="preserve">Rua D</t>
  </si>
  <si>
    <t xml:space="preserve">EA1</t>
  </si>
  <si>
    <t xml:space="preserve">EA2</t>
  </si>
  <si>
    <t xml:space="preserve">EA</t>
  </si>
  <si>
    <t xml:space="preserve">BACIA EB - RUA EWERTON XAVIER (B)</t>
  </si>
  <si>
    <t xml:space="preserve">Rua Py</t>
  </si>
  <si>
    <t xml:space="preserve">EB1</t>
  </si>
  <si>
    <t xml:space="preserve">EB2</t>
  </si>
  <si>
    <t xml:space="preserve">EB3</t>
  </si>
  <si>
    <t xml:space="preserve">EB4</t>
  </si>
  <si>
    <t xml:space="preserve">EB</t>
  </si>
  <si>
    <t xml:space="preserve">BACIA EE - RUA EWERTON XAVIER (E)</t>
  </si>
  <si>
    <t xml:space="preserve">Rua República Dominicana</t>
  </si>
  <si>
    <t xml:space="preserve">EE1</t>
  </si>
  <si>
    <t xml:space="preserve">EE2</t>
  </si>
  <si>
    <t xml:space="preserve">EE3</t>
  </si>
  <si>
    <t xml:space="preserve">EE4</t>
  </si>
  <si>
    <t xml:space="preserve">EE</t>
  </si>
  <si>
    <t xml:space="preserve">BACIA EF- RUA EWERTON XAVIER (F)</t>
  </si>
  <si>
    <t xml:space="preserve">Rua Porto Rico</t>
  </si>
  <si>
    <t xml:space="preserve">EF1</t>
  </si>
  <si>
    <t xml:space="preserve">EF2</t>
  </si>
  <si>
    <t xml:space="preserve">EF3</t>
  </si>
  <si>
    <t xml:space="preserve">EF4</t>
  </si>
  <si>
    <t xml:space="preserve">EF</t>
  </si>
  <si>
    <t xml:space="preserve">BACIA EG - RUA EWERTON XAVIER (G)</t>
  </si>
  <si>
    <t xml:space="preserve">Rua Francisco Nascimento</t>
  </si>
  <si>
    <t xml:space="preserve">EG1</t>
  </si>
  <si>
    <t xml:space="preserve">EG2</t>
  </si>
  <si>
    <t xml:space="preserve">EG3</t>
  </si>
  <si>
    <t xml:space="preserve">EG4</t>
  </si>
  <si>
    <t xml:space="preserve">EG5</t>
  </si>
  <si>
    <t xml:space="preserve">EG6</t>
  </si>
  <si>
    <t xml:space="preserve">EG7</t>
  </si>
  <si>
    <t xml:space="preserve">EG</t>
  </si>
  <si>
    <t xml:space="preserve">BACIA EH - RUA EWERTON XAVIER (H)</t>
  </si>
  <si>
    <t xml:space="preserve">Rua General Atratino Crtês Coutinho ==&gt; Rua Jornalista Ari Guanabara</t>
  </si>
  <si>
    <t xml:space="preserve">EH1</t>
  </si>
  <si>
    <t xml:space="preserve">EH2</t>
  </si>
  <si>
    <t xml:space="preserve">EH3</t>
  </si>
  <si>
    <t xml:space="preserve">EH4</t>
  </si>
  <si>
    <t xml:space="preserve">EH5</t>
  </si>
  <si>
    <t xml:space="preserve">EH6</t>
  </si>
  <si>
    <t xml:space="preserve">EH7</t>
  </si>
  <si>
    <t xml:space="preserve">EH</t>
  </si>
  <si>
    <t xml:space="preserve">BACIA EI - RUA EWERTON XAVIER (I)</t>
  </si>
  <si>
    <t xml:space="preserve">Rua Higino da Silva Sawary</t>
  </si>
  <si>
    <t xml:space="preserve">EI1</t>
  </si>
  <si>
    <t xml:space="preserve">EI2</t>
  </si>
  <si>
    <t xml:space="preserve">EI3</t>
  </si>
  <si>
    <t xml:space="preserve">EI4</t>
  </si>
  <si>
    <t xml:space="preserve">EI5</t>
  </si>
  <si>
    <t xml:space="preserve">EI6</t>
  </si>
  <si>
    <t xml:space="preserve">EI7</t>
  </si>
  <si>
    <t xml:space="preserve">EI8</t>
  </si>
  <si>
    <t xml:space="preserve">EI9</t>
  </si>
  <si>
    <t xml:space="preserve">EI</t>
  </si>
  <si>
    <t xml:space="preserve">BACIA EK - RUA EWERTON XAVIER (K)</t>
  </si>
  <si>
    <t xml:space="preserve">EK1</t>
  </si>
  <si>
    <t xml:space="preserve">EK2</t>
  </si>
  <si>
    <t xml:space="preserve">EK3</t>
  </si>
  <si>
    <t xml:space="preserve">EK</t>
  </si>
  <si>
    <t xml:space="preserve">BACIA EL - RUA EWERTON XAVIER (L)</t>
  </si>
  <si>
    <t xml:space="preserve">Rua Angelonina Petropolis</t>
  </si>
  <si>
    <t xml:space="preserve">EL1</t>
  </si>
  <si>
    <t xml:space="preserve">EL2</t>
  </si>
  <si>
    <t xml:space="preserve">EL</t>
  </si>
  <si>
    <t xml:space="preserve">BACIA EJ - RUA EWERTON XAVIER (J)</t>
  </si>
  <si>
    <t xml:space="preserve">Rua Carlos Tavares Nunes</t>
  </si>
  <si>
    <t xml:space="preserve">EJ1</t>
  </si>
  <si>
    <t xml:space="preserve">EJ2</t>
  </si>
  <si>
    <t xml:space="preserve">EJ3</t>
  </si>
  <si>
    <t xml:space="preserve">EJ4</t>
  </si>
  <si>
    <t xml:space="preserve">EJ5</t>
  </si>
  <si>
    <t xml:space="preserve">EJ6</t>
  </si>
  <si>
    <t xml:space="preserve">EJ7</t>
  </si>
  <si>
    <t xml:space="preserve">EJ</t>
  </si>
  <si>
    <t xml:space="preserve">BACIA EC - RUA EWERTON XAVIER (C)</t>
  </si>
  <si>
    <t xml:space="preserve">Rua Mary Marcelle</t>
  </si>
  <si>
    <t xml:space="preserve">EC1</t>
  </si>
  <si>
    <t xml:space="preserve">EC2</t>
  </si>
  <si>
    <t xml:space="preserve">EC3</t>
  </si>
  <si>
    <t xml:space="preserve">EC4</t>
  </si>
  <si>
    <t xml:space="preserve">EC5</t>
  </si>
  <si>
    <t xml:space="preserve">EC6</t>
  </si>
  <si>
    <t xml:space="preserve">EC7</t>
  </si>
  <si>
    <t xml:space="preserve">EC</t>
  </si>
  <si>
    <t xml:space="preserve">BACIA ED - RUA EWERTON XAVIER (D)</t>
  </si>
  <si>
    <t xml:space="preserve">Rua Prof. Rochedo Sebá</t>
  </si>
  <si>
    <t xml:space="preserve">ED1</t>
  </si>
  <si>
    <t xml:space="preserve">ED2</t>
  </si>
  <si>
    <t xml:space="preserve">ED3</t>
  </si>
  <si>
    <t xml:space="preserve">ED4</t>
  </si>
  <si>
    <t xml:space="preserve">ED5</t>
  </si>
  <si>
    <t xml:space="preserve">ED6</t>
  </si>
  <si>
    <t xml:space="preserve">ED</t>
  </si>
  <si>
    <t xml:space="preserve">BACIA JA - JOÃO MENDES (A)</t>
  </si>
  <si>
    <t xml:space="preserve">Estrada do Cantagalo ==&gt; Rua B</t>
  </si>
  <si>
    <t xml:space="preserve">JA10-1</t>
  </si>
  <si>
    <t xml:space="preserve">JA10-2</t>
  </si>
  <si>
    <t xml:space="preserve">JA10</t>
  </si>
  <si>
    <t xml:space="preserve">Rua A</t>
  </si>
  <si>
    <t xml:space="preserve">JA15-1</t>
  </si>
  <si>
    <t xml:space="preserve">JA15-2</t>
  </si>
  <si>
    <t xml:space="preserve">JA15-3</t>
  </si>
  <si>
    <t xml:space="preserve">JA15-4</t>
  </si>
  <si>
    <t xml:space="preserve">JA15</t>
  </si>
  <si>
    <t xml:space="preserve">RUA A</t>
  </si>
  <si>
    <t xml:space="preserve">JA20-5-1</t>
  </si>
  <si>
    <t xml:space="preserve">JA20-5</t>
  </si>
  <si>
    <t xml:space="preserve">Estrada do Cantagalo ==&gt; Rua Costa Rica</t>
  </si>
  <si>
    <t xml:space="preserve">JA20-1</t>
  </si>
  <si>
    <t xml:space="preserve">JA20-2</t>
  </si>
  <si>
    <t xml:space="preserve">JA20-3</t>
  </si>
  <si>
    <t xml:space="preserve">JA20-4</t>
  </si>
  <si>
    <t xml:space="preserve">JA20-6</t>
  </si>
  <si>
    <t xml:space="preserve">JA20</t>
  </si>
  <si>
    <t xml:space="preserve">Rua do Cantagalo ==&gt; Rua B ==&gt; Rua Costa Rica ==&gt; Av. Ewerton Xavier ==&gt; Rua Doutor Luiz de Araújo Braz</t>
  </si>
  <si>
    <t xml:space="preserve">JA1</t>
  </si>
  <si>
    <t xml:space="preserve">JA2</t>
  </si>
  <si>
    <t xml:space="preserve">JA3</t>
  </si>
  <si>
    <t xml:space="preserve">JA4</t>
  </si>
  <si>
    <t xml:space="preserve">JA5</t>
  </si>
  <si>
    <t xml:space="preserve">JA6</t>
  </si>
  <si>
    <t xml:space="preserve">JA7</t>
  </si>
  <si>
    <t xml:space="preserve">JA8</t>
  </si>
  <si>
    <t xml:space="preserve">JA9</t>
  </si>
  <si>
    <t xml:space="preserve">JA11</t>
  </si>
  <si>
    <t xml:space="preserve">JA12</t>
  </si>
  <si>
    <t xml:space="preserve">JA13</t>
  </si>
  <si>
    <t xml:space="preserve">JA14</t>
  </si>
  <si>
    <t xml:space="preserve">JA16</t>
  </si>
  <si>
    <t xml:space="preserve">JA17</t>
  </si>
  <si>
    <t xml:space="preserve">JA18</t>
  </si>
  <si>
    <t xml:space="preserve">JA19</t>
  </si>
  <si>
    <t xml:space="preserve">JA21</t>
  </si>
  <si>
    <t xml:space="preserve">JA22</t>
  </si>
  <si>
    <t xml:space="preserve">JA23</t>
  </si>
  <si>
    <t xml:space="preserve">JA24</t>
  </si>
  <si>
    <t xml:space="preserve">JA25</t>
  </si>
  <si>
    <t xml:space="preserve">JA26</t>
  </si>
  <si>
    <t xml:space="preserve">BACIA JB - BACIA JOÃO MENDES</t>
  </si>
  <si>
    <t xml:space="preserve">Rua dos Cristais</t>
  </si>
  <si>
    <t xml:space="preserve">JB20-2-1</t>
  </si>
  <si>
    <t xml:space="preserve">JB20-2</t>
  </si>
  <si>
    <t xml:space="preserve">JB20-5-1</t>
  </si>
  <si>
    <t xml:space="preserve">JB20-5</t>
  </si>
  <si>
    <t xml:space="preserve">Rua dos Brilhantes</t>
  </si>
  <si>
    <t xml:space="preserve">JB20-1</t>
  </si>
  <si>
    <t xml:space="preserve">JB20-3</t>
  </si>
  <si>
    <t xml:space="preserve">JB20-4</t>
  </si>
  <si>
    <t xml:space="preserve">JB20-6</t>
  </si>
  <si>
    <t xml:space="preserve">JB20</t>
  </si>
  <si>
    <t xml:space="preserve">Rua 39</t>
  </si>
  <si>
    <t xml:space="preserve">JB21-1</t>
  </si>
  <si>
    <t xml:space="preserve">JB21-2</t>
  </si>
  <si>
    <t xml:space="preserve">JB21-3</t>
  </si>
  <si>
    <t xml:space="preserve">JB21-4</t>
  </si>
  <si>
    <t xml:space="preserve">JB21-5</t>
  </si>
  <si>
    <t xml:space="preserve">JB21-6</t>
  </si>
  <si>
    <t xml:space="preserve">JB21-7</t>
  </si>
  <si>
    <t xml:space="preserve">JB21-8</t>
  </si>
  <si>
    <t xml:space="preserve">JB21-9</t>
  </si>
  <si>
    <t xml:space="preserve">JB21</t>
  </si>
  <si>
    <t xml:space="preserve">Rua 36</t>
  </si>
  <si>
    <t xml:space="preserve">JB22-1</t>
  </si>
  <si>
    <t xml:space="preserve">JB22-2</t>
  </si>
  <si>
    <t xml:space="preserve">JB22-3</t>
  </si>
  <si>
    <t xml:space="preserve">JB22-4</t>
  </si>
  <si>
    <t xml:space="preserve">JB22</t>
  </si>
  <si>
    <t xml:space="preserve">JB23-1</t>
  </si>
  <si>
    <t xml:space="preserve">JB23</t>
  </si>
  <si>
    <t xml:space="preserve">Rua 35</t>
  </si>
  <si>
    <t xml:space="preserve">JB25-1</t>
  </si>
  <si>
    <t xml:space="preserve">JB25-2</t>
  </si>
  <si>
    <t xml:space="preserve">JB25-3</t>
  </si>
  <si>
    <t xml:space="preserve">JB25</t>
  </si>
  <si>
    <t xml:space="preserve">Av. José Cortês Júnior ==&gt; Nicaragua</t>
  </si>
  <si>
    <t xml:space="preserve">JB1</t>
  </si>
  <si>
    <t xml:space="preserve">JB2</t>
  </si>
  <si>
    <t xml:space="preserve">JB3</t>
  </si>
  <si>
    <t xml:space="preserve">JB4</t>
  </si>
  <si>
    <t xml:space="preserve">JB5</t>
  </si>
  <si>
    <t xml:space="preserve">JB6</t>
  </si>
  <si>
    <t xml:space="preserve">JB7</t>
  </si>
  <si>
    <t xml:space="preserve">JB8</t>
  </si>
  <si>
    <t xml:space="preserve">JB9</t>
  </si>
  <si>
    <t xml:space="preserve">JB10</t>
  </si>
  <si>
    <t xml:space="preserve">JB11</t>
  </si>
  <si>
    <t xml:space="preserve">JB12</t>
  </si>
  <si>
    <t xml:space="preserve">JB13</t>
  </si>
  <si>
    <t xml:space="preserve">JB14</t>
  </si>
  <si>
    <t xml:space="preserve">JB15</t>
  </si>
  <si>
    <t xml:space="preserve">JB16</t>
  </si>
  <si>
    <t xml:space="preserve">JB17</t>
  </si>
  <si>
    <t xml:space="preserve">JB18</t>
  </si>
  <si>
    <t xml:space="preserve">JB19</t>
  </si>
  <si>
    <t xml:space="preserve">JB24</t>
  </si>
  <si>
    <t xml:space="preserve">JB26</t>
  </si>
  <si>
    <t xml:space="preserve">JB27</t>
  </si>
  <si>
    <t xml:space="preserve">JB28</t>
  </si>
  <si>
    <t xml:space="preserve">JB29</t>
  </si>
  <si>
    <t xml:space="preserve">JB30</t>
  </si>
  <si>
    <t xml:space="preserve">JB31</t>
  </si>
  <si>
    <t xml:space="preserve">JB32</t>
  </si>
  <si>
    <t xml:space="preserve">JB33</t>
  </si>
  <si>
    <t xml:space="preserve">JB34</t>
  </si>
  <si>
    <t xml:space="preserve">JB35</t>
  </si>
  <si>
    <t xml:space="preserve">JB36</t>
  </si>
  <si>
    <t xml:space="preserve">JB37</t>
  </si>
  <si>
    <t xml:space="preserve">JB38</t>
  </si>
  <si>
    <t xml:space="preserve">JB39</t>
  </si>
  <si>
    <t xml:space="preserve">JB40</t>
  </si>
  <si>
    <t xml:space="preserve">JB41</t>
  </si>
  <si>
    <t xml:space="preserve">JB42</t>
  </si>
  <si>
    <t xml:space="preserve">JB43</t>
  </si>
  <si>
    <t xml:space="preserve">JB44</t>
  </si>
  <si>
    <t xml:space="preserve">JB45</t>
  </si>
  <si>
    <t xml:space="preserve">JB46</t>
  </si>
  <si>
    <t xml:space="preserve">JB47</t>
  </si>
  <si>
    <t xml:space="preserve">JB48</t>
  </si>
  <si>
    <t xml:space="preserve">JB49</t>
  </si>
  <si>
    <t xml:space="preserve">JB50</t>
  </si>
  <si>
    <t xml:space="preserve">Rio João Mendes</t>
  </si>
  <si>
    <t xml:space="preserve">BACIA JC - RUA JOÃO MENDES (C) </t>
  </si>
  <si>
    <t xml:space="preserve">Rua Dr. Pedro Caldas da Cunha</t>
  </si>
  <si>
    <t xml:space="preserve">JC7-1</t>
  </si>
  <si>
    <t xml:space="preserve">JC7-2</t>
  </si>
  <si>
    <t xml:space="preserve">JC7</t>
  </si>
  <si>
    <t xml:space="preserve">Rua Raimundo Teixeira Mendes</t>
  </si>
  <si>
    <t xml:space="preserve">JC9-1</t>
  </si>
  <si>
    <t xml:space="preserve">JC9-2</t>
  </si>
  <si>
    <t xml:space="preserve">JC9-3</t>
  </si>
  <si>
    <t xml:space="preserve">JC9-4</t>
  </si>
  <si>
    <t xml:space="preserve">JC9</t>
  </si>
  <si>
    <t xml:space="preserve">JC19-1</t>
  </si>
  <si>
    <t xml:space="preserve">JC19</t>
  </si>
  <si>
    <t xml:space="preserve">JC29-5-1</t>
  </si>
  <si>
    <t xml:space="preserve">JC29-5-2</t>
  </si>
  <si>
    <t xml:space="preserve">JC29-5-3</t>
  </si>
  <si>
    <t xml:space="preserve">JC29-5-4</t>
  </si>
  <si>
    <t xml:space="preserve">JC29-5</t>
  </si>
  <si>
    <t xml:space="preserve">JC29-7-1</t>
  </si>
  <si>
    <t xml:space="preserve">JC29-7-2</t>
  </si>
  <si>
    <t xml:space="preserve">JC29-7-3</t>
  </si>
  <si>
    <t xml:space="preserve">JC29-7-4</t>
  </si>
  <si>
    <t xml:space="preserve">JC29-7-5</t>
  </si>
  <si>
    <t xml:space="preserve">JC29-7-6</t>
  </si>
  <si>
    <t xml:space="preserve">JC29-7-7</t>
  </si>
  <si>
    <t xml:space="preserve">JC29-7</t>
  </si>
  <si>
    <t xml:space="preserve">Rua Vinicio Correa de Araújo</t>
  </si>
  <si>
    <t xml:space="preserve">JC29-9-1</t>
  </si>
  <si>
    <t xml:space="preserve">JC29-9-2</t>
  </si>
  <si>
    <t xml:space="preserve">JC29-9</t>
  </si>
  <si>
    <t xml:space="preserve">JC29-11-1</t>
  </si>
  <si>
    <t xml:space="preserve">JC29-11-2</t>
  </si>
  <si>
    <t xml:space="preserve">JC29-11-3</t>
  </si>
  <si>
    <t xml:space="preserve">JC29-11</t>
  </si>
  <si>
    <t xml:space="preserve">JC29-11-A</t>
  </si>
  <si>
    <t xml:space="preserve">Rua Cuba</t>
  </si>
  <si>
    <t xml:space="preserve">JC29-13-1</t>
  </si>
  <si>
    <t xml:space="preserve">JC29-13-2</t>
  </si>
  <si>
    <t xml:space="preserve">JC29-13-3</t>
  </si>
  <si>
    <t xml:space="preserve">JC29-13-4</t>
  </si>
  <si>
    <t xml:space="preserve">JC29-13-5</t>
  </si>
  <si>
    <t xml:space="preserve">JC29-13</t>
  </si>
  <si>
    <t xml:space="preserve">JC29-13-A</t>
  </si>
  <si>
    <t xml:space="preserve">JC29-13-B</t>
  </si>
  <si>
    <t xml:space="preserve">JC29-15-1</t>
  </si>
  <si>
    <t xml:space="preserve">JC29-15-2</t>
  </si>
  <si>
    <t xml:space="preserve">JC29-15-3</t>
  </si>
  <si>
    <t xml:space="preserve">JC29-15-4</t>
  </si>
  <si>
    <t xml:space="preserve">JC29-15</t>
  </si>
  <si>
    <t xml:space="preserve">JC29-15-A</t>
  </si>
  <si>
    <t xml:space="preserve">JC29-17-1</t>
  </si>
  <si>
    <t xml:space="preserve">JC29-17-2</t>
  </si>
  <si>
    <t xml:space="preserve">JC29-17-3</t>
  </si>
  <si>
    <t xml:space="preserve">JC29-17-4</t>
  </si>
  <si>
    <t xml:space="preserve">JC29-17-5</t>
  </si>
  <si>
    <t xml:space="preserve">JC29-17</t>
  </si>
  <si>
    <t xml:space="preserve">JC29-17-A</t>
  </si>
  <si>
    <t xml:space="preserve">JC29-17-B</t>
  </si>
  <si>
    <t xml:space="preserve">Rua Tenor Roberto Calheiros de Miranda</t>
  </si>
  <si>
    <t xml:space="preserve">JC29-19-1</t>
  </si>
  <si>
    <t xml:space="preserve">JC29-19-2</t>
  </si>
  <si>
    <t xml:space="preserve">JC29-19-3</t>
  </si>
  <si>
    <t xml:space="preserve">JC29-19-4</t>
  </si>
  <si>
    <t xml:space="preserve">JC29-19-5</t>
  </si>
  <si>
    <t xml:space="preserve">JC29-19</t>
  </si>
  <si>
    <t xml:space="preserve">JC29-19-A</t>
  </si>
  <si>
    <t xml:space="preserve">Rua Edyr Backer</t>
  </si>
  <si>
    <t xml:space="preserve">JC29-21-1</t>
  </si>
  <si>
    <t xml:space="preserve">JC29-21-2</t>
  </si>
  <si>
    <t xml:space="preserve">JC29-21-3</t>
  </si>
  <si>
    <t xml:space="preserve">JC29-21-4</t>
  </si>
  <si>
    <t xml:space="preserve">JC29-21</t>
  </si>
  <si>
    <t xml:space="preserve">Rua Esther Alexandre Andrade</t>
  </si>
  <si>
    <t xml:space="preserve">JC29-23-1</t>
  </si>
  <si>
    <t xml:space="preserve">JC29-23-2</t>
  </si>
  <si>
    <t xml:space="preserve">JC29-23</t>
  </si>
  <si>
    <t xml:space="preserve">Rua João Paulo II ==&gt; Avenida Pilsen</t>
  </si>
  <si>
    <t xml:space="preserve">JC29-1</t>
  </si>
  <si>
    <t xml:space="preserve">JC29-2</t>
  </si>
  <si>
    <t xml:space="preserve">JC29-3</t>
  </si>
  <si>
    <t xml:space="preserve">JC29-4</t>
  </si>
  <si>
    <t xml:space="preserve">JC29-6</t>
  </si>
  <si>
    <t xml:space="preserve">JC29-8</t>
  </si>
  <si>
    <t xml:space="preserve">JC29-10</t>
  </si>
  <si>
    <t xml:space="preserve">JC29-12</t>
  </si>
  <si>
    <t xml:space="preserve">JC29-14</t>
  </si>
  <si>
    <t xml:space="preserve">JC29-16</t>
  </si>
  <si>
    <t xml:space="preserve">JC29-18</t>
  </si>
  <si>
    <t xml:space="preserve">JC29-20</t>
  </si>
  <si>
    <t xml:space="preserve">JC29-22</t>
  </si>
  <si>
    <t xml:space="preserve">JC29</t>
  </si>
  <si>
    <t xml:space="preserve">Rua Rubem Assim bonfim</t>
  </si>
  <si>
    <t xml:space="preserve">JC31-1</t>
  </si>
  <si>
    <t xml:space="preserve">JC31-2</t>
  </si>
  <si>
    <t xml:space="preserve">JC31-3</t>
  </si>
  <si>
    <t xml:space="preserve">JC31-4</t>
  </si>
  <si>
    <t xml:space="preserve">JC31-5</t>
  </si>
  <si>
    <t xml:space="preserve">JC31</t>
  </si>
  <si>
    <t xml:space="preserve">Rua Jaerth Medeiros ==&gt; Rua João Cabete</t>
  </si>
  <si>
    <t xml:space="preserve">JC32-1</t>
  </si>
  <si>
    <t xml:space="preserve">JC32-2</t>
  </si>
  <si>
    <t xml:space="preserve">JC32-3</t>
  </si>
  <si>
    <t xml:space="preserve">JC32</t>
  </si>
  <si>
    <t xml:space="preserve">Rua João Paulo II ==&gt; Rua João Cabete</t>
  </si>
  <si>
    <t xml:space="preserve">JC1</t>
  </si>
  <si>
    <t xml:space="preserve">JC2</t>
  </si>
  <si>
    <t xml:space="preserve">JC3</t>
  </si>
  <si>
    <t xml:space="preserve">JC4</t>
  </si>
  <si>
    <t xml:space="preserve">JC5</t>
  </si>
  <si>
    <t xml:space="preserve">JC6</t>
  </si>
  <si>
    <t xml:space="preserve">JC8</t>
  </si>
  <si>
    <t xml:space="preserve">JC10</t>
  </si>
  <si>
    <t xml:space="preserve">JC11</t>
  </si>
  <si>
    <t xml:space="preserve">JC12</t>
  </si>
  <si>
    <t xml:space="preserve">JC13</t>
  </si>
  <si>
    <t xml:space="preserve">JC14</t>
  </si>
  <si>
    <t xml:space="preserve">JC15</t>
  </si>
  <si>
    <t xml:space="preserve">JC16</t>
  </si>
  <si>
    <t xml:space="preserve">JC17</t>
  </si>
  <si>
    <t xml:space="preserve">JC18</t>
  </si>
  <si>
    <t xml:space="preserve">JC20</t>
  </si>
  <si>
    <t xml:space="preserve">JC21</t>
  </si>
  <si>
    <t xml:space="preserve">JC22</t>
  </si>
  <si>
    <t xml:space="preserve">JC23</t>
  </si>
  <si>
    <t xml:space="preserve">JC24</t>
  </si>
  <si>
    <t xml:space="preserve">JC25</t>
  </si>
  <si>
    <t xml:space="preserve">JC26</t>
  </si>
  <si>
    <t xml:space="preserve">JC27</t>
  </si>
  <si>
    <t xml:space="preserve">JC28</t>
  </si>
  <si>
    <t xml:space="preserve">JC30</t>
  </si>
  <si>
    <t xml:space="preserve">JC33</t>
  </si>
  <si>
    <t xml:space="preserve">JC34</t>
  </si>
  <si>
    <t xml:space="preserve">BACIA JD - JOÃO MENDES  (D)</t>
  </si>
  <si>
    <t xml:space="preserve">Av. José Cortez Jr.</t>
  </si>
  <si>
    <t xml:space="preserve">JD4-1</t>
  </si>
  <si>
    <t xml:space="preserve">JD4</t>
  </si>
  <si>
    <t xml:space="preserve">Av. José Cortez Jr. ==&gt; Rua 05</t>
  </si>
  <si>
    <t xml:space="preserve">JD24-1</t>
  </si>
  <si>
    <t xml:space="preserve">JD24-2</t>
  </si>
  <si>
    <t xml:space="preserve">JD24-3</t>
  </si>
  <si>
    <t xml:space="preserve">JD24-4</t>
  </si>
  <si>
    <t xml:space="preserve">JD24-5</t>
  </si>
  <si>
    <t xml:space="preserve">JD24-6</t>
  </si>
  <si>
    <t xml:space="preserve">JD24-7</t>
  </si>
  <si>
    <t xml:space="preserve">JD24-8</t>
  </si>
  <si>
    <t xml:space="preserve">JD24-9</t>
  </si>
  <si>
    <t xml:space="preserve">JD24-10</t>
  </si>
  <si>
    <t xml:space="preserve">JD24-11</t>
  </si>
  <si>
    <t xml:space="preserve">JD24</t>
  </si>
  <si>
    <t xml:space="preserve">Rua Prof. Júlio Oliveira Bittencourt</t>
  </si>
  <si>
    <t xml:space="preserve">JD28-2-1</t>
  </si>
  <si>
    <t xml:space="preserve">JD28-2</t>
  </si>
  <si>
    <t xml:space="preserve">JD28-1</t>
  </si>
  <si>
    <t xml:space="preserve">JD28-3</t>
  </si>
  <si>
    <t xml:space="preserve">JD28-4</t>
  </si>
  <si>
    <t xml:space="preserve">JD28-5</t>
  </si>
  <si>
    <t xml:space="preserve">JD28-6</t>
  </si>
  <si>
    <t xml:space="preserve">JD28-7</t>
  </si>
  <si>
    <t xml:space="preserve">JD28-8</t>
  </si>
  <si>
    <t xml:space="preserve">JD28</t>
  </si>
  <si>
    <t xml:space="preserve">Rua José Bittencourt</t>
  </si>
  <si>
    <t xml:space="preserve">JD32-8-1</t>
  </si>
  <si>
    <t xml:space="preserve">JD32-8-2</t>
  </si>
  <si>
    <t xml:space="preserve">JD32-8</t>
  </si>
  <si>
    <t xml:space="preserve">Rua Prof. Carlos Cortes ==&gt; Rua José Bittencourt</t>
  </si>
  <si>
    <t xml:space="preserve">JD32-1</t>
  </si>
  <si>
    <t xml:space="preserve">JD32-2</t>
  </si>
  <si>
    <t xml:space="preserve">JD32-3</t>
  </si>
  <si>
    <t xml:space="preserve">JD32-4</t>
  </si>
  <si>
    <t xml:space="preserve">JD32-5</t>
  </si>
  <si>
    <t xml:space="preserve">JD32-6</t>
  </si>
  <si>
    <t xml:space="preserve">JD32-7</t>
  </si>
  <si>
    <t xml:space="preserve">JD32-9</t>
  </si>
  <si>
    <t xml:space="preserve">JD32</t>
  </si>
  <si>
    <t xml:space="preserve">Rua Santo Amaro</t>
  </si>
  <si>
    <t xml:space="preserve">JD38-1</t>
  </si>
  <si>
    <t xml:space="preserve">JD38-2</t>
  </si>
  <si>
    <t xml:space="preserve">JD38-3</t>
  </si>
  <si>
    <t xml:space="preserve">JD38-4</t>
  </si>
  <si>
    <t xml:space="preserve">JD38-5</t>
  </si>
  <si>
    <t xml:space="preserve">JD38-6</t>
  </si>
  <si>
    <t xml:space="preserve">JD38-7</t>
  </si>
  <si>
    <t xml:space="preserve">JD38-8</t>
  </si>
  <si>
    <t xml:space="preserve">JD38-9</t>
  </si>
  <si>
    <t xml:space="preserve">JD38</t>
  </si>
  <si>
    <t xml:space="preserve">Rua Jornalista José de Matos</t>
  </si>
  <si>
    <t xml:space="preserve">JD50-1</t>
  </si>
  <si>
    <t xml:space="preserve">JD50-2</t>
  </si>
  <si>
    <t xml:space="preserve">JD50</t>
  </si>
  <si>
    <t xml:space="preserve">JD53-15-1</t>
  </si>
  <si>
    <t xml:space="preserve">JD53-15-2</t>
  </si>
  <si>
    <t xml:space="preserve">JD53-15</t>
  </si>
  <si>
    <t xml:space="preserve">Rua 75 ==&gt; Rua Santo Amaro ==&gt; Rua professor Jurenil Andrade Costa</t>
  </si>
  <si>
    <t xml:space="preserve">JD53-1</t>
  </si>
  <si>
    <t xml:space="preserve">JD53-2</t>
  </si>
  <si>
    <t xml:space="preserve">JD53-3</t>
  </si>
  <si>
    <t xml:space="preserve">JD53-4</t>
  </si>
  <si>
    <t xml:space="preserve">JD53-5</t>
  </si>
  <si>
    <t xml:space="preserve">JD53-6</t>
  </si>
  <si>
    <t xml:space="preserve">JD53-7</t>
  </si>
  <si>
    <t xml:space="preserve">JD53-8</t>
  </si>
  <si>
    <t xml:space="preserve">JD53-9</t>
  </si>
  <si>
    <t xml:space="preserve">JD53-10</t>
  </si>
  <si>
    <t xml:space="preserve">JD53-11</t>
  </si>
  <si>
    <t xml:space="preserve">JD53-12</t>
  </si>
  <si>
    <t xml:space="preserve">JD53-13</t>
  </si>
  <si>
    <t xml:space="preserve">JD53-14</t>
  </si>
  <si>
    <t xml:space="preserve">JD53-16</t>
  </si>
  <si>
    <t xml:space="preserve">JD53-17</t>
  </si>
  <si>
    <t xml:space="preserve">JD53</t>
  </si>
  <si>
    <t xml:space="preserve">Rua Jornalista Mário Dutra</t>
  </si>
  <si>
    <t xml:space="preserve">JD55-1</t>
  </si>
  <si>
    <t xml:space="preserve">JD55-2</t>
  </si>
  <si>
    <t xml:space="preserve">JD55-3</t>
  </si>
  <si>
    <t xml:space="preserve">JD55-4</t>
  </si>
  <si>
    <t xml:space="preserve">JD55</t>
  </si>
  <si>
    <t xml:space="preserve">Rua Maurício Laje</t>
  </si>
  <si>
    <t xml:space="preserve">JD57-1</t>
  </si>
  <si>
    <t xml:space="preserve">JD57-2</t>
  </si>
  <si>
    <t xml:space="preserve">JD57</t>
  </si>
  <si>
    <t xml:space="preserve">Rua Prof. José Vieira de Souza</t>
  </si>
  <si>
    <t xml:space="preserve">JD61-1</t>
  </si>
  <si>
    <t xml:space="preserve">JD61-2</t>
  </si>
  <si>
    <t xml:space="preserve">JD61-3</t>
  </si>
  <si>
    <t xml:space="preserve">JD61-4</t>
  </si>
  <si>
    <t xml:space="preserve">JD61-5</t>
  </si>
  <si>
    <t xml:space="preserve">JD61</t>
  </si>
  <si>
    <t xml:space="preserve">JD61-A</t>
  </si>
  <si>
    <t xml:space="preserve">Rua Angeolina Petropolis</t>
  </si>
  <si>
    <t xml:space="preserve">JD64-1</t>
  </si>
  <si>
    <t xml:space="preserve">JD64-2</t>
  </si>
  <si>
    <t xml:space="preserve">JD64-3</t>
  </si>
  <si>
    <t xml:space="preserve">JD64</t>
  </si>
  <si>
    <t xml:space="preserve">JD64-A</t>
  </si>
  <si>
    <t xml:space="preserve">Rua Pálvaro da Silva</t>
  </si>
  <si>
    <t xml:space="preserve">JD66-1</t>
  </si>
  <si>
    <t xml:space="preserve">JD66-2</t>
  </si>
  <si>
    <t xml:space="preserve">JD66</t>
  </si>
  <si>
    <t xml:space="preserve">Rua José Vieira de Souza</t>
  </si>
  <si>
    <t xml:space="preserve">JD72-1</t>
  </si>
  <si>
    <t xml:space="preserve">JD72-2</t>
  </si>
  <si>
    <t xml:space="preserve">JD72-3</t>
  </si>
  <si>
    <t xml:space="preserve">JD72-4</t>
  </si>
  <si>
    <t xml:space="preserve">JD72-5</t>
  </si>
  <si>
    <t xml:space="preserve">JD72-6</t>
  </si>
  <si>
    <t xml:space="preserve">JD72-7</t>
  </si>
  <si>
    <t xml:space="preserve">JD72-8</t>
  </si>
  <si>
    <t xml:space="preserve">JD72-9</t>
  </si>
  <si>
    <t xml:space="preserve">JD72-10</t>
  </si>
  <si>
    <t xml:space="preserve">JD72-11</t>
  </si>
  <si>
    <t xml:space="preserve">JD72</t>
  </si>
  <si>
    <t xml:space="preserve">Rua Jorn. Ari Guanabara ==&gt; Av. José Cortez Jr. ==&gt; Rua Felipe Geraldo Vicente ==&gt; Av. Ewerton Xavier ==&gt; Av. Augusto Vieira Jaques</t>
  </si>
  <si>
    <t xml:space="preserve">JD1</t>
  </si>
  <si>
    <t xml:space="preserve">JD2</t>
  </si>
  <si>
    <t xml:space="preserve">JD3</t>
  </si>
  <si>
    <t xml:space="preserve">JD5</t>
  </si>
  <si>
    <t xml:space="preserve">JD6</t>
  </si>
  <si>
    <t xml:space="preserve">JD7</t>
  </si>
  <si>
    <t xml:space="preserve">JD8</t>
  </si>
  <si>
    <t xml:space="preserve">JD9</t>
  </si>
  <si>
    <t xml:space="preserve">JD10</t>
  </si>
  <si>
    <t xml:space="preserve">JD11</t>
  </si>
  <si>
    <t xml:space="preserve">JD12</t>
  </si>
  <si>
    <t xml:space="preserve">JD13</t>
  </si>
  <si>
    <t xml:space="preserve">JD14</t>
  </si>
  <si>
    <t xml:space="preserve">JD15</t>
  </si>
  <si>
    <t xml:space="preserve">JD16</t>
  </si>
  <si>
    <t xml:space="preserve">JD17</t>
  </si>
  <si>
    <t xml:space="preserve">JD18</t>
  </si>
  <si>
    <t xml:space="preserve">JD19</t>
  </si>
  <si>
    <t xml:space="preserve">JD20</t>
  </si>
  <si>
    <t xml:space="preserve">JD21</t>
  </si>
  <si>
    <t xml:space="preserve">JD22</t>
  </si>
  <si>
    <t xml:space="preserve">JD23</t>
  </si>
  <si>
    <t xml:space="preserve">JD25</t>
  </si>
  <si>
    <t xml:space="preserve">JD26</t>
  </si>
  <si>
    <t xml:space="preserve">JD27</t>
  </si>
  <si>
    <t xml:space="preserve">JD29</t>
  </si>
  <si>
    <t xml:space="preserve">JD30</t>
  </si>
  <si>
    <t xml:space="preserve">JD31</t>
  </si>
  <si>
    <t xml:space="preserve">JD33</t>
  </si>
  <si>
    <t xml:space="preserve">JD34</t>
  </si>
  <si>
    <t xml:space="preserve">JD35</t>
  </si>
  <si>
    <t xml:space="preserve">JD36</t>
  </si>
  <si>
    <t xml:space="preserve">JD37</t>
  </si>
  <si>
    <t xml:space="preserve">JD39</t>
  </si>
  <si>
    <t xml:space="preserve">JD40</t>
  </si>
  <si>
    <t xml:space="preserve">JD41</t>
  </si>
  <si>
    <t xml:space="preserve">JD42</t>
  </si>
  <si>
    <t xml:space="preserve">JD43</t>
  </si>
  <si>
    <t xml:space="preserve">JD44</t>
  </si>
  <si>
    <t xml:space="preserve">JD45</t>
  </si>
  <si>
    <t xml:space="preserve">JD46</t>
  </si>
  <si>
    <t xml:space="preserve">JD47</t>
  </si>
  <si>
    <t xml:space="preserve">JD48</t>
  </si>
  <si>
    <t xml:space="preserve">JD49</t>
  </si>
  <si>
    <t xml:space="preserve">JD51</t>
  </si>
  <si>
    <t xml:space="preserve">JD52</t>
  </si>
  <si>
    <t xml:space="preserve">JD54</t>
  </si>
  <si>
    <t xml:space="preserve">JD56</t>
  </si>
  <si>
    <t xml:space="preserve">JD58</t>
  </si>
  <si>
    <t xml:space="preserve">JD59</t>
  </si>
  <si>
    <t xml:space="preserve">JD60</t>
  </si>
  <si>
    <t xml:space="preserve">JD62</t>
  </si>
  <si>
    <t xml:space="preserve">JD63</t>
  </si>
  <si>
    <t xml:space="preserve">JD65</t>
  </si>
  <si>
    <t xml:space="preserve">JD67</t>
  </si>
  <si>
    <t xml:space="preserve">JD68</t>
  </si>
  <si>
    <t xml:space="preserve">JD69</t>
  </si>
  <si>
    <t xml:space="preserve">JD70</t>
  </si>
  <si>
    <t xml:space="preserve">JD71</t>
  </si>
  <si>
    <t xml:space="preserve">JD73</t>
  </si>
  <si>
    <t xml:space="preserve">BACIA JE - JOÃO MENDES  (E)</t>
  </si>
  <si>
    <t xml:space="preserve">Avenida 2</t>
  </si>
  <si>
    <t xml:space="preserve">JE8-1</t>
  </si>
  <si>
    <t xml:space="preserve">JE8</t>
  </si>
  <si>
    <t xml:space="preserve">JE1</t>
  </si>
  <si>
    <t xml:space="preserve">JE2</t>
  </si>
  <si>
    <t xml:space="preserve">JE3</t>
  </si>
  <si>
    <t xml:space="preserve">JE4</t>
  </si>
  <si>
    <t xml:space="preserve">JE5</t>
  </si>
  <si>
    <t xml:space="preserve">JE6</t>
  </si>
  <si>
    <t xml:space="preserve">JE7</t>
  </si>
  <si>
    <t xml:space="preserve">JE9</t>
  </si>
  <si>
    <t xml:space="preserve">JE10</t>
  </si>
  <si>
    <t xml:space="preserve">JE11</t>
  </si>
  <si>
    <t xml:space="preserve">JE12</t>
  </si>
  <si>
    <t xml:space="preserve">JE13</t>
  </si>
  <si>
    <t xml:space="preserve">JE14</t>
  </si>
  <si>
    <t xml:space="preserve">JE15</t>
  </si>
  <si>
    <t xml:space="preserve">JE16</t>
  </si>
  <si>
    <t xml:space="preserve">JE17</t>
  </si>
  <si>
    <t xml:space="preserve">JE18</t>
  </si>
  <si>
    <t xml:space="preserve">BACIA JF - JOÃO MENDES  (F)</t>
  </si>
  <si>
    <t xml:space="preserve">Rua Prof. Jurenil Andrade Costa</t>
  </si>
  <si>
    <t xml:space="preserve">JF1</t>
  </si>
  <si>
    <t xml:space="preserve">JF2</t>
  </si>
  <si>
    <t xml:space="preserve">JF3</t>
  </si>
  <si>
    <t xml:space="preserve">JF4</t>
  </si>
  <si>
    <t xml:space="preserve">JF5</t>
  </si>
  <si>
    <t xml:space="preserve">JF6</t>
  </si>
  <si>
    <t xml:space="preserve">BACIA JG - JOÃO MENDES  (G)</t>
  </si>
  <si>
    <t xml:space="preserve">Rua Jornalista Mario Dutra</t>
  </si>
  <si>
    <t xml:space="preserve">JG1</t>
  </si>
  <si>
    <t xml:space="preserve">JG2</t>
  </si>
  <si>
    <t xml:space="preserve">JG3</t>
  </si>
  <si>
    <t xml:space="preserve">BACIA JH - JOÃO MENDES  (H)</t>
  </si>
  <si>
    <t xml:space="preserve">Rua Mauricio Lage</t>
  </si>
  <si>
    <t xml:space="preserve">JH1</t>
  </si>
  <si>
    <t xml:space="preserve">JH2</t>
  </si>
  <si>
    <t xml:space="preserve">BACIA JI - JOÃO MENDES  (I)</t>
  </si>
  <si>
    <t xml:space="preserve">JI1</t>
  </si>
  <si>
    <t xml:space="preserve">JI2</t>
  </si>
  <si>
    <t xml:space="preserve">JI3</t>
  </si>
  <si>
    <t xml:space="preserve">BACIA JJ - JOÃO MENDES  (J)</t>
  </si>
  <si>
    <t xml:space="preserve">JJ1</t>
  </si>
  <si>
    <t xml:space="preserve">JJ2</t>
  </si>
  <si>
    <t xml:space="preserve">BACIA JK - JOÃO MENDES  (K)</t>
  </si>
  <si>
    <t xml:space="preserve">AV. AUGUSTO VIEIRA JACQUES</t>
  </si>
  <si>
    <t xml:space="preserve">JK4-1</t>
  </si>
  <si>
    <t xml:space="preserve">JK4</t>
  </si>
  <si>
    <t xml:space="preserve">RUA CARLOS TAVARES NUNES ==&gt; AV. AUGUSTO VIEIRA JACQUES</t>
  </si>
  <si>
    <t xml:space="preserve">JK1</t>
  </si>
  <si>
    <t xml:space="preserve">JK2</t>
  </si>
  <si>
    <t xml:space="preserve">JK3</t>
  </si>
  <si>
    <t xml:space="preserve">JK5</t>
  </si>
  <si>
    <t xml:space="preserve">BACIA JL - JOÃO MENDES  (L)</t>
  </si>
  <si>
    <t xml:space="preserve">Rua João de Souza Castelo</t>
  </si>
  <si>
    <t xml:space="preserve">JL4-1</t>
  </si>
  <si>
    <t xml:space="preserve">JL4</t>
  </si>
  <si>
    <t xml:space="preserve">RUA PROFº ROCHED SEBÁ ==&gt; AV. AUGUSTO VIEIRA JAQUES ==&gt; TERRENO PARTICULAR</t>
  </si>
  <si>
    <t xml:space="preserve">JL1</t>
  </si>
  <si>
    <t xml:space="preserve">JL2</t>
  </si>
  <si>
    <t xml:space="preserve">JL3</t>
  </si>
  <si>
    <t xml:space="preserve">JL5</t>
  </si>
  <si>
    <t xml:space="preserve">BACIA JM - JOÃO MENDES  (M)</t>
  </si>
  <si>
    <t xml:space="preserve">AV. AUGUSTO VIEIRA JAQUES ==&gt; TERRENO PARTICULAR</t>
  </si>
  <si>
    <t xml:space="preserve">JM1</t>
  </si>
  <si>
    <t xml:space="preserve">JM2</t>
  </si>
  <si>
    <t xml:space="preserve">JM3</t>
  </si>
  <si>
    <t xml:space="preserve">BACIA JN - JOÃO MENDES  (N)</t>
  </si>
  <si>
    <t xml:space="preserve">JN1</t>
  </si>
  <si>
    <t xml:space="preserve">JN</t>
  </si>
  <si>
    <t xml:space="preserve">BUIERO DUPLO</t>
  </si>
  <si>
    <t xml:space="preserve">BACIA RC - BACIA ROMANA (C)</t>
  </si>
  <si>
    <t xml:space="preserve">RUA JOÃO PAULO II</t>
  </si>
  <si>
    <t xml:space="preserve">RC1</t>
  </si>
  <si>
    <t xml:space="preserve">RC2</t>
  </si>
  <si>
    <t xml:space="preserve">RC3</t>
  </si>
  <si>
    <t xml:space="preserve">RC4</t>
  </si>
  <si>
    <t xml:space="preserve">RC5</t>
  </si>
  <si>
    <t xml:space="preserve">RC6</t>
  </si>
  <si>
    <t xml:space="preserve">RC7</t>
  </si>
  <si>
    <t xml:space="preserve">RC</t>
  </si>
  <si>
    <t xml:space="preserve">RCA</t>
  </si>
  <si>
    <t xml:space="preserve">BACIA RD - BACIA ROMANA (D)</t>
  </si>
  <si>
    <t xml:space="preserve">RUA DR. PEDRO PAULO CALDAS DA CUNHA</t>
  </si>
  <si>
    <t xml:space="preserve">RD1</t>
  </si>
  <si>
    <t xml:space="preserve">RD</t>
  </si>
  <si>
    <t xml:space="preserve">BACIA RE - BACIA ROMANA (E)</t>
  </si>
  <si>
    <t xml:space="preserve">RE1</t>
  </si>
  <si>
    <t xml:space="preserve">RE2</t>
  </si>
  <si>
    <t xml:space="preserve">RE3</t>
  </si>
  <si>
    <t xml:space="preserve">RE4</t>
  </si>
  <si>
    <t xml:space="preserve">RE5</t>
  </si>
  <si>
    <t xml:space="preserve">RE6</t>
  </si>
  <si>
    <t xml:space="preserve">RE</t>
  </si>
  <si>
    <t xml:space="preserve">BACIA RF - BACIA ROMANA (F)</t>
  </si>
  <si>
    <t xml:space="preserve">RUA VINICIO CORREA DE ARAUJO</t>
  </si>
  <si>
    <t xml:space="preserve">RF1</t>
  </si>
  <si>
    <t xml:space="preserve">RF2</t>
  </si>
  <si>
    <t xml:space="preserve">RF3</t>
  </si>
  <si>
    <t xml:space="preserve">RF4</t>
  </si>
  <si>
    <t xml:space="preserve">RF5</t>
  </si>
  <si>
    <t xml:space="preserve">RF</t>
  </si>
  <si>
    <t xml:space="preserve">RFA1</t>
  </si>
  <si>
    <t xml:space="preserve">RFA2</t>
  </si>
  <si>
    <t xml:space="preserve">RFA</t>
  </si>
  <si>
    <t xml:space="preserve">BACIA RG - BACIA ROMANA (G)</t>
  </si>
  <si>
    <t xml:space="preserve">RUA REPÚBLICA DOMINICANA</t>
  </si>
  <si>
    <t xml:space="preserve">RG1</t>
  </si>
  <si>
    <t xml:space="preserve">RG2</t>
  </si>
  <si>
    <t xml:space="preserve">RG3</t>
  </si>
  <si>
    <t xml:space="preserve">RG4</t>
  </si>
  <si>
    <t xml:space="preserve">RG5</t>
  </si>
  <si>
    <t xml:space="preserve">RG6</t>
  </si>
  <si>
    <t xml:space="preserve">RG7</t>
  </si>
  <si>
    <t xml:space="preserve">RG</t>
  </si>
  <si>
    <t xml:space="preserve">RGA</t>
  </si>
  <si>
    <t xml:space="preserve">RGB</t>
  </si>
  <si>
    <t xml:space="preserve">RGC</t>
  </si>
  <si>
    <t xml:space="preserve">BACIA RI - BACIA ROMANA (I)</t>
  </si>
  <si>
    <t xml:space="preserve">RUA PORTO RICO</t>
  </si>
  <si>
    <t xml:space="preserve">RI1</t>
  </si>
  <si>
    <t xml:space="preserve">RI2</t>
  </si>
  <si>
    <t xml:space="preserve">RI3</t>
  </si>
  <si>
    <t xml:space="preserve">RI4</t>
  </si>
  <si>
    <t xml:space="preserve">RI5</t>
  </si>
  <si>
    <t xml:space="preserve">RI6</t>
  </si>
  <si>
    <t xml:space="preserve">RI7</t>
  </si>
  <si>
    <t xml:space="preserve">RI</t>
  </si>
  <si>
    <t xml:space="preserve">BACIA RJ - BACIA ROMANA (J)</t>
  </si>
  <si>
    <t xml:space="preserve">RUA FRANCISCO NASCIMENTO</t>
  </si>
  <si>
    <t xml:space="preserve">RJ1</t>
  </si>
  <si>
    <t xml:space="preserve">RJ2</t>
  </si>
  <si>
    <t xml:space="preserve">RJ3</t>
  </si>
  <si>
    <t xml:space="preserve">RJ4</t>
  </si>
  <si>
    <t xml:space="preserve">RJ5</t>
  </si>
  <si>
    <t xml:space="preserve">RJ</t>
  </si>
  <si>
    <t xml:space="preserve">BACIA RK - BACIA ROMANA (K)</t>
  </si>
  <si>
    <t xml:space="preserve">RUA TENOR ROBERTO CALHEIROS DE MIRANDA</t>
  </si>
  <si>
    <t xml:space="preserve">RK1</t>
  </si>
  <si>
    <t xml:space="preserve">RK2</t>
  </si>
  <si>
    <t xml:space="preserve">RK3</t>
  </si>
  <si>
    <t xml:space="preserve">RK4</t>
  </si>
  <si>
    <t xml:space="preserve">RK5</t>
  </si>
  <si>
    <t xml:space="preserve">RK6</t>
  </si>
  <si>
    <t xml:space="preserve">RK</t>
  </si>
  <si>
    <t xml:space="preserve">BACIA RL - BACIA ROMANA (L)</t>
  </si>
  <si>
    <t xml:space="preserve">RUA EDYR BACKER</t>
  </si>
  <si>
    <t xml:space="preserve">RL1</t>
  </si>
  <si>
    <t xml:space="preserve">RL2</t>
  </si>
  <si>
    <t xml:space="preserve">RL3</t>
  </si>
  <si>
    <t xml:space="preserve">RL4</t>
  </si>
  <si>
    <t xml:space="preserve">RL5</t>
  </si>
  <si>
    <t xml:space="preserve">RL6</t>
  </si>
  <si>
    <t xml:space="preserve">RL</t>
  </si>
  <si>
    <t xml:space="preserve">RLA</t>
  </si>
  <si>
    <t xml:space="preserve">BACIA RH - BACIA ROMANA (H)</t>
  </si>
  <si>
    <t xml:space="preserve">AV. JOSÉ CORTÊS JUNIOR </t>
  </si>
  <si>
    <t xml:space="preserve">RH4-1</t>
  </si>
  <si>
    <t xml:space="preserve">RH4-2</t>
  </si>
  <si>
    <t xml:space="preserve">RH4</t>
  </si>
  <si>
    <t xml:space="preserve">AV. GEN. ATRATINO CORTES COUTINHO</t>
  </si>
  <si>
    <t xml:space="preserve">RH9-1</t>
  </si>
  <si>
    <t xml:space="preserve">RH9-2</t>
  </si>
  <si>
    <t xml:space="preserve">RH9</t>
  </si>
  <si>
    <t xml:space="preserve">AV. JOSÉ CORTÊS JÚNIOR ==&gt; RUA CUBA</t>
  </si>
  <si>
    <t xml:space="preserve">RH12-1</t>
  </si>
  <si>
    <t xml:space="preserve">RH12-2</t>
  </si>
  <si>
    <t xml:space="preserve">RH12-3</t>
  </si>
  <si>
    <t xml:space="preserve">RH12-4</t>
  </si>
  <si>
    <t xml:space="preserve">RH12-5</t>
  </si>
  <si>
    <t xml:space="preserve">RH12-6</t>
  </si>
  <si>
    <t xml:space="preserve">RH12-7</t>
  </si>
  <si>
    <t xml:space="preserve">RH12-8</t>
  </si>
  <si>
    <t xml:space="preserve">RH12</t>
  </si>
  <si>
    <t xml:space="preserve">RH12-A</t>
  </si>
  <si>
    <t xml:space="preserve">RH12-B</t>
  </si>
  <si>
    <t xml:space="preserve">RH12-C</t>
  </si>
  <si>
    <t xml:space="preserve">RH12-D</t>
  </si>
  <si>
    <t xml:space="preserve">AV. JOSÉ CORTÊS JÚNIOR ==&gt; RUA REPÚBLICA DOMINICANA ==&gt; AV. GEN ATRATINO CORTES COUTINHO ==&gt; RUA CUBA</t>
  </si>
  <si>
    <t xml:space="preserve">RH1</t>
  </si>
  <si>
    <t xml:space="preserve">RH2</t>
  </si>
  <si>
    <t xml:space="preserve">RH3</t>
  </si>
  <si>
    <t xml:space="preserve">RH5</t>
  </si>
  <si>
    <t xml:space="preserve">RH6</t>
  </si>
  <si>
    <t xml:space="preserve">RH7</t>
  </si>
  <si>
    <t xml:space="preserve">RH8</t>
  </si>
  <si>
    <t xml:space="preserve">RH10</t>
  </si>
  <si>
    <t xml:space="preserve">RH11</t>
  </si>
  <si>
    <t xml:space="preserve">RH13</t>
  </si>
  <si>
    <t xml:space="preserve">RH14</t>
  </si>
  <si>
    <t xml:space="preserve">RH15</t>
  </si>
  <si>
    <t xml:space="preserve">RH16</t>
  </si>
  <si>
    <t xml:space="preserve">RH17</t>
  </si>
  <si>
    <t xml:space="preserve">RH18</t>
  </si>
  <si>
    <t xml:space="preserve">RH19</t>
  </si>
  <si>
    <t xml:space="preserve">RH20</t>
  </si>
  <si>
    <t xml:space="preserve">RH21</t>
  </si>
  <si>
    <t xml:space="preserve">RH22</t>
  </si>
  <si>
    <t xml:space="preserve">RH23</t>
  </si>
  <si>
    <t xml:space="preserve">RH24</t>
  </si>
  <si>
    <t xml:space="preserve">RH25</t>
  </si>
  <si>
    <t xml:space="preserve">RH</t>
  </si>
  <si>
    <t xml:space="preserve">BACIA RM - BACIA ROMANA (M)</t>
  </si>
  <si>
    <t xml:space="preserve">RUA ESTHER ALEXANDRE ANDRADE</t>
  </si>
  <si>
    <t xml:space="preserve">RM1</t>
  </si>
  <si>
    <t xml:space="preserve">RM2</t>
  </si>
  <si>
    <t xml:space="preserve">RM3</t>
  </si>
  <si>
    <t xml:space="preserve">RM4</t>
  </si>
  <si>
    <t xml:space="preserve">RM5</t>
  </si>
  <si>
    <t xml:space="preserve">RM6</t>
  </si>
  <si>
    <t xml:space="preserve">RM7</t>
  </si>
  <si>
    <t xml:space="preserve">RM</t>
  </si>
  <si>
    <t xml:space="preserve">RMA</t>
  </si>
  <si>
    <t xml:space="preserve">RMB</t>
  </si>
  <si>
    <t xml:space="preserve">BACIA RN - BACIA ROMANA (N)</t>
  </si>
  <si>
    <t xml:space="preserve">RUA RUBEM ASSIS BONFIM</t>
  </si>
  <si>
    <t xml:space="preserve">RN1</t>
  </si>
  <si>
    <t xml:space="preserve">RN2</t>
  </si>
  <si>
    <t xml:space="preserve">RN3</t>
  </si>
  <si>
    <t xml:space="preserve">RN4</t>
  </si>
  <si>
    <t xml:space="preserve">RN5</t>
  </si>
  <si>
    <t xml:space="preserve">RN6</t>
  </si>
  <si>
    <t xml:space="preserve">RN7</t>
  </si>
  <si>
    <t xml:space="preserve">RN</t>
  </si>
  <si>
    <t xml:space="preserve">BACIA RO - BACIA ROMANA (O)</t>
  </si>
  <si>
    <t xml:space="preserve">Rua Jaerth Medeiros</t>
  </si>
  <si>
    <t xml:space="preserve">RO1</t>
  </si>
  <si>
    <t xml:space="preserve">RO2</t>
  </si>
  <si>
    <t xml:space="preserve">RO3</t>
  </si>
  <si>
    <t xml:space="preserve">RO4</t>
  </si>
  <si>
    <t xml:space="preserve">RO5</t>
  </si>
  <si>
    <t xml:space="preserve">RO6</t>
  </si>
  <si>
    <t xml:space="preserve">RO7</t>
  </si>
  <si>
    <t xml:space="preserve">RO</t>
  </si>
  <si>
    <t xml:space="preserve">ROA</t>
  </si>
  <si>
    <t xml:space="preserve">BACIA RP - BACIA ROMANA (P)</t>
  </si>
  <si>
    <t xml:space="preserve">RUA NOSSA SENHORA DOS ANJOS</t>
  </si>
  <si>
    <t xml:space="preserve">RP8-1</t>
  </si>
  <si>
    <t xml:space="preserve">RP8-2</t>
  </si>
  <si>
    <t xml:space="preserve">RP8-3</t>
  </si>
  <si>
    <t xml:space="preserve">RP8-4</t>
  </si>
  <si>
    <t xml:space="preserve">RP8</t>
  </si>
  <si>
    <t xml:space="preserve">RUA JOSÉ FLORÊNCIO PEREIRA ==&gt; RUA NOSSA SENHORA DOS ANJOS</t>
  </si>
  <si>
    <t xml:space="preserve">RP1</t>
  </si>
  <si>
    <t xml:space="preserve">RP2</t>
  </si>
  <si>
    <t xml:space="preserve">RP3</t>
  </si>
  <si>
    <t xml:space="preserve">RP4</t>
  </si>
  <si>
    <t xml:space="preserve">RP5</t>
  </si>
  <si>
    <t xml:space="preserve">RP6</t>
  </si>
  <si>
    <t xml:space="preserve">RP7</t>
  </si>
  <si>
    <t xml:space="preserve">RP9</t>
  </si>
  <si>
    <t xml:space="preserve">RP10</t>
  </si>
  <si>
    <t xml:space="preserve">RP</t>
  </si>
  <si>
    <t xml:space="preserve">RPA</t>
  </si>
  <si>
    <t xml:space="preserve">RPB</t>
  </si>
  <si>
    <t xml:space="preserve">RPC</t>
  </si>
  <si>
    <t xml:space="preserve">BACIA RQ - BACIA ROMANA (Q)</t>
  </si>
  <si>
    <t xml:space="preserve">RQ1</t>
  </si>
  <si>
    <t xml:space="preserve">RQ2</t>
  </si>
  <si>
    <t xml:space="preserve">RQ3</t>
  </si>
  <si>
    <t xml:space="preserve">RQ4</t>
  </si>
  <si>
    <t xml:space="preserve">RQ5</t>
  </si>
  <si>
    <t xml:space="preserve">RQ6</t>
  </si>
  <si>
    <t xml:space="preserve">RQ7</t>
  </si>
  <si>
    <t xml:space="preserve">RQ8</t>
  </si>
  <si>
    <t xml:space="preserve">RQ9</t>
  </si>
  <si>
    <t xml:space="preserve">RQ</t>
  </si>
  <si>
    <t xml:space="preserve">BACIA RR - BACIA ROMANA (R)</t>
  </si>
  <si>
    <t xml:space="preserve">RUA MAURICIO LAJE</t>
  </si>
  <si>
    <t xml:space="preserve">RR1</t>
  </si>
  <si>
    <t xml:space="preserve">RR2</t>
  </si>
  <si>
    <t xml:space="preserve">RR3</t>
  </si>
  <si>
    <t xml:space="preserve">RR4</t>
  </si>
  <si>
    <t xml:space="preserve">RR5</t>
  </si>
  <si>
    <t xml:space="preserve">RR</t>
  </si>
  <si>
    <t xml:space="preserve">RRA</t>
  </si>
  <si>
    <t xml:space="preserve">BACIA RS - BACIA ROMANA (S)</t>
  </si>
  <si>
    <t xml:space="preserve">RUA ADALGISA MONTEIRO</t>
  </si>
  <si>
    <t xml:space="preserve">RS1</t>
  </si>
  <si>
    <t xml:space="preserve">RS2</t>
  </si>
  <si>
    <t xml:space="preserve">RS3</t>
  </si>
  <si>
    <t xml:space="preserve">RS4</t>
  </si>
  <si>
    <t xml:space="preserve">RS5</t>
  </si>
  <si>
    <t xml:space="preserve">RS6</t>
  </si>
  <si>
    <t xml:space="preserve">RS7</t>
  </si>
  <si>
    <t xml:space="preserve">RS</t>
  </si>
  <si>
    <t xml:space="preserve">BACIA RT - BACIA ROMANA (T)</t>
  </si>
  <si>
    <t xml:space="preserve">RUA ANGEOLINA PETROPOLIS</t>
  </si>
  <si>
    <t xml:space="preserve">RT1</t>
  </si>
  <si>
    <t xml:space="preserve">RT2</t>
  </si>
  <si>
    <t xml:space="preserve">RT3</t>
  </si>
  <si>
    <t xml:space="preserve">RT4</t>
  </si>
  <si>
    <t xml:space="preserve">RT</t>
  </si>
  <si>
    <t xml:space="preserve">RTA</t>
  </si>
  <si>
    <t xml:space="preserve">RTB</t>
  </si>
  <si>
    <t xml:space="preserve">BACIA RU - BACIA ROMANA (U)</t>
  </si>
  <si>
    <t xml:space="preserve">RUA SENADOR LUCIO BITTENCOURT</t>
  </si>
  <si>
    <t xml:space="preserve">RU1</t>
  </si>
  <si>
    <t xml:space="preserve">RU2</t>
  </si>
  <si>
    <t xml:space="preserve">RU3</t>
  </si>
  <si>
    <t xml:space="preserve">RU4</t>
  </si>
  <si>
    <t xml:space="preserve">RU5</t>
  </si>
  <si>
    <t xml:space="preserve">RU</t>
  </si>
  <si>
    <t xml:space="preserve">RUA</t>
  </si>
  <si>
    <t xml:space="preserve">RUB</t>
  </si>
  <si>
    <t xml:space="preserve">RUC</t>
  </si>
  <si>
    <t xml:space="preserve">RUD</t>
  </si>
  <si>
    <t xml:space="preserve">RUE</t>
  </si>
  <si>
    <t xml:space="preserve">BACIA RV - BACIA ROMANA (V)</t>
  </si>
  <si>
    <t xml:space="preserve">RUA ULISSES DE OLIVEIRA MADRUGA</t>
  </si>
  <si>
    <t xml:space="preserve">RV1</t>
  </si>
  <si>
    <t xml:space="preserve">RV2</t>
  </si>
  <si>
    <t xml:space="preserve">RV3</t>
  </si>
  <si>
    <t xml:space="preserve">RV4</t>
  </si>
  <si>
    <t xml:space="preserve">RV5</t>
  </si>
  <si>
    <t xml:space="preserve">RV6</t>
  </si>
  <si>
    <t xml:space="preserve">RV</t>
  </si>
  <si>
    <t xml:space="preserve">RVA</t>
  </si>
  <si>
    <t xml:space="preserve">RVB</t>
  </si>
  <si>
    <t xml:space="preserve">RVC</t>
  </si>
  <si>
    <t xml:space="preserve">RVD</t>
  </si>
  <si>
    <t xml:space="preserve">BACIA RW - BACIA ROMANA (W)</t>
  </si>
  <si>
    <t xml:space="preserve">RUA DOUTOR ROTHER DO AMARAL</t>
  </si>
  <si>
    <t xml:space="preserve">RW1</t>
  </si>
  <si>
    <t xml:space="preserve">RW</t>
  </si>
  <si>
    <t xml:space="preserve">BACIA RA - BACIA ROMANA (A)</t>
  </si>
  <si>
    <t xml:space="preserve">AV. PREF. ALTIVO MENDES LINHARES</t>
  </si>
  <si>
    <t xml:space="preserve">RA1</t>
  </si>
  <si>
    <t xml:space="preserve">RA</t>
  </si>
  <si>
    <t xml:space="preserve">BACIA RB - BACIA ROMANA (B)</t>
  </si>
  <si>
    <t xml:space="preserve">RB1</t>
  </si>
  <si>
    <t xml:space="preserve">RB2</t>
  </si>
  <si>
    <t xml:space="preserve">REMANEJAMENTO DE GALERIA RUA DR. LUIZ DE ARAÚJO BRAZ</t>
  </si>
  <si>
    <t xml:space="preserve">PV EXISENTE</t>
  </si>
  <si>
    <t xml:space="preserve">TOTAIS</t>
  </si>
  <si>
    <t xml:space="preserve">Altura pescoço galeria</t>
  </si>
  <si>
    <t xml:space="preserve">Altura pescoço PV's</t>
  </si>
  <si>
    <t xml:space="preserve">Escoramento de vala = ( profundidade da vala + 0,5m ) x 2 lados x comprimento do trecho</t>
  </si>
  <si>
    <t xml:space="preserve">O volume de embasamento considera o enchimento lateral de parte do tubo, conforme detalhe de assentamento</t>
  </si>
  <si>
    <t xml:space="preserve">Pv's</t>
  </si>
  <si>
    <t xml:space="preserve">--</t>
  </si>
  <si>
    <t xml:space="preserve">Galerias</t>
  </si>
</sst>
</file>

<file path=xl/styles.xml><?xml version="1.0" encoding="utf-8"?>
<styleSheet xmlns="http://schemas.openxmlformats.org/spreadsheetml/2006/main">
  <numFmts count="24">
    <numFmt numFmtId="164" formatCode="General"/>
    <numFmt numFmtId="165" formatCode="_-&quot;R$ &quot;* #,##0.00_-;&quot;-R$ &quot;* #,##0.00_-;_-&quot;R$ &quot;* \-??_-;_-@_-"/>
    <numFmt numFmtId="166" formatCode="_-&quot;R$&quot;* #,##0.00_-;&quot;-R$&quot;* #,##0.00_-;_-&quot;R$&quot;* \-??_-;_-@_-"/>
    <numFmt numFmtId="167" formatCode="_(&quot;R$&quot;* #,##0.00_);_(&quot;R$&quot;* \(#,##0.00\);_(&quot;R$&quot;* \-??_);_(@_)"/>
    <numFmt numFmtId="168" formatCode="0%"/>
    <numFmt numFmtId="169" formatCode="_(* #,##0.00_);_(* \(#,##0.00\);_(* \-??_);_(@_)"/>
    <numFmt numFmtId="170" formatCode="_-* #,##0.00_-;\-* #,##0.00_-;_-* \-??_-;_-@_-"/>
    <numFmt numFmtId="171" formatCode="_ * #,##0.00_ ;_ * \-#,##0.00_ ;_ * \-??_ ;_ @_ "/>
    <numFmt numFmtId="172" formatCode="@"/>
    <numFmt numFmtId="173" formatCode="0.00000%"/>
    <numFmt numFmtId="174" formatCode="0.000%"/>
    <numFmt numFmtId="175" formatCode="0.000"/>
    <numFmt numFmtId="176" formatCode="0.00"/>
    <numFmt numFmtId="177" formatCode="0.00%"/>
    <numFmt numFmtId="178" formatCode="#,##0.00"/>
    <numFmt numFmtId="179" formatCode="00#"/>
    <numFmt numFmtId="180" formatCode="0.0000%"/>
    <numFmt numFmtId="181" formatCode="D/M/YYYY"/>
    <numFmt numFmtId="182" formatCode="#,##0.00;[RED]#,##0.00"/>
    <numFmt numFmtId="183" formatCode="_(* #,##0_);_(* \(#,##0\);_(* \-??_);_(@_)"/>
    <numFmt numFmtId="184" formatCode="_-* #,##0_-;\-* #,##0_-;_-* \-??_-;_-@_-"/>
    <numFmt numFmtId="185" formatCode="0"/>
    <numFmt numFmtId="186" formatCode="_-* #,##0.000_-;\-* #,##0.000_-;_-* \-??_-;_-@_-"/>
    <numFmt numFmtId="187" formatCode="_(* #,##0.000_);_(* \(#,##0.000\);_(* \-??_);_(@_)"/>
  </numFmts>
  <fonts count="51">
    <font>
      <sz val="10"/>
      <name val="Times New Roman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Century Gothic"/>
      <family val="0"/>
      <charset val="134"/>
    </font>
    <font>
      <sz val="8"/>
      <name val="Arial"/>
      <family val="0"/>
      <charset val="134"/>
    </font>
    <font>
      <sz val="10"/>
      <color rgb="FF000000"/>
      <name val="Arial"/>
      <family val="0"/>
      <charset val="134"/>
    </font>
    <font>
      <sz val="8"/>
      <name val="Times New Roman"/>
      <family val="0"/>
      <charset val="134"/>
    </font>
    <font>
      <b val="true"/>
      <sz val="18"/>
      <color rgb="FF1F497D"/>
      <name val="Cambria"/>
      <family val="0"/>
      <charset val="134"/>
    </font>
    <font>
      <b val="true"/>
      <sz val="14"/>
      <color rgb="FF000000"/>
      <name val="Calibri"/>
      <family val="0"/>
      <charset val="134"/>
    </font>
    <font>
      <b val="true"/>
      <sz val="11"/>
      <color rgb="FF000000"/>
      <name val="Calibri"/>
      <family val="0"/>
      <charset val="134"/>
    </font>
    <font>
      <b val="true"/>
      <sz val="11"/>
      <name val="Calibri"/>
      <family val="0"/>
      <charset val="134"/>
    </font>
    <font>
      <sz val="11"/>
      <name val="Calibri"/>
      <family val="0"/>
      <charset val="134"/>
    </font>
    <font>
      <b val="true"/>
      <sz val="12"/>
      <color rgb="FF000000"/>
      <name val="Calibri"/>
      <family val="0"/>
      <charset val="134"/>
    </font>
    <font>
      <b val="true"/>
      <sz val="11"/>
      <color rgb="FF000000"/>
      <name val="Arial"/>
      <family val="0"/>
      <charset val="134"/>
    </font>
    <font>
      <sz val="11"/>
      <color rgb="FF000000"/>
      <name val="Arial"/>
      <family val="0"/>
      <charset val="134"/>
    </font>
    <font>
      <sz val="12"/>
      <color rgb="FF000000"/>
      <name val="Calibri"/>
      <family val="0"/>
      <charset val="134"/>
    </font>
    <font>
      <b val="true"/>
      <sz val="8"/>
      <name val="Arial"/>
      <family val="0"/>
      <charset val="134"/>
    </font>
    <font>
      <b val="true"/>
      <i val="true"/>
      <sz val="11"/>
      <name val="Calibri"/>
      <family val="0"/>
      <charset val="134"/>
    </font>
    <font>
      <b val="true"/>
      <i val="true"/>
      <sz val="8"/>
      <name val="Arial"/>
      <family val="0"/>
      <charset val="134"/>
    </font>
    <font>
      <b val="true"/>
      <i val="true"/>
      <sz val="12"/>
      <name val="Calibri"/>
      <family val="0"/>
      <charset val="134"/>
    </font>
    <font>
      <sz val="8"/>
      <name val="Calibri"/>
      <family val="0"/>
      <charset val="134"/>
    </font>
    <font>
      <b val="true"/>
      <sz val="16"/>
      <name val="Calibri"/>
      <family val="0"/>
      <charset val="134"/>
    </font>
    <font>
      <b val="true"/>
      <sz val="14"/>
      <name val="Calibri"/>
      <family val="0"/>
      <charset val="134"/>
    </font>
    <font>
      <b val="true"/>
      <sz val="8"/>
      <name val="Calibri"/>
      <family val="0"/>
      <charset val="134"/>
    </font>
    <font>
      <b val="true"/>
      <sz val="10"/>
      <color rgb="FF000000"/>
      <name val="Calibri"/>
      <family val="0"/>
      <charset val="134"/>
    </font>
    <font>
      <sz val="8"/>
      <color rgb="FFFF0000"/>
      <name val="Calibri"/>
      <family val="0"/>
      <charset val="134"/>
    </font>
    <font>
      <b val="true"/>
      <sz val="8"/>
      <color rgb="FFFF0000"/>
      <name val="Calibri"/>
      <family val="0"/>
      <charset val="134"/>
    </font>
    <font>
      <b val="true"/>
      <sz val="10"/>
      <name val="Calibri"/>
      <family val="0"/>
      <charset val="134"/>
    </font>
    <font>
      <b val="true"/>
      <sz val="18"/>
      <color rgb="FF0000CC"/>
      <name val="Arial"/>
      <family val="0"/>
      <charset val="134"/>
    </font>
    <font>
      <b val="true"/>
      <sz val="16"/>
      <name val="Arial"/>
      <family val="0"/>
      <charset val="134"/>
    </font>
    <font>
      <b val="true"/>
      <sz val="10"/>
      <name val="Arial"/>
      <family val="0"/>
      <charset val="134"/>
    </font>
    <font>
      <b val="true"/>
      <sz val="10"/>
      <color rgb="FF0000CC"/>
      <name val="Arial"/>
      <family val="0"/>
      <charset val="134"/>
    </font>
    <font>
      <sz val="10"/>
      <name val="Calibri"/>
      <family val="0"/>
      <charset val="134"/>
    </font>
    <font>
      <b val="true"/>
      <sz val="9"/>
      <name val="Calibri"/>
      <family val="0"/>
      <charset val="134"/>
    </font>
    <font>
      <b val="true"/>
      <sz val="12"/>
      <color rgb="FF000000"/>
      <name val="Arial"/>
      <family val="0"/>
      <charset val="134"/>
    </font>
    <font>
      <sz val="12"/>
      <name val="Arial"/>
      <family val="0"/>
      <charset val="134"/>
    </font>
    <font>
      <sz val="12"/>
      <color rgb="FF000000"/>
      <name val="Arial"/>
      <family val="0"/>
      <charset val="134"/>
    </font>
    <font>
      <b val="true"/>
      <sz val="11"/>
      <name val="Arial"/>
      <family val="0"/>
      <charset val="134"/>
    </font>
    <font>
      <sz val="10"/>
      <name val="Wingdings"/>
      <family val="0"/>
      <charset val="2"/>
    </font>
    <font>
      <b val="true"/>
      <sz val="7"/>
      <name val="Arial"/>
      <family val="0"/>
      <charset val="134"/>
    </font>
    <font>
      <b val="true"/>
      <sz val="8"/>
      <name val="Wingdings"/>
      <family val="0"/>
      <charset val="2"/>
    </font>
    <font>
      <b val="true"/>
      <sz val="12"/>
      <name val="Century Gothic"/>
      <family val="0"/>
      <charset val="134"/>
    </font>
    <font>
      <b val="true"/>
      <sz val="9"/>
      <name val="Century Gothic"/>
      <family val="0"/>
      <charset val="134"/>
    </font>
    <font>
      <sz val="9"/>
      <name val="Century Gothic"/>
      <family val="0"/>
      <charset val="134"/>
    </font>
    <font>
      <b val="true"/>
      <sz val="8"/>
      <name val="Century Gothic"/>
      <family val="0"/>
      <charset val="134"/>
    </font>
    <font>
      <i val="true"/>
      <sz val="9"/>
      <name val="Century Gothic"/>
      <family val="0"/>
      <charset val="134"/>
    </font>
    <font>
      <sz val="8"/>
      <name val="Century Gothic"/>
      <family val="0"/>
      <charset val="134"/>
    </font>
    <font>
      <sz val="7"/>
      <name val="Arial"/>
      <family val="0"/>
      <charset val="134"/>
    </font>
  </fonts>
  <fills count="2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BFBFBF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B2B2B2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B2B2B2"/>
      </patternFill>
    </fill>
    <fill>
      <patternFill patternType="solid">
        <fgColor rgb="FF93CDDD"/>
        <bgColor rgb="FF95B3D7"/>
      </patternFill>
    </fill>
    <fill>
      <patternFill patternType="solid">
        <fgColor rgb="FFFAC090"/>
        <bgColor rgb="FFFFCC99"/>
      </patternFill>
    </fill>
    <fill>
      <patternFill patternType="solid">
        <fgColor rgb="FFFFFFCC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1DA"/>
      </patternFill>
    </fill>
    <fill>
      <patternFill patternType="solid">
        <fgColor rgb="FFFFFF00"/>
        <bgColor rgb="FFFFC000"/>
      </patternFill>
    </fill>
    <fill>
      <patternFill patternType="solid">
        <fgColor rgb="FF92D050"/>
        <bgColor rgb="FFC3D69B"/>
      </patternFill>
    </fill>
    <fill>
      <patternFill patternType="solid">
        <fgColor rgb="FFFFC000"/>
        <bgColor rgb="FFFAC090"/>
      </patternFill>
    </fill>
    <fill>
      <patternFill patternType="solid">
        <fgColor rgb="FFFFCC99"/>
        <bgColor rgb="FFFAC090"/>
      </patternFill>
    </fill>
  </fills>
  <borders count="81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double"/>
      <right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true" diagonalDown="false">
      <left style="thin"/>
      <right style="thin"/>
      <top style="medium"/>
      <bottom style="medium"/>
      <diagonal style="thin"/>
    </border>
    <border diagonalUp="true" diagonalDown="false">
      <left/>
      <right style="thin"/>
      <top style="medium"/>
      <bottom style="medium"/>
      <diagonal style="thin"/>
    </border>
    <border diagonalUp="false" diagonalDown="false">
      <left/>
      <right style="medium"/>
      <top style="medium"/>
      <bottom style="medium"/>
      <diagonal/>
    </border>
  </borders>
  <cellStyleXfs count="10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0" borderId="1" applyFont="true" applyBorder="true" applyAlignment="true" applyProtection="false">
      <alignment horizontal="general" vertical="bottom" textRotation="0" wrapText="false" indent="0" shrinkToFit="false"/>
    </xf>
    <xf numFmtId="164" fontId="0" fillId="20" borderId="1" applyFont="true" applyBorder="true" applyAlignment="true" applyProtection="false">
      <alignment horizontal="general" vertical="bottom" textRotation="0" wrapText="false" indent="0" shrinkToFit="false"/>
    </xf>
    <xf numFmtId="164" fontId="0" fillId="20" borderId="1" applyFont="true" applyBorder="tru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4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4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9" borderId="2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4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5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0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6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9" borderId="7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19" borderId="8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19" borderId="9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19" borderId="10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19" borderId="11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19" borderId="12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4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4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4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4" xfId="4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4" fillId="0" borderId="15" xfId="9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5" fontId="0" fillId="0" borderId="0" xfId="4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8" xfId="4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19" borderId="16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17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17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19" borderId="17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19" borderId="18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9" borderId="19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9" borderId="20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20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21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22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2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9" borderId="24" xfId="4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19" borderId="24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4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4" xfId="4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3" fillId="0" borderId="14" xfId="9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0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0" xfId="4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1" xfId="4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3" fillId="19" borderId="14" xfId="9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19" borderId="14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4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5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5" xfId="4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3" fillId="0" borderId="25" xfId="9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25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4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4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9" borderId="14" xfId="4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4" xfId="4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3" fillId="0" borderId="26" xfId="9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3" fillId="0" borderId="27" xfId="9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3" fillId="0" borderId="0" xfId="9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9" borderId="28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19" borderId="26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9" borderId="27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19" borderId="14" xfId="4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4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9" borderId="24" xfId="4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4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0" xfId="4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12" fillId="0" borderId="31" xfId="4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2" xfId="4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3" xfId="4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33" xfId="4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4" fillId="0" borderId="33" xfId="10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4" fillId="0" borderId="34" xfId="4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4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xfId="7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xfId="7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4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5" xfId="4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6" xfId="4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36" xfId="4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4" fillId="0" borderId="36" xfId="10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4" fillId="0" borderId="37" xfId="4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8" xfId="4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9" xfId="4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9" xfId="4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39" xfId="4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40" xfId="4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4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0" xfId="4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23" xfId="4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28" xfId="4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27" xfId="4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14" xfId="4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9" borderId="14" xfId="4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5" fillId="19" borderId="14" xfId="4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9" borderId="26" xfId="4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19" borderId="27" xfId="4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5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5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5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5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2" xfId="5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5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7" fontId="4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5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4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4" xfId="5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4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2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4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9" fillId="0" borderId="14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4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4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19" fillId="0" borderId="14" xfId="9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19" fillId="0" borderId="14" xfId="9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1" borderId="14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1" borderId="14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6" fontId="4" fillId="0" borderId="8" xfId="5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4" fillId="0" borderId="8" xfId="5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5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5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1" fillId="21" borderId="28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1" borderId="26" xfId="5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21" borderId="26" xfId="5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8" fontId="20" fillId="21" borderId="27" xfId="5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21" borderId="24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1" borderId="24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4" xfId="5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4" fillId="0" borderId="14" xfId="5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4" fillId="0" borderId="14" xfId="5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5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4" fillId="0" borderId="0" xfId="52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5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8" fontId="4" fillId="0" borderId="0" xfId="5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21" fillId="21" borderId="41" xfId="5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1" borderId="25" xfId="5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21" borderId="25" xfId="5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8" fontId="20" fillId="21" borderId="42" xfId="5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21" borderId="14" xfId="5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21" borderId="14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1" borderId="41" xfId="5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21" borderId="42" xfId="5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23" fillId="0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6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3" fillId="0" borderId="0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12" borderId="0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4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2" borderId="0" xfId="6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2" borderId="0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3" fillId="22" borderId="0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5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3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23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3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6" fillId="22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6" fillId="22" borderId="0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6" fillId="22" borderId="0" xfId="6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27" fillId="19" borderId="14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9" borderId="14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19" borderId="14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6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12" borderId="14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7" fillId="12" borderId="14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3" fillId="23" borderId="43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23" borderId="43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3" borderId="43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3" borderId="43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23" borderId="43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23" borderId="43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8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24" borderId="43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12" borderId="43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3" borderId="44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3" fillId="23" borderId="44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12" borderId="44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6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3" borderId="44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3" fillId="25" borderId="43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25" borderId="44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23" fillId="25" borderId="43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25" borderId="43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5" borderId="44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5" borderId="44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25" borderId="43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3" fillId="25" borderId="0" xfId="8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5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5" borderId="43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3" fillId="25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25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28" fillId="0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8" fillId="0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3" borderId="43" xfId="6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23" borderId="43" xfId="6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7" fontId="23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24" borderId="44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3" fillId="0" borderId="43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0" borderId="43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4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3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43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0" borderId="43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44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3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0" borderId="44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3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7" fontId="29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3" fillId="0" borderId="22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0" borderId="22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0" borderId="23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12" borderId="23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3" fillId="0" borderId="28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0" borderId="28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6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6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26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4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14" xfId="6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30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14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4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12" borderId="14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2" borderId="14" xfId="6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30" fillId="12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6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4" xfId="6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0" fillId="0" borderId="14" xfId="69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6" fillId="12" borderId="14" xfId="6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30" fillId="12" borderId="14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9" borderId="14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19" borderId="14" xfId="6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3" fillId="19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12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23" fillId="22" borderId="0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22" borderId="0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2" borderId="0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2" borderId="0" xfId="6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22" borderId="19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2" borderId="20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6" fillId="22" borderId="2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22" borderId="2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22" borderId="20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22" borderId="21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0" fillId="22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22" borderId="41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22" borderId="25" xfId="8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22" borderId="25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2" borderId="25" xfId="6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3" fillId="22" borderId="25" xfId="8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22" borderId="42" xfId="8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30" fillId="22" borderId="14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23" fillId="0" borderId="0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0" borderId="0" xfId="6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49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49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5" fillId="0" borderId="0" xfId="10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45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4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46" xfId="49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4" fillId="0" borderId="47" xfId="49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3" fillId="0" borderId="48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4" fillId="0" borderId="3" xfId="10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49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50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0" borderId="51" xfId="10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51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1" fontId="34" fillId="0" borderId="52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53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47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54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3" fillId="8" borderId="47" xfId="10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8" borderId="49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49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55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52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56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54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54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4" xfId="49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54" xfId="10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2" fontId="5" fillId="0" borderId="54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5" fillId="0" borderId="49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57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1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1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49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11" xfId="10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2" fontId="5" fillId="0" borderId="11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5" fillId="0" borderId="58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7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4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6" borderId="11" xfId="49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26" borderId="11" xfId="10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2" fontId="5" fillId="26" borderId="11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5" fillId="26" borderId="58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6" borderId="0" xfId="4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2" fontId="5" fillId="0" borderId="0" xfId="49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53" xfId="4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2" fontId="33" fillId="0" borderId="59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22" borderId="11" xfId="10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2" fontId="5" fillId="22" borderId="11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0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5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5" xfId="49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55" xfId="10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2" fontId="5" fillId="0" borderId="55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82" fontId="5" fillId="0" borderId="52" xfId="49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6" xfId="4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4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56" xfId="4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2" fontId="33" fillId="0" borderId="58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60" xfId="4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33" fillId="0" borderId="11" xfId="10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57" xfId="49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2" fontId="33" fillId="8" borderId="59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57" xfId="4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5" fillId="0" borderId="11" xfId="49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5" fillId="0" borderId="11" xfId="49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5" fillId="0" borderId="11" xfId="10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2" fontId="5" fillId="0" borderId="55" xfId="49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5" fillId="0" borderId="55" xfId="10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2" fontId="5" fillId="0" borderId="54" xfId="49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5" fillId="0" borderId="54" xfId="10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5" fillId="0" borderId="0" xfId="49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33" fillId="0" borderId="0" xfId="49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3" fillId="0" borderId="0" xfId="4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49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24" fillId="19" borderId="0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1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1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1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3" fontId="23" fillId="19" borderId="0" xfId="8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3" fontId="23" fillId="0" borderId="0" xfId="8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4" fontId="26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3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4" fontId="23" fillId="0" borderId="2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23" fillId="0" borderId="2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4" fontId="23" fillId="0" borderId="2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23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6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6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4" fontId="26" fillId="0" borderId="2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0" borderId="2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6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4" fontId="2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23" fillId="0" borderId="2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4" fontId="23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3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4" fontId="23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4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0" xfId="5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4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5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5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5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2" fontId="33" fillId="22" borderId="14" xfId="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2" borderId="0" xfId="4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27" borderId="14" xfId="4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4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2" borderId="14" xfId="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2" borderId="0" xfId="4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0" xfId="5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2" borderId="28" xfId="4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2" borderId="26" xfId="4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5" fillId="22" borderId="26" xfId="7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5" fillId="22" borderId="26" xfId="4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33" fillId="22" borderId="14" xfId="7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2" borderId="0" xfId="4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22" borderId="28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2" borderId="61" xfId="4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2" borderId="62" xfId="4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2" borderId="63" xfId="4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5" fillId="22" borderId="63" xfId="7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5" fillId="22" borderId="63" xfId="4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2" borderId="14" xfId="4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8" fontId="5" fillId="22" borderId="27" xfId="4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22" borderId="14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22" borderId="19" xfId="4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2" borderId="20" xfId="4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2" borderId="20" xfId="4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2" borderId="20" xfId="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19" fillId="22" borderId="21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2" borderId="11" xfId="4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2" borderId="50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51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64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48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3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65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2" borderId="50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3" fillId="22" borderId="51" xfId="4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33" fillId="22" borderId="51" xfId="4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22" borderId="64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42" fillId="22" borderId="66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3" fillId="22" borderId="66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2" borderId="22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42" fillId="22" borderId="0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2" borderId="0" xfId="43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3" fillId="22" borderId="0" xfId="4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2" borderId="23" xfId="4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2" borderId="11" xfId="4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2" borderId="22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0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2" borderId="67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33" fillId="22" borderId="68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2" borderId="22" xfId="4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41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25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2" borderId="42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57" applyFont="true" applyBorder="false" applyAlignment="true" applyProtection="false">
      <alignment horizontal="general" vertical="bottom" textRotation="0" wrapText="false" indent="0" shrinkToFit="false"/>
      <protection locked="false" hidden="false"/>
    </xf>
    <xf numFmtId="164" fontId="7" fillId="26" borderId="0" xfId="57" applyFont="true" applyBorder="false" applyAlignment="true" applyProtection="false">
      <alignment horizontal="general" vertical="bottom" textRotation="0" wrapText="false" indent="0" shrinkToFit="false"/>
      <protection locked="false" hidden="false"/>
    </xf>
    <xf numFmtId="164" fontId="44" fillId="0" borderId="0" xfId="57" applyFont="true" applyBorder="true" applyAlignment="true" applyProtection="false">
      <alignment horizontal="general" vertical="bottom" textRotation="0" wrapText="false" indent="0" shrinkToFit="false"/>
      <protection locked="false" hidden="false"/>
    </xf>
    <xf numFmtId="164" fontId="45" fillId="0" borderId="0" xfId="57" applyFont="true" applyBorder="true" applyAlignment="true" applyProtection="false">
      <alignment horizontal="general" vertical="bottom" textRotation="0" wrapText="false" indent="0" shrinkToFit="false"/>
      <protection locked="false" hidden="false"/>
    </xf>
    <xf numFmtId="164" fontId="45" fillId="26" borderId="0" xfId="57" applyFont="true" applyBorder="true" applyAlignment="true" applyProtection="false">
      <alignment horizontal="general" vertical="bottom" textRotation="0" wrapText="false" indent="0" shrinkToFit="false"/>
      <protection locked="false" hidden="false"/>
    </xf>
    <xf numFmtId="164" fontId="7" fillId="0" borderId="0" xfId="57" applyFont="true" applyBorder="true" applyAlignment="true" applyProtection="false">
      <alignment horizontal="general" vertical="bottom" textRotation="0" wrapText="false" indent="0" shrinkToFit="false"/>
      <protection locked="false" hidden="false"/>
    </xf>
    <xf numFmtId="164" fontId="46" fillId="0" borderId="0" xfId="57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64" fontId="46" fillId="26" borderId="0" xfId="57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64" fontId="46" fillId="0" borderId="0" xfId="57" applyFont="true" applyBorder="false" applyAlignment="true" applyProtection="false">
      <alignment horizontal="general" vertical="bottom" textRotation="0" wrapText="false" indent="0" shrinkToFit="false"/>
      <protection locked="false" hidden="false"/>
    </xf>
    <xf numFmtId="164" fontId="46" fillId="0" borderId="0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57" applyFont="true" applyBorder="true" applyAlignment="true" applyProtection="false">
      <alignment horizontal="general" vertical="bottom" textRotation="0" wrapText="false" indent="0" shrinkToFit="false"/>
      <protection locked="false" hidden="false"/>
    </xf>
    <xf numFmtId="164" fontId="45" fillId="0" borderId="0" xfId="4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6" fillId="26" borderId="0" xfId="57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7" fillId="26" borderId="51" xfId="57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64" fontId="7" fillId="0" borderId="0" xfId="57" applyFont="true" applyBorder="false" applyAlignment="true" applyProtection="false">
      <alignment horizontal="left" vertical="bottom" textRotation="0" wrapText="false" indent="0" shrinkToFit="false"/>
      <protection locked="false" hidden="false"/>
    </xf>
    <xf numFmtId="164" fontId="7" fillId="0" borderId="0" xfId="57" applyFont="true" applyBorder="true" applyAlignment="true" applyProtection="false">
      <alignment horizontal="right" vertical="bottom" textRotation="0" wrapText="false" indent="0" shrinkToFit="false"/>
      <protection locked="false" hidden="false"/>
    </xf>
    <xf numFmtId="164" fontId="7" fillId="0" borderId="0" xfId="57" applyFont="true" applyBorder="false" applyAlignment="true" applyProtection="false">
      <alignment horizontal="right" vertical="bottom" textRotation="0" wrapText="false" indent="0" shrinkToFit="false"/>
      <protection locked="false" hidden="false"/>
    </xf>
    <xf numFmtId="164" fontId="7" fillId="0" borderId="51" xfId="57" applyFont="true" applyBorder="true" applyAlignment="true" applyProtection="false">
      <alignment horizontal="left" vertical="bottom" textRotation="0" wrapText="false" indent="0" shrinkToFit="false"/>
      <protection locked="false" hidden="false"/>
    </xf>
    <xf numFmtId="185" fontId="45" fillId="19" borderId="53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9" borderId="48" xfId="5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5" fillId="19" borderId="3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9" borderId="65" xfId="5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5" fillId="19" borderId="54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9" borderId="54" xfId="57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5" fillId="19" borderId="69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9" borderId="54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9" borderId="69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9" borderId="54" xfId="57" applyFont="true" applyBorder="true" applyAlignment="true" applyProtection="false">
      <alignment horizontal="center" vertical="bottom" textRotation="0" wrapText="false" indent="0" shrinkToFit="false"/>
      <protection locked="false" hidden="false"/>
    </xf>
    <xf numFmtId="164" fontId="45" fillId="19" borderId="49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5" fontId="45" fillId="19" borderId="46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5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5" fillId="19" borderId="11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9" borderId="14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9" borderId="8" xfId="57" applyFont="true" applyBorder="true" applyAlignment="true" applyProtection="false">
      <alignment horizontal="center" vertical="bottom" textRotation="0" wrapText="false" indent="0" shrinkToFit="false"/>
      <protection locked="false" hidden="false"/>
    </xf>
    <xf numFmtId="164" fontId="45" fillId="19" borderId="27" xfId="57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64" fontId="45" fillId="19" borderId="11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9" borderId="23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9" borderId="8" xfId="5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19" borderId="11" xfId="57" applyFont="true" applyBorder="true" applyAlignment="true" applyProtection="false">
      <alignment horizontal="center" vertical="bottom" textRotation="0" wrapText="false" indent="0" shrinkToFit="false"/>
      <protection locked="false" hidden="false"/>
    </xf>
    <xf numFmtId="164" fontId="47" fillId="19" borderId="11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9" borderId="11" xfId="5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5" fillId="19" borderId="23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6" borderId="8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6" borderId="9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19" borderId="8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9" borderId="55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9" borderId="64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6" borderId="50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6" borderId="52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9" borderId="50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9" borderId="52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5" fontId="46" fillId="0" borderId="5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0" borderId="0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46" fillId="0" borderId="0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76" fontId="46" fillId="0" borderId="0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84" fontId="46" fillId="0" borderId="0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46" fillId="0" borderId="0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0" borderId="0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0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0" xfId="9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6" fillId="26" borderId="0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26" borderId="6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5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0" borderId="6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45" fillId="0" borderId="5" xfId="57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0" fontId="45" fillId="0" borderId="5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48" fillId="0" borderId="70" xfId="57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85" fontId="45" fillId="0" borderId="25" xfId="57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85" fontId="45" fillId="0" borderId="0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6" fontId="45" fillId="0" borderId="25" xfId="9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5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6" borderId="25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6" borderId="71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5" fontId="48" fillId="0" borderId="70" xfId="5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71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5" fontId="46" fillId="0" borderId="72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0" borderId="26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0" borderId="27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46" fillId="0" borderId="28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76" fontId="46" fillId="0" borderId="26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84" fontId="46" fillId="0" borderId="14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46" fillId="0" borderId="14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0" borderId="14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6" fillId="26" borderId="14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26" borderId="15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26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7" fontId="46" fillId="0" borderId="14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6" fillId="0" borderId="14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6" fillId="26" borderId="15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6" fillId="0" borderId="28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0" borderId="15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0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7" fontId="46" fillId="0" borderId="0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0" borderId="0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6" fillId="0" borderId="0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0" borderId="0" xfId="9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6" fillId="26" borderId="6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8" fillId="0" borderId="5" xfId="57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85" fontId="46" fillId="0" borderId="73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0" borderId="21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46" fillId="0" borderId="19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76" fontId="46" fillId="0" borderId="20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84" fontId="46" fillId="0" borderId="8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46" fillId="0" borderId="8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20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6" fillId="0" borderId="8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0" borderId="8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25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5" xfId="57" applyFont="true" applyBorder="true" applyAlignment="true" applyProtection="false">
      <alignment horizontal="general" vertical="bottom" textRotation="0" wrapText="false" indent="0" shrinkToFit="false"/>
      <protection locked="false" hidden="false"/>
    </xf>
    <xf numFmtId="185" fontId="46" fillId="0" borderId="27" xfId="5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5" fontId="46" fillId="0" borderId="20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0" borderId="21" xfId="5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46" fillId="0" borderId="28" xfId="9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5" fontId="46" fillId="26" borderId="73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26" borderId="20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26" borderId="21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46" fillId="26" borderId="19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76" fontId="46" fillId="26" borderId="20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84" fontId="46" fillId="26" borderId="8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46" fillId="26" borderId="8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46" fillId="26" borderId="14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26" borderId="14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26" borderId="14" xfId="9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6" fillId="26" borderId="20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7" fontId="46" fillId="26" borderId="14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26" borderId="14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6" fillId="26" borderId="14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6" fillId="26" borderId="8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26" borderId="8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26" borderId="14" xfId="9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85" fontId="46" fillId="26" borderId="21" xfId="5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6" fillId="26" borderId="28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26" borderId="28" xfId="9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6" fillId="26" borderId="15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26" borderId="0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46" fillId="26" borderId="72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26" borderId="26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26" borderId="27" xfId="5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6" fontId="46" fillId="26" borderId="28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76" fontId="46" fillId="26" borderId="26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84" fontId="46" fillId="26" borderId="14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26" borderId="26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26" borderId="14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26" borderId="27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0" borderId="0" xfId="5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5" fontId="45" fillId="0" borderId="0" xfId="57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86" fontId="45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6" fontId="45" fillId="0" borderId="2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6" fontId="46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46" fillId="0" borderId="5" xfId="5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5" fontId="46" fillId="0" borderId="72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5" fontId="46" fillId="0" borderId="26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5" fontId="46" fillId="0" borderId="27" xfId="5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46" fillId="0" borderId="28" xfId="57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76" fontId="46" fillId="0" borderId="26" xfId="57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76" fontId="46" fillId="0" borderId="28" xfId="57" applyFont="true" applyBorder="true" applyAlignment="true" applyProtection="false">
      <alignment horizontal="center" vertical="center" textRotation="0" wrapText="true" indent="0" shrinkToFit="false"/>
      <protection locked="false" hidden="false"/>
    </xf>
    <xf numFmtId="184" fontId="46" fillId="0" borderId="14" xfId="9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6" fontId="46" fillId="0" borderId="14" xfId="9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14" xfId="8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6" fillId="26" borderId="14" xfId="9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6" fillId="26" borderId="15" xfId="9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6" fillId="0" borderId="26" xfId="9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7" fontId="46" fillId="0" borderId="14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6" fillId="0" borderId="14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6" fillId="0" borderId="14" xfId="9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6" fillId="26" borderId="15" xfId="9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6" fillId="0" borderId="28" xfId="8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15" xfId="8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0" borderId="0" xfId="8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57" applyFont="true" applyBorder="false" applyAlignment="true" applyProtection="false">
      <alignment horizontal="general" vertical="center" textRotation="0" wrapText="false" indent="0" shrinkToFit="false"/>
      <protection locked="false" hidden="false"/>
    </xf>
    <xf numFmtId="185" fontId="46" fillId="0" borderId="20" xfId="5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4" fontId="46" fillId="0" borderId="20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46" fillId="0" borderId="20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0" borderId="20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20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0" borderId="20" xfId="9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46" fillId="26" borderId="20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26" borderId="74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46" fillId="0" borderId="20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0" borderId="20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6" fillId="0" borderId="20" xfId="8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6" fillId="0" borderId="20" xfId="9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6" fillId="26" borderId="74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6" fillId="0" borderId="74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46" fillId="0" borderId="73" xfId="5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46" fillId="26" borderId="17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6" fillId="26" borderId="18" xfId="9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46" fillId="0" borderId="75" xfId="5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5" fontId="46" fillId="0" borderId="3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3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76" fontId="49" fillId="0" borderId="3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6" fillId="0" borderId="3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0" borderId="3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45" xfId="57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69" fontId="45" fillId="0" borderId="76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69" fontId="45" fillId="26" borderId="76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69" fontId="45" fillId="26" borderId="59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64" fontId="45" fillId="0" borderId="3" xfId="57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69" fontId="45" fillId="0" borderId="53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69" fontId="45" fillId="26" borderId="77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69" fontId="45" fillId="0" borderId="78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69" fontId="45" fillId="0" borderId="79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69" fontId="45" fillId="0" borderId="80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83" fontId="33" fillId="0" borderId="0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85" fontId="46" fillId="0" borderId="0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76" fontId="49" fillId="0" borderId="0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46" fillId="0" borderId="0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57" applyFont="true" applyBorder="true" applyAlignment="true" applyProtection="false">
      <alignment horizontal="center" vertical="center" textRotation="0" wrapText="false" indent="0" shrinkToFit="false"/>
      <protection locked="false" hidden="false"/>
    </xf>
    <xf numFmtId="169" fontId="45" fillId="0" borderId="0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69" fontId="45" fillId="26" borderId="0" xfId="57" applyFont="true" applyBorder="true" applyAlignment="true" applyProtection="false">
      <alignment horizontal="general" vertical="center" textRotation="0" wrapText="false" indent="0" shrinkToFit="false"/>
      <protection locked="false" hidden="false"/>
    </xf>
    <xf numFmtId="169" fontId="45" fillId="0" borderId="0" xfId="57" applyFont="true" applyBorder="true" applyAlignment="true" applyProtection="false">
      <alignment horizontal="right" vertical="center" textRotation="0" wrapText="false" indent="0" shrinkToFit="false"/>
      <protection locked="false" hidden="false"/>
    </xf>
    <xf numFmtId="164" fontId="46" fillId="0" borderId="0" xfId="57" applyFont="true" applyBorder="true" applyAlignment="true" applyProtection="false">
      <alignment horizontal="general" vertical="top" textRotation="0" wrapText="false" indent="0" shrinkToFit="false"/>
      <protection locked="false" hidden="false"/>
    </xf>
    <xf numFmtId="164" fontId="46" fillId="0" borderId="0" xfId="57" applyFont="true" applyBorder="true" applyAlignment="true" applyProtection="false">
      <alignment horizontal="right" vertical="top" textRotation="0" wrapText="false" indent="0" shrinkToFit="false"/>
      <protection locked="false" hidden="false"/>
    </xf>
    <xf numFmtId="164" fontId="46" fillId="26" borderId="0" xfId="57" applyFont="true" applyBorder="true" applyAlignment="true" applyProtection="false">
      <alignment horizontal="general" vertical="top" textRotation="0" wrapText="false" indent="0" shrinkToFit="false"/>
      <protection locked="false" hidden="false"/>
    </xf>
    <xf numFmtId="164" fontId="46" fillId="0" borderId="0" xfId="57" applyFont="true" applyBorder="true" applyAlignment="true" applyProtection="false">
      <alignment horizontal="left" vertical="top" textRotation="0" wrapText="false" indent="0" shrinkToFit="false"/>
      <protection locked="false" hidden="false"/>
    </xf>
    <xf numFmtId="176" fontId="46" fillId="0" borderId="0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0" borderId="0" xfId="8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6" fillId="26" borderId="0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6" fillId="26" borderId="0" xfId="8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57" applyFont="true" applyBorder="true" applyAlignment="true" applyProtection="false">
      <alignment horizontal="general" vertical="top" textRotation="0" wrapText="false" indent="0" shrinkToFit="false"/>
      <protection locked="false" hidden="false"/>
    </xf>
    <xf numFmtId="164" fontId="7" fillId="0" borderId="0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76" fontId="50" fillId="0" borderId="0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7" fillId="0" borderId="0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8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5" fontId="7" fillId="0" borderId="0" xfId="5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46" fillId="0" borderId="41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64" fontId="7" fillId="26" borderId="0" xfId="57" applyFont="true" applyBorder="false" applyAlignment="true" applyProtection="false">
      <alignment horizontal="center" vertical="bottom" textRotation="0" wrapText="false" indent="0" shrinkToFit="false"/>
      <protection locked="false" hidden="false"/>
    </xf>
    <xf numFmtId="164" fontId="7" fillId="0" borderId="0" xfId="57" applyFont="true" applyBorder="false" applyAlignment="true" applyProtection="false">
      <alignment horizontal="center" vertical="bottom" textRotation="0" wrapText="false" indent="0" shrinkToFit="false"/>
      <protection locked="false" hidden="false"/>
    </xf>
    <xf numFmtId="164" fontId="7" fillId="0" borderId="0" xfId="57" applyFont="true" applyBorder="true" applyAlignment="true" applyProtection="false">
      <alignment horizontal="center" vertical="bottom" textRotation="0" wrapText="false" indent="0" shrinkToFit="false"/>
      <protection locked="false" hidden="false"/>
    </xf>
    <xf numFmtId="170" fontId="7" fillId="0" borderId="0" xfId="9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7" fillId="26" borderId="0" xfId="92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4" fontId="7" fillId="0" borderId="0" xfId="57" applyFont="true" applyBorder="false" applyAlignment="true" applyProtection="false">
      <alignment horizontal="general" vertical="bottom" textRotation="0" wrapText="false" indent="0" shrinkToFit="false"/>
      <protection locked="false" hidden="false"/>
    </xf>
    <xf numFmtId="184" fontId="7" fillId="0" borderId="0" xfId="57" applyFont="true" applyBorder="true" applyAlignment="true" applyProtection="false">
      <alignment horizontal="general" vertical="bottom" textRotation="0" wrapText="false" indent="0" shrinkToFit="false"/>
      <protection locked="false" hidden="false"/>
    </xf>
    <xf numFmtId="164" fontId="5" fillId="26" borderId="0" xfId="5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5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5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46" fillId="0" borderId="41" xfId="57" applyFont="true" applyBorder="true" applyAlignment="true" applyProtection="false">
      <alignment horizontal="center" vertical="top" textRotation="0" wrapText="false" indent="0" shrinkToFit="false"/>
      <protection locked="false" hidden="false"/>
    </xf>
    <xf numFmtId="176" fontId="46" fillId="0" borderId="41" xfId="57" applyFont="true" applyBorder="true" applyAlignment="true" applyProtection="false">
      <alignment horizontal="left" vertical="top" textRotation="0" wrapText="false" indent="0" shrinkToFit="false"/>
      <protection locked="false" hidden="false"/>
    </xf>
  </cellXfs>
  <cellStyles count="8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Ênfase1 2" xfId="20" builtinId="53" customBuiltin="true"/>
    <cellStyle name="20% - Ênfase2 2" xfId="21" builtinId="53" customBuiltin="true"/>
    <cellStyle name="20% - Ênfase3 2" xfId="22" builtinId="53" customBuiltin="true"/>
    <cellStyle name="20% - Ênfase4 2" xfId="23" builtinId="53" customBuiltin="true"/>
    <cellStyle name="20% - Ênfase5 2" xfId="24" builtinId="53" customBuiltin="true"/>
    <cellStyle name="20% - Ênfase6 2" xfId="25" builtinId="53" customBuiltin="true"/>
    <cellStyle name="40% - Ênfase1 2" xfId="26" builtinId="53" customBuiltin="true"/>
    <cellStyle name="40% - Ênfase2 2" xfId="27" builtinId="53" customBuiltin="true"/>
    <cellStyle name="40% - Ênfase3 2" xfId="28" builtinId="53" customBuiltin="true"/>
    <cellStyle name="40% - Ênfase4 2" xfId="29" builtinId="53" customBuiltin="true"/>
    <cellStyle name="40% - Ênfase5 2" xfId="30" builtinId="53" customBuiltin="true"/>
    <cellStyle name="40% - Ênfase6 2" xfId="31" builtinId="53" customBuiltin="true"/>
    <cellStyle name="60% - Ênfase1 2" xfId="32" builtinId="53" customBuiltin="true"/>
    <cellStyle name="60% - Ênfase2 2" xfId="33" builtinId="53" customBuiltin="true"/>
    <cellStyle name="60% - Ênfase3 2" xfId="34" builtinId="53" customBuiltin="true"/>
    <cellStyle name="60% - Ênfase4 2" xfId="35" builtinId="53" customBuiltin="true"/>
    <cellStyle name="60% - Ênfase5 2" xfId="36" builtinId="53" customBuiltin="true"/>
    <cellStyle name="60% - Ênfase6 2" xfId="37" builtinId="53" customBuiltin="true"/>
    <cellStyle name="Moeda 2" xfId="38" builtinId="53" customBuiltin="true"/>
    <cellStyle name="Moeda 2 2" xfId="39" builtinId="53" customBuiltin="true"/>
    <cellStyle name="Moeda 2 3" xfId="40" builtinId="53" customBuiltin="true"/>
    <cellStyle name="Normal 10" xfId="41" builtinId="53" customBuiltin="true"/>
    <cellStyle name="Normal 10 2" xfId="42" builtinId="53" customBuiltin="true"/>
    <cellStyle name="Normal 11" xfId="43" builtinId="53" customBuiltin="true"/>
    <cellStyle name="Normal 12" xfId="44" builtinId="53" customBuiltin="true"/>
    <cellStyle name="Normal 12 2" xfId="45" builtinId="53" customBuiltin="true"/>
    <cellStyle name="Normal 13" xfId="46" builtinId="53" customBuiltin="true"/>
    <cellStyle name="Normal 14" xfId="47" builtinId="53" customBuiltin="true"/>
    <cellStyle name="Normal 15" xfId="48" builtinId="53" customBuiltin="true"/>
    <cellStyle name="Normal 15 2" xfId="49" builtinId="53" customBuiltin="true"/>
    <cellStyle name="Normal 16" xfId="50" builtinId="53" customBuiltin="true"/>
    <cellStyle name="Normal 17" xfId="51" builtinId="53" customBuiltin="true"/>
    <cellStyle name="Normal 18" xfId="52" builtinId="53" customBuiltin="true"/>
    <cellStyle name="Normal 2" xfId="53" builtinId="53" customBuiltin="true"/>
    <cellStyle name="Normal 2 2" xfId="54" builtinId="53" customBuiltin="true"/>
    <cellStyle name="Normal 2 3" xfId="55" builtinId="53" customBuiltin="true"/>
    <cellStyle name="Normal 2 4" xfId="56" builtinId="53" customBuiltin="true"/>
    <cellStyle name="Normal 3" xfId="57" builtinId="53" customBuiltin="true"/>
    <cellStyle name="Normal 3 4 2 4" xfId="58" builtinId="53" customBuiltin="true"/>
    <cellStyle name="Normal 4" xfId="59" builtinId="53" customBuiltin="true"/>
    <cellStyle name="Normal 4 2" xfId="60" builtinId="53" customBuiltin="true"/>
    <cellStyle name="Normal 5" xfId="61" builtinId="53" customBuiltin="true"/>
    <cellStyle name="Normal 5 2" xfId="62" builtinId="53" customBuiltin="true"/>
    <cellStyle name="Normal 6" xfId="63" builtinId="53" customBuiltin="true"/>
    <cellStyle name="Normal 6 2" xfId="64" builtinId="53" customBuiltin="true"/>
    <cellStyle name="Normal 7" xfId="65" builtinId="53" customBuiltin="true"/>
    <cellStyle name="Normal 8" xfId="66" builtinId="53" customBuiltin="true"/>
    <cellStyle name="Normal 8 2" xfId="67" builtinId="53" customBuiltin="true"/>
    <cellStyle name="Normal 9" xfId="68" builtinId="53" customBuiltin="true"/>
    <cellStyle name="Normal_CO09_controle" xfId="69" builtinId="53" customBuiltin="true"/>
    <cellStyle name="Nota 2" xfId="70" builtinId="53" customBuiltin="true"/>
    <cellStyle name="Nota 3" xfId="71" builtinId="53" customBuiltin="true"/>
    <cellStyle name="Nota 4" xfId="72" builtinId="53" customBuiltin="true"/>
    <cellStyle name="Porcentagem 2" xfId="73" builtinId="53" customBuiltin="true"/>
    <cellStyle name="Porcentagem 2 2" xfId="74" builtinId="53" customBuiltin="true"/>
    <cellStyle name="Porcentagem 3" xfId="75" builtinId="53" customBuiltin="true"/>
    <cellStyle name="Porcentagem 4" xfId="76" builtinId="53" customBuiltin="true"/>
    <cellStyle name="Separador de milhares 2" xfId="77" builtinId="53" customBuiltin="true"/>
    <cellStyle name="Separador de milhares 2 2" xfId="78" builtinId="53" customBuiltin="true"/>
    <cellStyle name="Separador de milhares 2 2 2" xfId="79" builtinId="53" customBuiltin="true"/>
    <cellStyle name="Separador de milhares 2 6" xfId="80" builtinId="53" customBuiltin="true"/>
    <cellStyle name="Separador de milhares 3" xfId="81" builtinId="53" customBuiltin="true"/>
    <cellStyle name="Separador de milhares 3 2" xfId="82" builtinId="53" customBuiltin="true"/>
    <cellStyle name="Separador de milhares 4" xfId="83" builtinId="53" customBuiltin="true"/>
    <cellStyle name="Separador de milhares 4 2" xfId="84" builtinId="53" customBuiltin="true"/>
    <cellStyle name="Separador de milhares_CO09_controle" xfId="85" builtinId="53" customBuiltin="true"/>
    <cellStyle name="Separador de milhares_ComunidadeDreno" xfId="86" builtinId="53" customBuiltin="true"/>
    <cellStyle name="Separador de milhares_Memória B.Belem e Chacrinha" xfId="87" builtinId="53" customBuiltin="true"/>
    <cellStyle name="Título 5" xfId="88" builtinId="53" customBuiltin="true"/>
    <cellStyle name="Vírgula 2" xfId="89" builtinId="53" customBuiltin="true"/>
    <cellStyle name="Vírgula 2 2" xfId="90" builtinId="53" customBuiltin="true"/>
    <cellStyle name="Vírgula 2 2 2" xfId="91" builtinId="53" customBuiltin="true"/>
    <cellStyle name="Vírgula 2 3" xfId="92" builtinId="53" customBuiltin="true"/>
    <cellStyle name="Vírgula 2 4" xfId="93" builtinId="53" customBuiltin="true"/>
    <cellStyle name="Vírgula 2 5" xfId="94" builtinId="53" customBuiltin="true"/>
    <cellStyle name="Vírgula 3" xfId="95" builtinId="53" customBuiltin="true"/>
    <cellStyle name="Vírgula 4" xfId="96" builtinId="53" customBuiltin="true"/>
    <cellStyle name="Vírgula 4 2" xfId="97" builtinId="53" customBuiltin="true"/>
    <cellStyle name="Vírgula 5" xfId="98" builtinId="53" customBuiltin="true"/>
    <cellStyle name="Vírgula 6" xfId="99" builtinId="53" customBuiltin="true"/>
    <cellStyle name="Vírgula 6 2" xfId="100" builtinId="53" customBuiltin="true"/>
    <cellStyle name="Vírgula 7" xfId="101" builtinId="53" customBuiltin="true"/>
    <cellStyle name="Vírgula 7 2" xfId="102" builtinId="53" customBuiltin="true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F2DCDB"/>
      <rgbColor rgb="FF9C0006"/>
      <rgbColor rgb="FF008000"/>
      <rgbColor rgb="FF000080"/>
      <rgbColor rgb="FFC3D69B"/>
      <rgbColor rgb="FF800080"/>
      <rgbColor rgb="FF008080"/>
      <rgbColor rgb="FFBFBFBF"/>
      <rgbColor rgb="FFCCC1DA"/>
      <rgbColor rgb="FF95B3D7"/>
      <rgbColor rgb="FF993366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FCD5B5"/>
      <rgbColor rgb="FF00FFFF"/>
      <rgbColor rgb="FF800080"/>
      <rgbColor rgb="FF800000"/>
      <rgbColor rgb="FF008080"/>
      <rgbColor rgb="FF0000FF"/>
      <rgbColor rgb="FFE6E0EC"/>
      <rgbColor rgb="FFDCE6F2"/>
      <rgbColor rgb="FFEBF1DE"/>
      <rgbColor rgb="FFFDEADA"/>
      <rgbColor rgb="FF93CDDD"/>
      <rgbColor rgb="FFE6B9B8"/>
      <rgbColor rgb="FFB3A2C7"/>
      <rgbColor rgb="FFFFCC99"/>
      <rgbColor rgb="FF3366FF"/>
      <rgbColor rgb="FFB7DEE8"/>
      <rgbColor rgb="FF92D050"/>
      <rgbColor rgb="FFFFC000"/>
      <rgbColor rgb="FFFAC090"/>
      <rgbColor rgb="FFFFC7CE"/>
      <rgbColor rgb="FFD7E4BD"/>
      <rgbColor rgb="FFB2B2B2"/>
      <rgbColor rgb="FF003366"/>
      <rgbColor rgb="FFD9D9D9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133920</xdr:colOff>
      <xdr:row>0</xdr:row>
      <xdr:rowOff>9360</xdr:rowOff>
    </xdr:from>
    <xdr:to>
      <xdr:col>1</xdr:col>
      <xdr:colOff>576000</xdr:colOff>
      <xdr:row>2</xdr:row>
      <xdr:rowOff>206640</xdr:rowOff>
    </xdr:to>
    <xdr:pic>
      <xdr:nvPicPr>
        <xdr:cNvPr id="0" name="Imagem 1" descr=""/>
        <xdr:cNvPicPr/>
      </xdr:nvPicPr>
      <xdr:blipFill>
        <a:blip r:embed="rId1"/>
        <a:srcRect l="9545" t="31581" r="59315" b="25850"/>
        <a:stretch/>
      </xdr:blipFill>
      <xdr:spPr>
        <a:xfrm>
          <a:off x="133920" y="9360"/>
          <a:ext cx="918000" cy="5781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123840</xdr:colOff>
      <xdr:row>0</xdr:row>
      <xdr:rowOff>9360</xdr:rowOff>
    </xdr:from>
    <xdr:to>
      <xdr:col>0</xdr:col>
      <xdr:colOff>885600</xdr:colOff>
      <xdr:row>3</xdr:row>
      <xdr:rowOff>66960</xdr:rowOff>
    </xdr:to>
    <xdr:pic>
      <xdr:nvPicPr>
        <xdr:cNvPr id="1" name="Imagem 2" descr=""/>
        <xdr:cNvPicPr/>
      </xdr:nvPicPr>
      <xdr:blipFill>
        <a:blip r:embed="rId1"/>
        <a:srcRect l="9545" t="31581" r="59315" b="25850"/>
        <a:stretch/>
      </xdr:blipFill>
      <xdr:spPr>
        <a:xfrm>
          <a:off x="123840" y="9360"/>
          <a:ext cx="761760" cy="63828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T82"/>
  <sheetViews>
    <sheetView windowProtection="false" showFormulas="false" showGridLines="true" showRowColHeaders="true" showZeros="true" rightToLeft="false" tabSelected="false" showOutlineSymbols="true" defaultGridColor="true" view="pageBreakPreview" topLeftCell="A31" colorId="64" zoomScale="130" zoomScaleNormal="100" zoomScalePageLayoutView="130" workbookViewId="0">
      <selection pane="topLeft" activeCell="D76" activeCellId="0" sqref="D76"/>
    </sheetView>
  </sheetViews>
  <sheetFormatPr defaultRowHeight="15"/>
  <cols>
    <col collapsed="false" hidden="false" max="1" min="1" style="1" width="10.2215909090909"/>
    <col collapsed="false" hidden="false" max="2" min="2" style="1" width="6.46590909090909"/>
    <col collapsed="false" hidden="false" max="3" min="3" style="1" width="65.6931818181818"/>
    <col collapsed="false" hidden="false" max="4" min="4" style="2" width="85.8409090909091"/>
    <col collapsed="false" hidden="false" max="5" min="5" style="1" width="20.1420454545455"/>
    <col collapsed="false" hidden="false" max="6" min="6" style="1" width="15.1818181818182"/>
    <col collapsed="false" hidden="false" max="7" min="7" style="1" width="10.2215909090909"/>
    <col collapsed="false" hidden="false" max="8" min="8" style="1" width="2.40340909090909"/>
    <col collapsed="false" hidden="false" max="9" min="9" style="1" width="10.2215909090909"/>
    <col collapsed="false" hidden="false" max="10" min="10" style="1" width="3.75568181818182"/>
    <col collapsed="false" hidden="false" max="11" min="11" style="1" width="12.7784090909091"/>
    <col collapsed="false" hidden="false" max="12" min="12" style="1" width="2.40340909090909"/>
    <col collapsed="false" hidden="false" max="18" min="13" style="1" width="10.2215909090909"/>
    <col collapsed="false" hidden="false" max="19" min="19" style="1" width="10.0738636363636"/>
    <col collapsed="false" hidden="false" max="1025" min="20" style="1" width="10.2215909090909"/>
  </cols>
  <sheetData>
    <row r="1" s="1" customFormat="true" ht="15.75" hidden="false" customHeight="false" outlineLevel="0" collapsed="false"/>
    <row r="2" customFormat="false" ht="18.75" hidden="false" customHeight="false" outlineLevel="0" collapsed="false">
      <c r="B2" s="3" t="s">
        <v>0</v>
      </c>
      <c r="C2" s="4"/>
      <c r="D2" s="4"/>
      <c r="E2" s="4"/>
      <c r="F2" s="5"/>
    </row>
    <row r="3" customFormat="false" ht="15" hidden="false" customHeight="false" outlineLevel="0" collapsed="false">
      <c r="B3" s="6" t="s">
        <v>1</v>
      </c>
      <c r="C3" s="7"/>
      <c r="D3" s="7"/>
      <c r="E3" s="7"/>
      <c r="F3" s="8"/>
    </row>
    <row r="4" customFormat="false" ht="15" hidden="false" customHeight="false" outlineLevel="0" collapsed="false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</row>
    <row r="5" customFormat="false" ht="15" hidden="false" customHeight="false" outlineLevel="0" collapsed="false">
      <c r="B5" s="12"/>
      <c r="C5" s="13"/>
      <c r="D5" s="13"/>
      <c r="E5" s="13"/>
      <c r="F5" s="14"/>
      <c r="G5" s="15" t="s">
        <v>7</v>
      </c>
      <c r="H5" s="15" t="s">
        <v>8</v>
      </c>
      <c r="I5" s="15" t="s">
        <v>9</v>
      </c>
      <c r="J5" s="16" t="s">
        <v>10</v>
      </c>
      <c r="K5" s="15" t="s">
        <v>11</v>
      </c>
      <c r="L5" s="15" t="s">
        <v>8</v>
      </c>
      <c r="M5" s="15" t="s">
        <v>9</v>
      </c>
    </row>
    <row r="6" customFormat="false" ht="15" hidden="false" customHeight="false" outlineLevel="0" collapsed="false">
      <c r="B6" s="17" t="n">
        <v>1</v>
      </c>
      <c r="C6" s="18" t="s">
        <v>12</v>
      </c>
      <c r="D6" s="18" t="s">
        <v>13</v>
      </c>
      <c r="E6" s="19" t="s">
        <v>14</v>
      </c>
      <c r="F6" s="20" t="n">
        <f aca="false">(K6-G6)*20+(M6-I6)</f>
        <v>888.703</v>
      </c>
      <c r="G6" s="1" t="n">
        <v>0</v>
      </c>
      <c r="H6" s="15" t="s">
        <v>8</v>
      </c>
      <c r="I6" s="1" t="n">
        <v>0</v>
      </c>
      <c r="K6" s="1" t="n">
        <v>44</v>
      </c>
      <c r="L6" s="15" t="s">
        <v>8</v>
      </c>
      <c r="M6" s="1" t="n">
        <v>8.703</v>
      </c>
    </row>
    <row r="7" customFormat="false" ht="15" hidden="false" customHeight="false" outlineLevel="0" collapsed="false">
      <c r="B7" s="17" t="n">
        <v>2</v>
      </c>
      <c r="C7" s="18" t="s">
        <v>15</v>
      </c>
      <c r="D7" s="18" t="s">
        <v>16</v>
      </c>
      <c r="E7" s="19" t="s">
        <v>14</v>
      </c>
      <c r="F7" s="20" t="n">
        <f aca="false">(K7-G7)*20+(M7-I7)</f>
        <v>214.098</v>
      </c>
      <c r="G7" s="1" t="n">
        <v>50</v>
      </c>
      <c r="H7" s="15" t="s">
        <v>8</v>
      </c>
      <c r="I7" s="1" t="n">
        <v>0</v>
      </c>
      <c r="K7" s="1" t="n">
        <v>60</v>
      </c>
      <c r="L7" s="15" t="s">
        <v>8</v>
      </c>
      <c r="M7" s="1" t="n">
        <v>14.098</v>
      </c>
    </row>
    <row r="8" customFormat="false" ht="15" hidden="false" customHeight="false" outlineLevel="0" collapsed="false">
      <c r="B8" s="17" t="n">
        <v>3</v>
      </c>
      <c r="C8" s="18" t="s">
        <v>17</v>
      </c>
      <c r="D8" s="18" t="s">
        <v>18</v>
      </c>
      <c r="E8" s="19" t="s">
        <v>14</v>
      </c>
      <c r="F8" s="20" t="n">
        <f aca="false">(K8-G8)*20+(M8-I8)</f>
        <v>69.159</v>
      </c>
      <c r="G8" s="1" t="n">
        <v>100</v>
      </c>
      <c r="H8" s="15" t="s">
        <v>8</v>
      </c>
      <c r="I8" s="1" t="n">
        <v>0</v>
      </c>
      <c r="K8" s="1" t="n">
        <v>103</v>
      </c>
      <c r="L8" s="15" t="s">
        <v>8</v>
      </c>
      <c r="M8" s="1" t="n">
        <v>9.159</v>
      </c>
    </row>
    <row r="9" customFormat="false" ht="30" hidden="false" customHeight="false" outlineLevel="0" collapsed="false">
      <c r="B9" s="17" t="n">
        <v>4</v>
      </c>
      <c r="C9" s="18" t="s">
        <v>19</v>
      </c>
      <c r="D9" s="18" t="s">
        <v>20</v>
      </c>
      <c r="E9" s="19" t="s">
        <v>14</v>
      </c>
      <c r="F9" s="20" t="n">
        <f aca="false">(K9-G9)*20+(M9-I9)</f>
        <v>310</v>
      </c>
      <c r="G9" s="1" t="n">
        <v>150</v>
      </c>
      <c r="H9" s="15" t="s">
        <v>8</v>
      </c>
      <c r="I9" s="1" t="n">
        <v>0</v>
      </c>
      <c r="K9" s="1" t="n">
        <v>165</v>
      </c>
      <c r="L9" s="15" t="s">
        <v>8</v>
      </c>
      <c r="M9" s="1" t="n">
        <v>10</v>
      </c>
    </row>
    <row r="10" customFormat="false" ht="15" hidden="false" customHeight="false" outlineLevel="0" collapsed="false">
      <c r="B10" s="17" t="n">
        <v>5</v>
      </c>
      <c r="C10" s="18" t="s">
        <v>21</v>
      </c>
      <c r="D10" s="18" t="s">
        <v>22</v>
      </c>
      <c r="E10" s="19" t="s">
        <v>14</v>
      </c>
      <c r="F10" s="20" t="n">
        <f aca="false">(K10-G10)*20+(M10-I10)</f>
        <v>314</v>
      </c>
      <c r="G10" s="1" t="n">
        <v>165</v>
      </c>
      <c r="H10" s="15" t="s">
        <v>8</v>
      </c>
      <c r="I10" s="1" t="n">
        <v>10</v>
      </c>
      <c r="K10" s="1" t="n">
        <v>181</v>
      </c>
      <c r="L10" s="15" t="s">
        <v>8</v>
      </c>
      <c r="M10" s="1" t="n">
        <v>4</v>
      </c>
      <c r="S10" s="21"/>
    </row>
    <row r="11" customFormat="false" ht="15" hidden="false" customHeight="false" outlineLevel="0" collapsed="false">
      <c r="B11" s="17" t="n">
        <v>6</v>
      </c>
      <c r="C11" s="18" t="s">
        <v>23</v>
      </c>
      <c r="D11" s="18" t="s">
        <v>24</v>
      </c>
      <c r="E11" s="19" t="s">
        <v>14</v>
      </c>
      <c r="F11" s="20" t="n">
        <f aca="false">(K11-G11)*20+(M11-I11)</f>
        <v>179.761</v>
      </c>
      <c r="G11" s="1" t="n">
        <v>200</v>
      </c>
      <c r="H11" s="15" t="s">
        <v>8</v>
      </c>
      <c r="I11" s="1" t="n">
        <v>0</v>
      </c>
      <c r="K11" s="1" t="n">
        <v>208</v>
      </c>
      <c r="L11" s="15" t="s">
        <v>8</v>
      </c>
      <c r="M11" s="1" t="n">
        <v>19.761</v>
      </c>
      <c r="S11" s="21"/>
    </row>
    <row r="12" customFormat="false" ht="15" hidden="false" customHeight="false" outlineLevel="0" collapsed="false">
      <c r="B12" s="17" t="n">
        <v>7</v>
      </c>
      <c r="C12" s="18" t="s">
        <v>25</v>
      </c>
      <c r="D12" s="18" t="s">
        <v>26</v>
      </c>
      <c r="E12" s="19" t="s">
        <v>14</v>
      </c>
      <c r="F12" s="20" t="n">
        <f aca="false">(K12-G12)*20+(M12-I12)</f>
        <v>240.059</v>
      </c>
      <c r="G12" s="1" t="n">
        <v>250</v>
      </c>
      <c r="H12" s="15" t="s">
        <v>8</v>
      </c>
      <c r="I12" s="1" t="n">
        <v>0</v>
      </c>
      <c r="K12" s="1" t="n">
        <v>262</v>
      </c>
      <c r="L12" s="15" t="s">
        <v>8</v>
      </c>
      <c r="M12" s="1" t="n">
        <v>0.059</v>
      </c>
      <c r="S12" s="22"/>
    </row>
    <row r="13" customFormat="false" ht="15" hidden="false" customHeight="false" outlineLevel="0" collapsed="false">
      <c r="B13" s="17" t="n">
        <v>8</v>
      </c>
      <c r="C13" s="18" t="s">
        <v>27</v>
      </c>
      <c r="D13" s="18" t="s">
        <v>24</v>
      </c>
      <c r="E13" s="19" t="s">
        <v>14</v>
      </c>
      <c r="F13" s="20" t="n">
        <f aca="false">(K13-G13)*20+(M13-I13)</f>
        <v>159.414</v>
      </c>
      <c r="G13" s="1" t="n">
        <v>300</v>
      </c>
      <c r="H13" s="15" t="s">
        <v>8</v>
      </c>
      <c r="I13" s="1" t="n">
        <v>0</v>
      </c>
      <c r="K13" s="1" t="n">
        <v>307</v>
      </c>
      <c r="L13" s="15" t="s">
        <v>8</v>
      </c>
      <c r="M13" s="1" t="n">
        <v>19.414</v>
      </c>
      <c r="T13" s="23"/>
    </row>
    <row r="14" customFormat="false" ht="15" hidden="false" customHeight="false" outlineLevel="0" collapsed="false">
      <c r="B14" s="17" t="n">
        <v>9</v>
      </c>
      <c r="C14" s="18" t="s">
        <v>28</v>
      </c>
      <c r="D14" s="18" t="s">
        <v>29</v>
      </c>
      <c r="E14" s="19" t="s">
        <v>14</v>
      </c>
      <c r="F14" s="20" t="n">
        <f aca="false">(K14-G14)*20+(M14-I14)</f>
        <v>392.345</v>
      </c>
      <c r="G14" s="1" t="n">
        <v>350</v>
      </c>
      <c r="H14" s="15" t="s">
        <v>8</v>
      </c>
      <c r="I14" s="1" t="n">
        <v>0</v>
      </c>
      <c r="K14" s="1" t="n">
        <v>369</v>
      </c>
      <c r="L14" s="15" t="s">
        <v>8</v>
      </c>
      <c r="M14" s="1" t="n">
        <v>12.345</v>
      </c>
    </row>
    <row r="15" customFormat="false" ht="15" hidden="false" customHeight="false" outlineLevel="0" collapsed="false">
      <c r="B15" s="17" t="n">
        <v>10</v>
      </c>
      <c r="C15" s="18" t="s">
        <v>30</v>
      </c>
      <c r="D15" s="24" t="s">
        <v>31</v>
      </c>
      <c r="E15" s="19" t="s">
        <v>14</v>
      </c>
      <c r="F15" s="20" t="n">
        <f aca="false">(K15-G15)*20+(M15-I15)</f>
        <v>200.427</v>
      </c>
      <c r="G15" s="1" t="n">
        <v>400</v>
      </c>
      <c r="H15" s="15" t="s">
        <v>8</v>
      </c>
      <c r="I15" s="1" t="n">
        <v>0</v>
      </c>
      <c r="K15" s="1" t="n">
        <v>410</v>
      </c>
      <c r="L15" s="15" t="s">
        <v>8</v>
      </c>
      <c r="M15" s="1" t="n">
        <v>0.427</v>
      </c>
    </row>
    <row r="16" customFormat="false" ht="15" hidden="false" customHeight="false" outlineLevel="0" collapsed="false">
      <c r="B16" s="17" t="n">
        <v>11</v>
      </c>
      <c r="C16" s="18" t="s">
        <v>32</v>
      </c>
      <c r="D16" s="18" t="s">
        <v>33</v>
      </c>
      <c r="E16" s="19" t="s">
        <v>14</v>
      </c>
      <c r="F16" s="20" t="n">
        <f aca="false">(K16-G16)*20+(M16-I16)</f>
        <v>320.753</v>
      </c>
      <c r="G16" s="1" t="n">
        <v>450</v>
      </c>
      <c r="H16" s="15" t="s">
        <v>8</v>
      </c>
      <c r="I16" s="1" t="n">
        <v>0</v>
      </c>
      <c r="K16" s="1" t="n">
        <v>466</v>
      </c>
      <c r="L16" s="15" t="s">
        <v>8</v>
      </c>
      <c r="M16" s="1" t="n">
        <v>0.753</v>
      </c>
    </row>
    <row r="17" customFormat="false" ht="15" hidden="false" customHeight="false" outlineLevel="0" collapsed="false">
      <c r="B17" s="17" t="n">
        <v>12</v>
      </c>
      <c r="C17" s="18" t="s">
        <v>34</v>
      </c>
      <c r="D17" s="18" t="s">
        <v>35</v>
      </c>
      <c r="E17" s="19" t="s">
        <v>14</v>
      </c>
      <c r="F17" s="20" t="n">
        <f aca="false">(K17-G17)*20+(M17-I17)</f>
        <v>552.104</v>
      </c>
      <c r="G17" s="1" t="n">
        <v>500</v>
      </c>
      <c r="H17" s="15" t="s">
        <v>8</v>
      </c>
      <c r="I17" s="1" t="n">
        <v>0</v>
      </c>
      <c r="K17" s="1" t="n">
        <v>527</v>
      </c>
      <c r="L17" s="15" t="s">
        <v>8</v>
      </c>
      <c r="M17" s="1" t="n">
        <v>12.104</v>
      </c>
    </row>
    <row r="18" customFormat="false" ht="15" hidden="false" customHeight="false" outlineLevel="0" collapsed="false">
      <c r="B18" s="17" t="n">
        <v>13</v>
      </c>
      <c r="C18" s="18" t="s">
        <v>36</v>
      </c>
      <c r="D18" s="18" t="s">
        <v>37</v>
      </c>
      <c r="E18" s="19" t="s">
        <v>14</v>
      </c>
      <c r="F18" s="20" t="n">
        <f aca="false">(K18-G18)*20+(M18-I18)</f>
        <v>317.078</v>
      </c>
      <c r="G18" s="1" t="n">
        <v>550</v>
      </c>
      <c r="H18" s="15" t="s">
        <v>8</v>
      </c>
      <c r="I18" s="1" t="n">
        <v>0</v>
      </c>
      <c r="K18" s="1" t="n">
        <v>565</v>
      </c>
      <c r="L18" s="15" t="s">
        <v>8</v>
      </c>
      <c r="M18" s="1" t="n">
        <v>17.078</v>
      </c>
    </row>
    <row r="19" customFormat="false" ht="15" hidden="false" customHeight="false" outlineLevel="0" collapsed="false">
      <c r="B19" s="17" t="n">
        <v>14</v>
      </c>
      <c r="C19" s="18" t="s">
        <v>38</v>
      </c>
      <c r="D19" s="18" t="s">
        <v>35</v>
      </c>
      <c r="E19" s="19" t="s">
        <v>14</v>
      </c>
      <c r="F19" s="20" t="n">
        <f aca="false">(K19-G19)*20+(M19-I19)</f>
        <v>514.981</v>
      </c>
      <c r="G19" s="1" t="n">
        <v>600</v>
      </c>
      <c r="H19" s="15" t="s">
        <v>8</v>
      </c>
      <c r="I19" s="1" t="n">
        <v>0</v>
      </c>
      <c r="K19" s="1" t="n">
        <v>625</v>
      </c>
      <c r="L19" s="15" t="s">
        <v>8</v>
      </c>
      <c r="M19" s="1" t="n">
        <v>14.981</v>
      </c>
    </row>
    <row r="20" customFormat="false" ht="15" hidden="false" customHeight="false" outlineLevel="0" collapsed="false">
      <c r="B20" s="17" t="n">
        <v>15</v>
      </c>
      <c r="C20" s="18" t="s">
        <v>39</v>
      </c>
      <c r="D20" s="18" t="s">
        <v>40</v>
      </c>
      <c r="E20" s="19" t="s">
        <v>14</v>
      </c>
      <c r="F20" s="20" t="n">
        <f aca="false">(K20-G20)*20+(M20-I20)</f>
        <v>421.486</v>
      </c>
      <c r="G20" s="1" t="n">
        <v>650</v>
      </c>
      <c r="H20" s="15" t="s">
        <v>8</v>
      </c>
      <c r="I20" s="1" t="n">
        <v>0</v>
      </c>
      <c r="K20" s="1" t="n">
        <v>671</v>
      </c>
      <c r="L20" s="15" t="s">
        <v>8</v>
      </c>
      <c r="M20" s="1" t="n">
        <v>1.486</v>
      </c>
    </row>
    <row r="21" customFormat="false" ht="15" hidden="false" customHeight="false" outlineLevel="0" collapsed="false">
      <c r="B21" s="17" t="n">
        <v>16</v>
      </c>
      <c r="C21" s="18" t="s">
        <v>41</v>
      </c>
      <c r="D21" s="18" t="s">
        <v>42</v>
      </c>
      <c r="E21" s="18" t="s">
        <v>14</v>
      </c>
      <c r="F21" s="20" t="n">
        <f aca="false">(K21-G21)*20+(M21-I21)</f>
        <v>167.767</v>
      </c>
      <c r="G21" s="1" t="n">
        <v>700</v>
      </c>
      <c r="H21" s="15" t="s">
        <v>8</v>
      </c>
      <c r="I21" s="1" t="n">
        <v>0</v>
      </c>
      <c r="K21" s="1" t="n">
        <v>708</v>
      </c>
      <c r="L21" s="15" t="s">
        <v>8</v>
      </c>
      <c r="M21" s="15" t="n">
        <v>7.767</v>
      </c>
    </row>
    <row r="22" customFormat="false" ht="15" hidden="false" customHeight="false" outlineLevel="0" collapsed="false">
      <c r="B22" s="17" t="n">
        <v>17</v>
      </c>
      <c r="C22" s="18" t="s">
        <v>41</v>
      </c>
      <c r="D22" s="18" t="s">
        <v>43</v>
      </c>
      <c r="E22" s="18" t="s">
        <v>14</v>
      </c>
      <c r="F22" s="20" t="n">
        <f aca="false">(K22-G22)*20+(M22-I22)</f>
        <v>165.401</v>
      </c>
      <c r="G22" s="1" t="n">
        <v>750</v>
      </c>
      <c r="H22" s="15" t="s">
        <v>8</v>
      </c>
      <c r="I22" s="1" t="n">
        <v>0</v>
      </c>
      <c r="K22" s="1" t="n">
        <v>758</v>
      </c>
      <c r="L22" s="15" t="s">
        <v>8</v>
      </c>
      <c r="M22" s="1" t="n">
        <v>5.401</v>
      </c>
    </row>
    <row r="23" customFormat="false" ht="15" hidden="false" customHeight="false" outlineLevel="0" collapsed="false">
      <c r="B23" s="17" t="n">
        <v>18</v>
      </c>
      <c r="C23" s="18" t="s">
        <v>41</v>
      </c>
      <c r="D23" s="18" t="s">
        <v>44</v>
      </c>
      <c r="E23" s="19" t="s">
        <v>14</v>
      </c>
      <c r="F23" s="20" t="n">
        <f aca="false">(K23-G23)*20+(M23-I23)</f>
        <v>509.692</v>
      </c>
      <c r="G23" s="1" t="n">
        <v>800</v>
      </c>
      <c r="H23" s="15" t="s">
        <v>8</v>
      </c>
      <c r="I23" s="1" t="n">
        <v>0</v>
      </c>
      <c r="K23" s="1" t="n">
        <v>825</v>
      </c>
      <c r="L23" s="15" t="s">
        <v>8</v>
      </c>
      <c r="M23" s="1" t="n">
        <v>9.692</v>
      </c>
    </row>
    <row r="24" customFormat="false" ht="15" hidden="false" customHeight="false" outlineLevel="0" collapsed="false">
      <c r="B24" s="17" t="n">
        <v>19</v>
      </c>
      <c r="C24" s="18" t="s">
        <v>45</v>
      </c>
      <c r="D24" s="18" t="s">
        <v>46</v>
      </c>
      <c r="E24" s="19" t="s">
        <v>14</v>
      </c>
      <c r="F24" s="20" t="n">
        <f aca="false">(K24-G24)*20+(M24-I24)</f>
        <v>332.754</v>
      </c>
      <c r="G24" s="1" t="n">
        <v>850</v>
      </c>
      <c r="H24" s="15" t="s">
        <v>8</v>
      </c>
      <c r="I24" s="1" t="n">
        <v>0</v>
      </c>
      <c r="K24" s="1" t="n">
        <v>866</v>
      </c>
      <c r="L24" s="15" t="s">
        <v>8</v>
      </c>
      <c r="M24" s="1" t="n">
        <v>12.754</v>
      </c>
    </row>
    <row r="25" customFormat="false" ht="15" hidden="false" customHeight="false" outlineLevel="0" collapsed="false">
      <c r="B25" s="17" t="n">
        <v>20</v>
      </c>
      <c r="C25" s="18" t="s">
        <v>45</v>
      </c>
      <c r="D25" s="18" t="s">
        <v>44</v>
      </c>
      <c r="E25" s="19" t="s">
        <v>14</v>
      </c>
      <c r="F25" s="20" t="n">
        <f aca="false">(K25-G25)*20+(M25-I25)</f>
        <v>533.317</v>
      </c>
      <c r="G25" s="1" t="n">
        <v>900</v>
      </c>
      <c r="H25" s="15" t="s">
        <v>8</v>
      </c>
      <c r="I25" s="1" t="n">
        <v>0</v>
      </c>
      <c r="K25" s="1" t="n">
        <v>926</v>
      </c>
      <c r="L25" s="15" t="s">
        <v>8</v>
      </c>
      <c r="M25" s="1" t="n">
        <v>13.317</v>
      </c>
    </row>
    <row r="26" customFormat="false" ht="15" hidden="false" customHeight="false" outlineLevel="0" collapsed="false">
      <c r="B26" s="17" t="n">
        <v>21</v>
      </c>
      <c r="C26" s="18" t="s">
        <v>47</v>
      </c>
      <c r="D26" s="18" t="s">
        <v>48</v>
      </c>
      <c r="E26" s="19" t="s">
        <v>14</v>
      </c>
      <c r="F26" s="20" t="n">
        <f aca="false">(K26-G26)*20+(M26-I26)</f>
        <v>137.65</v>
      </c>
      <c r="G26" s="1" t="n">
        <v>950</v>
      </c>
      <c r="H26" s="15" t="s">
        <v>8</v>
      </c>
      <c r="I26" s="1" t="n">
        <v>0</v>
      </c>
      <c r="K26" s="1" t="n">
        <v>956</v>
      </c>
      <c r="L26" s="15" t="s">
        <v>8</v>
      </c>
      <c r="M26" s="1" t="n">
        <v>17.65</v>
      </c>
    </row>
    <row r="27" customFormat="false" ht="15" hidden="false" customHeight="false" outlineLevel="0" collapsed="false">
      <c r="B27" s="17" t="n">
        <v>22</v>
      </c>
      <c r="C27" s="18" t="s">
        <v>49</v>
      </c>
      <c r="D27" s="18" t="s">
        <v>48</v>
      </c>
      <c r="E27" s="19" t="s">
        <v>14</v>
      </c>
      <c r="F27" s="20" t="n">
        <f aca="false">(K27-G27)*20+(M27-I27)</f>
        <v>145.961</v>
      </c>
      <c r="G27" s="1" t="n">
        <v>1050</v>
      </c>
      <c r="H27" s="15" t="s">
        <v>8</v>
      </c>
      <c r="I27" s="1" t="n">
        <v>0</v>
      </c>
      <c r="K27" s="1" t="n">
        <v>1057</v>
      </c>
      <c r="L27" s="15" t="s">
        <v>8</v>
      </c>
      <c r="M27" s="1" t="n">
        <v>5.961</v>
      </c>
    </row>
    <row r="28" customFormat="false" ht="15" hidden="false" customHeight="false" outlineLevel="0" collapsed="false">
      <c r="B28" s="17" t="n">
        <v>23</v>
      </c>
      <c r="C28" s="18" t="s">
        <v>47</v>
      </c>
      <c r="D28" s="18" t="s">
        <v>44</v>
      </c>
      <c r="E28" s="19" t="s">
        <v>14</v>
      </c>
      <c r="F28" s="20" t="n">
        <f aca="false">(K28-G28)*20+(M28-I28)</f>
        <v>536.834</v>
      </c>
      <c r="G28" s="1" t="n">
        <v>1000</v>
      </c>
      <c r="H28" s="15" t="s">
        <v>8</v>
      </c>
      <c r="I28" s="1" t="n">
        <v>0</v>
      </c>
      <c r="K28" s="1" t="n">
        <v>1026</v>
      </c>
      <c r="L28" s="15" t="s">
        <v>8</v>
      </c>
      <c r="M28" s="1" t="n">
        <v>16.834</v>
      </c>
    </row>
    <row r="29" customFormat="false" ht="15" hidden="false" customHeight="false" outlineLevel="0" collapsed="false">
      <c r="B29" s="17" t="n">
        <v>24</v>
      </c>
      <c r="C29" s="18" t="s">
        <v>49</v>
      </c>
      <c r="D29" s="18" t="s">
        <v>44</v>
      </c>
      <c r="E29" s="19" t="s">
        <v>14</v>
      </c>
      <c r="F29" s="20" t="n">
        <f aca="false">(K29-G29)*20+(M29-I29)</f>
        <v>528.691</v>
      </c>
      <c r="G29" s="1" t="n">
        <v>1100</v>
      </c>
      <c r="H29" s="15" t="s">
        <v>8</v>
      </c>
      <c r="I29" s="1" t="n">
        <v>0</v>
      </c>
      <c r="K29" s="1" t="n">
        <v>1126</v>
      </c>
      <c r="L29" s="15" t="s">
        <v>8</v>
      </c>
      <c r="M29" s="1" t="n">
        <v>8.691</v>
      </c>
    </row>
    <row r="30" customFormat="false" ht="15" hidden="false" customHeight="false" outlineLevel="0" collapsed="false">
      <c r="B30" s="17" t="n">
        <v>25</v>
      </c>
      <c r="C30" s="18" t="s">
        <v>50</v>
      </c>
      <c r="D30" s="18" t="s">
        <v>51</v>
      </c>
      <c r="E30" s="19" t="s">
        <v>14</v>
      </c>
      <c r="F30" s="20" t="n">
        <f aca="false">(K30-G30)*20+(M30-I30)</f>
        <v>332.603</v>
      </c>
      <c r="G30" s="1" t="n">
        <v>1150</v>
      </c>
      <c r="H30" s="15" t="s">
        <v>8</v>
      </c>
      <c r="I30" s="1" t="n">
        <v>0</v>
      </c>
      <c r="K30" s="1" t="n">
        <v>1166</v>
      </c>
      <c r="L30" s="15" t="s">
        <v>8</v>
      </c>
      <c r="M30" s="1" t="n">
        <v>12.603</v>
      </c>
    </row>
    <row r="31" customFormat="false" ht="30" hidden="false" customHeight="false" outlineLevel="0" collapsed="false">
      <c r="B31" s="17" t="n">
        <v>26</v>
      </c>
      <c r="C31" s="18" t="s">
        <v>52</v>
      </c>
      <c r="D31" s="18" t="s">
        <v>35</v>
      </c>
      <c r="E31" s="19" t="s">
        <v>14</v>
      </c>
      <c r="F31" s="20" t="n">
        <f aca="false">(K31-G31)*20+(M31-I31)</f>
        <v>520.581</v>
      </c>
      <c r="G31" s="1" t="n">
        <v>1200</v>
      </c>
      <c r="H31" s="15" t="s">
        <v>8</v>
      </c>
      <c r="I31" s="1" t="n">
        <v>0</v>
      </c>
      <c r="K31" s="1" t="n">
        <v>1226</v>
      </c>
      <c r="L31" s="15" t="s">
        <v>8</v>
      </c>
      <c r="M31" s="1" t="n">
        <v>0.581</v>
      </c>
    </row>
    <row r="32" customFormat="false" ht="15" hidden="false" customHeight="false" outlineLevel="0" collapsed="false">
      <c r="B32" s="17" t="n">
        <v>27</v>
      </c>
      <c r="C32" s="18" t="s">
        <v>53</v>
      </c>
      <c r="D32" s="18" t="s">
        <v>40</v>
      </c>
      <c r="E32" s="19" t="s">
        <v>14</v>
      </c>
      <c r="F32" s="20" t="n">
        <f aca="false">(K32-G32)*20+(M32-I32)</f>
        <v>420.604</v>
      </c>
      <c r="G32" s="1" t="n">
        <v>1250</v>
      </c>
      <c r="H32" s="15" t="s">
        <v>8</v>
      </c>
      <c r="I32" s="1" t="n">
        <v>0</v>
      </c>
      <c r="K32" s="1" t="n">
        <v>1271</v>
      </c>
      <c r="L32" s="15" t="s">
        <v>8</v>
      </c>
      <c r="M32" s="1" t="n">
        <v>0.604</v>
      </c>
    </row>
    <row r="33" customFormat="false" ht="15" hidden="false" customHeight="false" outlineLevel="0" collapsed="false">
      <c r="B33" s="17" t="n">
        <v>28</v>
      </c>
      <c r="C33" s="18" t="s">
        <v>54</v>
      </c>
      <c r="D33" s="18" t="s">
        <v>55</v>
      </c>
      <c r="E33" s="19" t="s">
        <v>14</v>
      </c>
      <c r="F33" s="20" t="n">
        <f aca="false">(K33-G33)*20+(M33-I33)</f>
        <v>332.626</v>
      </c>
      <c r="G33" s="1" t="n">
        <v>1300</v>
      </c>
      <c r="H33" s="15" t="s">
        <v>8</v>
      </c>
      <c r="I33" s="1" t="n">
        <v>0</v>
      </c>
      <c r="K33" s="1" t="n">
        <v>1316</v>
      </c>
      <c r="L33" s="15" t="s">
        <v>8</v>
      </c>
      <c r="M33" s="1" t="n">
        <v>12.626</v>
      </c>
    </row>
    <row r="34" customFormat="false" ht="15" hidden="false" customHeight="false" outlineLevel="0" collapsed="false">
      <c r="B34" s="17" t="n">
        <v>29</v>
      </c>
      <c r="C34" s="18" t="s">
        <v>56</v>
      </c>
      <c r="D34" s="18" t="s">
        <v>40</v>
      </c>
      <c r="E34" s="19" t="s">
        <v>14</v>
      </c>
      <c r="F34" s="20" t="n">
        <f aca="false">(K34-G34)*20+(M34-I34)</f>
        <v>420.637</v>
      </c>
      <c r="G34" s="1" t="n">
        <v>1350</v>
      </c>
      <c r="H34" s="15" t="s">
        <v>8</v>
      </c>
      <c r="I34" s="1" t="n">
        <v>0</v>
      </c>
      <c r="K34" s="1" t="n">
        <v>1371</v>
      </c>
      <c r="L34" s="15" t="s">
        <v>8</v>
      </c>
      <c r="M34" s="1" t="n">
        <v>0.637</v>
      </c>
    </row>
    <row r="35" customFormat="false" ht="15" hidden="false" customHeight="false" outlineLevel="0" collapsed="false">
      <c r="B35" s="17" t="n">
        <v>30</v>
      </c>
      <c r="C35" s="18" t="s">
        <v>57</v>
      </c>
      <c r="D35" s="18" t="s">
        <v>58</v>
      </c>
      <c r="E35" s="19" t="s">
        <v>14</v>
      </c>
      <c r="F35" s="20" t="n">
        <f aca="false">(K35-G35)*20+(M35-I35)</f>
        <v>332.791</v>
      </c>
      <c r="G35" s="1" t="n">
        <v>1400</v>
      </c>
      <c r="H35" s="15" t="s">
        <v>8</v>
      </c>
      <c r="I35" s="1" t="n">
        <v>0</v>
      </c>
      <c r="K35" s="1" t="n">
        <v>1416</v>
      </c>
      <c r="L35" s="15" t="s">
        <v>8</v>
      </c>
      <c r="M35" s="1" t="n">
        <v>12.791</v>
      </c>
    </row>
    <row r="36" customFormat="false" ht="15" hidden="false" customHeight="false" outlineLevel="0" collapsed="false">
      <c r="B36" s="17" t="n">
        <v>31</v>
      </c>
      <c r="C36" s="18" t="s">
        <v>59</v>
      </c>
      <c r="D36" s="18" t="s">
        <v>35</v>
      </c>
      <c r="E36" s="19" t="s">
        <v>14</v>
      </c>
      <c r="F36" s="20" t="n">
        <f aca="false">(K36-G36)*20+(M36-I36)</f>
        <v>380.714</v>
      </c>
      <c r="G36" s="1" t="n">
        <v>1450</v>
      </c>
      <c r="H36" s="15" t="s">
        <v>8</v>
      </c>
      <c r="I36" s="1" t="n">
        <v>0</v>
      </c>
      <c r="K36" s="1" t="n">
        <v>1469</v>
      </c>
      <c r="L36" s="15" t="s">
        <v>8</v>
      </c>
      <c r="M36" s="1" t="n">
        <v>0.714</v>
      </c>
    </row>
    <row r="37" customFormat="false" ht="15" hidden="false" customHeight="false" outlineLevel="0" collapsed="false">
      <c r="B37" s="17" t="n">
        <v>32</v>
      </c>
      <c r="C37" s="18" t="s">
        <v>60</v>
      </c>
      <c r="D37" s="18" t="s">
        <v>55</v>
      </c>
      <c r="E37" s="19" t="s">
        <v>14</v>
      </c>
      <c r="F37" s="20" t="n">
        <f aca="false">(K37-G37)*20+(M37-I37)</f>
        <v>332.76</v>
      </c>
      <c r="G37" s="1" t="n">
        <v>1500</v>
      </c>
      <c r="H37" s="15" t="s">
        <v>8</v>
      </c>
      <c r="I37" s="1" t="n">
        <v>0</v>
      </c>
      <c r="K37" s="1" t="n">
        <v>1516</v>
      </c>
      <c r="L37" s="15" t="s">
        <v>8</v>
      </c>
      <c r="M37" s="1" t="n">
        <v>12.76</v>
      </c>
    </row>
    <row r="38" customFormat="false" ht="15" hidden="false" customHeight="false" outlineLevel="0" collapsed="false">
      <c r="B38" s="17" t="n">
        <v>33</v>
      </c>
      <c r="C38" s="18" t="s">
        <v>61</v>
      </c>
      <c r="D38" s="18" t="s">
        <v>35</v>
      </c>
      <c r="E38" s="19" t="s">
        <v>14</v>
      </c>
      <c r="F38" s="20" t="n">
        <f aca="false">(K38-G38)*20+(M38-I38)</f>
        <v>332.094</v>
      </c>
      <c r="G38" s="1" t="n">
        <v>1550</v>
      </c>
      <c r="H38" s="15" t="s">
        <v>8</v>
      </c>
      <c r="I38" s="1" t="n">
        <v>0</v>
      </c>
      <c r="K38" s="1" t="n">
        <v>1566</v>
      </c>
      <c r="L38" s="15" t="s">
        <v>8</v>
      </c>
      <c r="M38" s="1" t="n">
        <v>12.094</v>
      </c>
    </row>
    <row r="39" customFormat="false" ht="15" hidden="false" customHeight="false" outlineLevel="0" collapsed="false">
      <c r="B39" s="17" t="n">
        <v>34</v>
      </c>
      <c r="C39" s="18" t="s">
        <v>62</v>
      </c>
      <c r="D39" s="18" t="s">
        <v>35</v>
      </c>
      <c r="E39" s="19" t="s">
        <v>14</v>
      </c>
      <c r="F39" s="20" t="n">
        <f aca="false">(K39-G39)*20+(M39-I39)</f>
        <v>500</v>
      </c>
      <c r="G39" s="1" t="n">
        <v>1600</v>
      </c>
      <c r="H39" s="15" t="s">
        <v>8</v>
      </c>
      <c r="I39" s="1" t="n">
        <v>0</v>
      </c>
      <c r="K39" s="1" t="n">
        <v>1625</v>
      </c>
      <c r="L39" s="15" t="s">
        <v>8</v>
      </c>
      <c r="M39" s="1" t="n">
        <v>0</v>
      </c>
    </row>
    <row r="40" customFormat="false" ht="15" hidden="false" customHeight="false" outlineLevel="0" collapsed="false">
      <c r="B40" s="17" t="n">
        <v>35</v>
      </c>
      <c r="C40" s="18" t="s">
        <v>63</v>
      </c>
      <c r="D40" s="18" t="s">
        <v>64</v>
      </c>
      <c r="E40" s="19" t="s">
        <v>14</v>
      </c>
      <c r="F40" s="20" t="n">
        <f aca="false">(K40-G40)*20+(M40-I40)</f>
        <v>750.862</v>
      </c>
      <c r="G40" s="1" t="n">
        <v>1625</v>
      </c>
      <c r="H40" s="15" t="s">
        <v>8</v>
      </c>
      <c r="I40" s="1" t="n">
        <v>0</v>
      </c>
      <c r="K40" s="1" t="n">
        <v>1662</v>
      </c>
      <c r="L40" s="15" t="s">
        <v>8</v>
      </c>
      <c r="M40" s="1" t="n">
        <v>10.862</v>
      </c>
    </row>
    <row r="41" customFormat="false" ht="15" hidden="false" customHeight="false" outlineLevel="0" collapsed="false">
      <c r="B41" s="17" t="n">
        <v>36</v>
      </c>
      <c r="C41" s="18" t="s">
        <v>65</v>
      </c>
      <c r="D41" s="18" t="s">
        <v>66</v>
      </c>
      <c r="E41" s="19" t="s">
        <v>14</v>
      </c>
      <c r="F41" s="20" t="n">
        <f aca="false">(K41-G41)*20+(M41-I41)</f>
        <v>179.179</v>
      </c>
      <c r="G41" s="1" t="n">
        <v>1700</v>
      </c>
      <c r="H41" s="15" t="s">
        <v>8</v>
      </c>
      <c r="I41" s="1" t="n">
        <v>0</v>
      </c>
      <c r="K41" s="1" t="n">
        <v>1708</v>
      </c>
      <c r="L41" s="15" t="s">
        <v>8</v>
      </c>
      <c r="M41" s="15" t="n">
        <v>19.179</v>
      </c>
    </row>
    <row r="42" customFormat="false" ht="30" hidden="false" customHeight="false" outlineLevel="0" collapsed="false">
      <c r="B42" s="17" t="n">
        <v>37</v>
      </c>
      <c r="C42" s="18" t="s">
        <v>12</v>
      </c>
      <c r="D42" s="18" t="s">
        <v>67</v>
      </c>
      <c r="E42" s="19" t="s">
        <v>14</v>
      </c>
      <c r="F42" s="20" t="n">
        <f aca="false">(K42-G42)*20+(M42-I42)</f>
        <v>712.549</v>
      </c>
      <c r="G42" s="1" t="n">
        <v>1750</v>
      </c>
      <c r="H42" s="15" t="s">
        <v>8</v>
      </c>
      <c r="I42" s="1" t="n">
        <v>0</v>
      </c>
      <c r="K42" s="1" t="n">
        <v>1785</v>
      </c>
      <c r="L42" s="15" t="s">
        <v>8</v>
      </c>
      <c r="M42" s="1" t="n">
        <v>12.549</v>
      </c>
    </row>
    <row r="43" customFormat="false" ht="15" hidden="false" customHeight="false" outlineLevel="0" collapsed="false">
      <c r="B43" s="17" t="n">
        <v>38</v>
      </c>
      <c r="C43" s="18" t="s">
        <v>68</v>
      </c>
      <c r="D43" s="18" t="s">
        <v>69</v>
      </c>
      <c r="E43" s="19" t="s">
        <v>14</v>
      </c>
      <c r="F43" s="20" t="n">
        <f aca="false">(K43-G43)*20+(M43-I43)</f>
        <v>360.261</v>
      </c>
      <c r="G43" s="1" t="n">
        <v>1800</v>
      </c>
      <c r="H43" s="15" t="s">
        <v>8</v>
      </c>
      <c r="I43" s="1" t="n">
        <v>0</v>
      </c>
      <c r="K43" s="1" t="n">
        <v>1818</v>
      </c>
      <c r="L43" s="15" t="s">
        <v>8</v>
      </c>
      <c r="M43" s="1" t="n">
        <v>0.261</v>
      </c>
    </row>
    <row r="44" customFormat="false" ht="15" hidden="false" customHeight="false" outlineLevel="0" collapsed="false">
      <c r="B44" s="17" t="n">
        <v>39</v>
      </c>
      <c r="C44" s="18" t="s">
        <v>70</v>
      </c>
      <c r="D44" s="18" t="s">
        <v>71</v>
      </c>
      <c r="E44" s="19" t="s">
        <v>14</v>
      </c>
      <c r="F44" s="20" t="n">
        <f aca="false">(K44-G44)*20+(M44-I44)</f>
        <v>720.975</v>
      </c>
      <c r="G44" s="1" t="n">
        <v>1850</v>
      </c>
      <c r="H44" s="15" t="s">
        <v>8</v>
      </c>
      <c r="I44" s="15" t="n">
        <v>0</v>
      </c>
      <c r="K44" s="1" t="n">
        <v>1886</v>
      </c>
      <c r="L44" s="15" t="s">
        <v>8</v>
      </c>
      <c r="M44" s="1" t="n">
        <v>0.975</v>
      </c>
    </row>
    <row r="45" customFormat="false" ht="15" hidden="false" customHeight="false" outlineLevel="0" collapsed="false">
      <c r="B45" s="17" t="n">
        <v>40</v>
      </c>
      <c r="C45" s="18" t="s">
        <v>72</v>
      </c>
      <c r="D45" s="18" t="s">
        <v>73</v>
      </c>
      <c r="E45" s="19" t="s">
        <v>74</v>
      </c>
      <c r="F45" s="20" t="n">
        <f aca="false">(K45-G45)*20+(M45-I45)</f>
        <v>777.573</v>
      </c>
      <c r="G45" s="1" t="n">
        <v>1900</v>
      </c>
      <c r="H45" s="25" t="s">
        <v>8</v>
      </c>
      <c r="I45" s="1" t="n">
        <v>0</v>
      </c>
      <c r="K45" s="1" t="n">
        <v>1938</v>
      </c>
      <c r="L45" s="15" t="s">
        <v>8</v>
      </c>
      <c r="M45" s="1" t="n">
        <v>17.573</v>
      </c>
    </row>
    <row r="46" customFormat="false" ht="15" hidden="false" customHeight="false" outlineLevel="0" collapsed="false">
      <c r="B46" s="17" t="n">
        <v>41</v>
      </c>
      <c r="C46" s="18" t="s">
        <v>75</v>
      </c>
      <c r="D46" s="18" t="s">
        <v>76</v>
      </c>
      <c r="E46" s="19" t="s">
        <v>74</v>
      </c>
      <c r="F46" s="20" t="n">
        <f aca="false">(K46-G46)*20+(M46-I46)</f>
        <v>804.38</v>
      </c>
      <c r="G46" s="1" t="n">
        <v>1950</v>
      </c>
      <c r="H46" s="15" t="s">
        <v>8</v>
      </c>
      <c r="I46" s="1" t="n">
        <v>0</v>
      </c>
      <c r="K46" s="1" t="n">
        <v>1990</v>
      </c>
      <c r="L46" s="15" t="s">
        <v>8</v>
      </c>
      <c r="M46" s="1" t="n">
        <v>4.38</v>
      </c>
    </row>
    <row r="47" customFormat="false" ht="15" hidden="false" customHeight="false" outlineLevel="0" collapsed="false">
      <c r="B47" s="17" t="n">
        <v>42</v>
      </c>
      <c r="C47" s="18" t="s">
        <v>77</v>
      </c>
      <c r="D47" s="24" t="s">
        <v>78</v>
      </c>
      <c r="E47" s="19" t="s">
        <v>74</v>
      </c>
      <c r="F47" s="20" t="n">
        <f aca="false">(K47-G47)*20+(M47-I47)</f>
        <v>484.106</v>
      </c>
      <c r="G47" s="1" t="n">
        <v>1990</v>
      </c>
      <c r="H47" s="15" t="s">
        <v>8</v>
      </c>
      <c r="I47" s="1" t="n">
        <v>4.38</v>
      </c>
      <c r="K47" s="1" t="n">
        <v>2014</v>
      </c>
      <c r="L47" s="15" t="s">
        <v>8</v>
      </c>
      <c r="M47" s="1" t="n">
        <v>8.486</v>
      </c>
    </row>
    <row r="48" customFormat="false" ht="15" hidden="false" customHeight="false" outlineLevel="0" collapsed="false">
      <c r="B48" s="17" t="n">
        <v>43</v>
      </c>
      <c r="C48" s="18" t="s">
        <v>79</v>
      </c>
      <c r="D48" s="18" t="s">
        <v>80</v>
      </c>
      <c r="E48" s="19" t="s">
        <v>74</v>
      </c>
      <c r="F48" s="20" t="n">
        <f aca="false">(K48-G48)*20+(M48-I48)</f>
        <v>121.821</v>
      </c>
      <c r="G48" s="1" t="n">
        <v>2050</v>
      </c>
      <c r="H48" s="15" t="s">
        <v>8</v>
      </c>
      <c r="I48" s="1" t="n">
        <v>0</v>
      </c>
      <c r="K48" s="1" t="n">
        <v>2056</v>
      </c>
      <c r="L48" s="15" t="s">
        <v>8</v>
      </c>
      <c r="M48" s="1" t="n">
        <v>1.821</v>
      </c>
    </row>
    <row r="49" customFormat="false" ht="15" hidden="false" customHeight="false" outlineLevel="0" collapsed="false">
      <c r="B49" s="17" t="n">
        <v>44</v>
      </c>
      <c r="C49" s="18" t="s">
        <v>81</v>
      </c>
      <c r="D49" s="18" t="s">
        <v>82</v>
      </c>
      <c r="E49" s="19" t="s">
        <v>74</v>
      </c>
      <c r="F49" s="20" t="n">
        <f aca="false">(K49-G49)*20+(M49-I49)</f>
        <v>44.387</v>
      </c>
      <c r="G49" s="1" t="n">
        <v>2100</v>
      </c>
      <c r="H49" s="15" t="s">
        <v>8</v>
      </c>
      <c r="I49" s="1" t="n">
        <v>0</v>
      </c>
      <c r="K49" s="1" t="n">
        <v>2102</v>
      </c>
      <c r="L49" s="15" t="s">
        <v>8</v>
      </c>
      <c r="M49" s="1" t="n">
        <v>4.387</v>
      </c>
    </row>
    <row r="50" customFormat="false" ht="15" hidden="false" customHeight="false" outlineLevel="0" collapsed="false">
      <c r="B50" s="17" t="n">
        <v>45</v>
      </c>
      <c r="C50" s="18" t="s">
        <v>81</v>
      </c>
      <c r="D50" s="18" t="s">
        <v>83</v>
      </c>
      <c r="E50" s="19" t="s">
        <v>74</v>
      </c>
      <c r="F50" s="20" t="n">
        <f aca="false">(K50-G50)*20+(M50-I50)</f>
        <v>169.746</v>
      </c>
      <c r="G50" s="1" t="n">
        <v>2150</v>
      </c>
      <c r="H50" s="15" t="s">
        <v>8</v>
      </c>
      <c r="I50" s="1" t="n">
        <v>0</v>
      </c>
      <c r="K50" s="1" t="n">
        <v>2158</v>
      </c>
      <c r="L50" s="15" t="s">
        <v>8</v>
      </c>
      <c r="M50" s="1" t="n">
        <v>9.746</v>
      </c>
    </row>
    <row r="51" customFormat="false" ht="15" hidden="false" customHeight="false" outlineLevel="0" collapsed="false">
      <c r="B51" s="17" t="n">
        <v>46</v>
      </c>
      <c r="C51" s="18" t="s">
        <v>84</v>
      </c>
      <c r="D51" s="18" t="s">
        <v>85</v>
      </c>
      <c r="E51" s="18" t="s">
        <v>74</v>
      </c>
      <c r="F51" s="20" t="n">
        <f aca="false">(K51-G51)*20+(M51-I51)</f>
        <v>322.936</v>
      </c>
      <c r="G51" s="1" t="n">
        <v>2200</v>
      </c>
      <c r="H51" s="15" t="s">
        <v>8</v>
      </c>
      <c r="I51" s="1" t="n">
        <v>0</v>
      </c>
      <c r="K51" s="1" t="n">
        <v>2216</v>
      </c>
      <c r="L51" s="15" t="s">
        <v>8</v>
      </c>
      <c r="M51" s="1" t="n">
        <v>2.936</v>
      </c>
    </row>
    <row r="52" customFormat="false" ht="15" hidden="false" customHeight="false" outlineLevel="0" collapsed="false">
      <c r="B52" s="17" t="n">
        <v>47</v>
      </c>
      <c r="C52" s="18" t="s">
        <v>86</v>
      </c>
      <c r="D52" s="18" t="s">
        <v>87</v>
      </c>
      <c r="E52" s="19" t="s">
        <v>74</v>
      </c>
      <c r="F52" s="20" t="n">
        <f aca="false">(K52-G52)*20+(M52-I52)</f>
        <v>654.25</v>
      </c>
      <c r="G52" s="1" t="n">
        <v>2250</v>
      </c>
      <c r="H52" s="15" t="s">
        <v>8</v>
      </c>
      <c r="I52" s="1" t="n">
        <v>0</v>
      </c>
      <c r="K52" s="1" t="n">
        <v>2282</v>
      </c>
      <c r="L52" s="15" t="s">
        <v>8</v>
      </c>
      <c r="M52" s="1" t="n">
        <v>14.25</v>
      </c>
    </row>
    <row r="53" customFormat="false" ht="30" hidden="false" customHeight="false" outlineLevel="0" collapsed="false">
      <c r="B53" s="17" t="n">
        <v>48</v>
      </c>
      <c r="C53" s="18" t="s">
        <v>88</v>
      </c>
      <c r="D53" s="18" t="s">
        <v>89</v>
      </c>
      <c r="E53" s="19" t="s">
        <v>74</v>
      </c>
      <c r="F53" s="20" t="n">
        <f aca="false">(K53-G53)*20+(M53-I53)</f>
        <v>71.252</v>
      </c>
      <c r="G53" s="1" t="n">
        <v>2300</v>
      </c>
      <c r="H53" s="15" t="s">
        <v>8</v>
      </c>
      <c r="I53" s="1" t="n">
        <v>0</v>
      </c>
      <c r="K53" s="1" t="n">
        <v>2303</v>
      </c>
      <c r="L53" s="15" t="s">
        <v>8</v>
      </c>
      <c r="M53" s="1" t="n">
        <v>11.252</v>
      </c>
    </row>
    <row r="54" customFormat="false" ht="30" hidden="false" customHeight="false" outlineLevel="0" collapsed="false">
      <c r="B54" s="17" t="n">
        <v>49</v>
      </c>
      <c r="C54" s="18" t="s">
        <v>88</v>
      </c>
      <c r="D54" s="18" t="s">
        <v>90</v>
      </c>
      <c r="E54" s="19" t="s">
        <v>74</v>
      </c>
      <c r="F54" s="20" t="n">
        <f aca="false">(K54-G54)*20+(M54-I54)</f>
        <v>353.093</v>
      </c>
      <c r="G54" s="1" t="n">
        <v>2350</v>
      </c>
      <c r="H54" s="15" t="s">
        <v>8</v>
      </c>
      <c r="I54" s="1" t="n">
        <v>0</v>
      </c>
      <c r="K54" s="1" t="n">
        <v>2367</v>
      </c>
      <c r="L54" s="15" t="s">
        <v>8</v>
      </c>
      <c r="M54" s="1" t="n">
        <v>13.093</v>
      </c>
    </row>
    <row r="55" customFormat="false" ht="15" hidden="false" customHeight="false" outlineLevel="0" collapsed="false">
      <c r="B55" s="17" t="n">
        <v>50</v>
      </c>
      <c r="C55" s="18" t="s">
        <v>91</v>
      </c>
      <c r="D55" s="24" t="s">
        <v>92</v>
      </c>
      <c r="E55" s="19" t="s">
        <v>74</v>
      </c>
      <c r="F55" s="20" t="n">
        <f aca="false">(K55-G55)*20+(M55-I55)</f>
        <v>854.683</v>
      </c>
      <c r="G55" s="1" t="n">
        <v>2400</v>
      </c>
      <c r="H55" s="15" t="s">
        <v>8</v>
      </c>
      <c r="I55" s="1" t="n">
        <v>0</v>
      </c>
      <c r="K55" s="1" t="n">
        <v>2442</v>
      </c>
      <c r="L55" s="15" t="s">
        <v>8</v>
      </c>
      <c r="M55" s="1" t="n">
        <v>14.683</v>
      </c>
    </row>
    <row r="56" customFormat="false" ht="15" hidden="false" customHeight="false" outlineLevel="0" collapsed="false">
      <c r="B56" s="17" t="n">
        <v>51</v>
      </c>
      <c r="C56" s="18" t="s">
        <v>93</v>
      </c>
      <c r="D56" s="18" t="s">
        <v>94</v>
      </c>
      <c r="E56" s="19" t="s">
        <v>74</v>
      </c>
      <c r="F56" s="20" t="n">
        <f aca="false">(K56-G56)*20+(M56-I56)</f>
        <v>178.866</v>
      </c>
      <c r="G56" s="1" t="n">
        <v>2450</v>
      </c>
      <c r="H56" s="15" t="s">
        <v>8</v>
      </c>
      <c r="I56" s="1" t="n">
        <v>0</v>
      </c>
      <c r="K56" s="1" t="n">
        <v>2458</v>
      </c>
      <c r="L56" s="15" t="s">
        <v>8</v>
      </c>
      <c r="M56" s="1" t="n">
        <v>18.866</v>
      </c>
    </row>
    <row r="57" customFormat="false" ht="15" hidden="false" customHeight="false" outlineLevel="0" collapsed="false">
      <c r="B57" s="17" t="n">
        <v>52</v>
      </c>
      <c r="C57" s="18" t="s">
        <v>95</v>
      </c>
      <c r="D57" s="18" t="s">
        <v>96</v>
      </c>
      <c r="E57" s="19" t="s">
        <v>74</v>
      </c>
      <c r="F57" s="20" t="n">
        <f aca="false">(K57-G57)*20+(M57-I57)</f>
        <v>453.443</v>
      </c>
      <c r="G57" s="1" t="n">
        <v>2500</v>
      </c>
      <c r="H57" s="15" t="s">
        <v>8</v>
      </c>
      <c r="I57" s="1" t="n">
        <v>0</v>
      </c>
      <c r="K57" s="1" t="n">
        <v>2522</v>
      </c>
      <c r="L57" s="15" t="s">
        <v>8</v>
      </c>
      <c r="M57" s="1" t="n">
        <v>13.443</v>
      </c>
    </row>
    <row r="58" customFormat="false" ht="15" hidden="false" customHeight="false" outlineLevel="0" collapsed="false">
      <c r="B58" s="17" t="n">
        <v>53</v>
      </c>
      <c r="C58" s="18" t="s">
        <v>97</v>
      </c>
      <c r="D58" s="18" t="s">
        <v>96</v>
      </c>
      <c r="E58" s="19" t="s">
        <v>74</v>
      </c>
      <c r="F58" s="20" t="n">
        <f aca="false">(K58-G58)*20+(M58-I58)</f>
        <v>453.378</v>
      </c>
      <c r="G58" s="1" t="n">
        <v>2550</v>
      </c>
      <c r="H58" s="15" t="s">
        <v>8</v>
      </c>
      <c r="I58" s="1" t="n">
        <v>0</v>
      </c>
      <c r="K58" s="1" t="n">
        <v>2572</v>
      </c>
      <c r="L58" s="15" t="s">
        <v>8</v>
      </c>
      <c r="M58" s="1" t="n">
        <v>13.378</v>
      </c>
    </row>
    <row r="59" customFormat="false" ht="30" hidden="false" customHeight="false" outlineLevel="0" collapsed="false">
      <c r="B59" s="17" t="n">
        <v>54</v>
      </c>
      <c r="C59" s="18" t="s">
        <v>98</v>
      </c>
      <c r="D59" s="18" t="s">
        <v>99</v>
      </c>
      <c r="E59" s="19" t="s">
        <v>74</v>
      </c>
      <c r="F59" s="20" t="n">
        <f aca="false">(K59-G59)*20+(M59-I59)</f>
        <v>292.677</v>
      </c>
      <c r="G59" s="1" t="n">
        <v>2600</v>
      </c>
      <c r="H59" s="15" t="s">
        <v>8</v>
      </c>
      <c r="I59" s="1" t="n">
        <v>0</v>
      </c>
      <c r="K59" s="1" t="n">
        <v>2614</v>
      </c>
      <c r="L59" s="15" t="s">
        <v>8</v>
      </c>
      <c r="M59" s="1" t="n">
        <v>12.677</v>
      </c>
    </row>
    <row r="60" customFormat="false" ht="30" hidden="false" customHeight="false" outlineLevel="0" collapsed="false">
      <c r="B60" s="17" t="n">
        <v>55</v>
      </c>
      <c r="C60" s="18" t="s">
        <v>100</v>
      </c>
      <c r="D60" s="18" t="s">
        <v>101</v>
      </c>
      <c r="E60" s="19" t="s">
        <v>74</v>
      </c>
      <c r="F60" s="20" t="n">
        <f aca="false">(K60-G60)*20+(M60-I60)</f>
        <v>205.903</v>
      </c>
      <c r="G60" s="1" t="n">
        <v>2650</v>
      </c>
      <c r="H60" s="15" t="s">
        <v>8</v>
      </c>
      <c r="I60" s="1" t="n">
        <v>0</v>
      </c>
      <c r="K60" s="1" t="n">
        <v>2660</v>
      </c>
      <c r="L60" s="15" t="s">
        <v>8</v>
      </c>
      <c r="M60" s="1" t="n">
        <v>5.903</v>
      </c>
    </row>
    <row r="61" customFormat="false" ht="15" hidden="false" customHeight="false" outlineLevel="0" collapsed="false">
      <c r="B61" s="17" t="n">
        <v>56</v>
      </c>
      <c r="C61" s="18" t="s">
        <v>102</v>
      </c>
      <c r="D61" s="18" t="s">
        <v>103</v>
      </c>
      <c r="E61" s="19" t="s">
        <v>74</v>
      </c>
      <c r="F61" s="20" t="n">
        <f aca="false">(K61-G61)*20+(M61-I61)</f>
        <v>220.452</v>
      </c>
      <c r="G61" s="1" t="n">
        <v>2700</v>
      </c>
      <c r="H61" s="15" t="s">
        <v>8</v>
      </c>
      <c r="I61" s="1" t="n">
        <v>0</v>
      </c>
      <c r="K61" s="1" t="n">
        <v>2711</v>
      </c>
      <c r="L61" s="15" t="s">
        <v>8</v>
      </c>
      <c r="M61" s="1" t="n">
        <v>0.452</v>
      </c>
    </row>
    <row r="62" customFormat="false" ht="15" hidden="false" customHeight="false" outlineLevel="0" collapsed="false">
      <c r="B62" s="17" t="n">
        <v>57</v>
      </c>
      <c r="C62" s="18" t="s">
        <v>104</v>
      </c>
      <c r="D62" s="18" t="s">
        <v>105</v>
      </c>
      <c r="E62" s="19" t="s">
        <v>74</v>
      </c>
      <c r="F62" s="20" t="n">
        <f aca="false">(K62-G62)*20+(M62-I62)</f>
        <v>219.887</v>
      </c>
      <c r="G62" s="1" t="n">
        <v>2750</v>
      </c>
      <c r="H62" s="15" t="s">
        <v>8</v>
      </c>
      <c r="I62" s="15" t="n">
        <v>0</v>
      </c>
      <c r="K62" s="1" t="n">
        <v>2760</v>
      </c>
      <c r="L62" s="15" t="s">
        <v>8</v>
      </c>
      <c r="M62" s="1" t="n">
        <v>19.887</v>
      </c>
    </row>
    <row r="63" customFormat="false" ht="15" hidden="false" customHeight="false" outlineLevel="0" collapsed="false">
      <c r="B63" s="17" t="n">
        <v>58</v>
      </c>
      <c r="C63" s="18" t="s">
        <v>106</v>
      </c>
      <c r="D63" s="24" t="s">
        <v>103</v>
      </c>
      <c r="E63" s="19" t="s">
        <v>74</v>
      </c>
      <c r="F63" s="20" t="n">
        <f aca="false">(K63-G63)*20+(M63-I63)</f>
        <v>214.195</v>
      </c>
      <c r="G63" s="1" t="n">
        <v>2800</v>
      </c>
      <c r="H63" s="15" t="s">
        <v>8</v>
      </c>
      <c r="I63" s="1" t="n">
        <v>0</v>
      </c>
      <c r="K63" s="1" t="n">
        <v>2810</v>
      </c>
      <c r="L63" s="15" t="s">
        <v>8</v>
      </c>
      <c r="M63" s="1" t="n">
        <v>14.195</v>
      </c>
    </row>
    <row r="64" customFormat="false" ht="15" hidden="false" customHeight="false" outlineLevel="0" collapsed="false">
      <c r="B64" s="17" t="n">
        <v>59</v>
      </c>
      <c r="C64" s="18" t="s">
        <v>75</v>
      </c>
      <c r="D64" s="18" t="s">
        <v>107</v>
      </c>
      <c r="E64" s="19" t="s">
        <v>74</v>
      </c>
      <c r="F64" s="20" t="n">
        <f aca="false">(K64-G64)*20+(M64-I64)</f>
        <v>396.037</v>
      </c>
      <c r="G64" s="1" t="n">
        <v>2850</v>
      </c>
      <c r="H64" s="15" t="s">
        <v>8</v>
      </c>
      <c r="I64" s="1" t="n">
        <v>0</v>
      </c>
      <c r="K64" s="1" t="n">
        <v>2869</v>
      </c>
      <c r="L64" s="15" t="s">
        <v>8</v>
      </c>
      <c r="M64" s="1" t="n">
        <v>16.037</v>
      </c>
    </row>
    <row r="65" customFormat="false" ht="15" hidden="false" customHeight="false" outlineLevel="0" collapsed="false">
      <c r="B65" s="17" t="n">
        <v>60</v>
      </c>
      <c r="C65" s="18" t="s">
        <v>108</v>
      </c>
      <c r="D65" s="18" t="s">
        <v>109</v>
      </c>
      <c r="E65" s="19" t="s">
        <v>74</v>
      </c>
      <c r="F65" s="20" t="n">
        <f aca="false">(K65-G65)*20+(M65-I65)</f>
        <v>500.286</v>
      </c>
      <c r="G65" s="1" t="n">
        <v>2900</v>
      </c>
      <c r="H65" s="15" t="s">
        <v>8</v>
      </c>
      <c r="I65" s="1" t="n">
        <v>0</v>
      </c>
      <c r="K65" s="1" t="n">
        <v>2925</v>
      </c>
      <c r="L65" s="15" t="s">
        <v>8</v>
      </c>
      <c r="M65" s="1" t="n">
        <v>0.286</v>
      </c>
    </row>
    <row r="66" customFormat="false" ht="15" hidden="false" customHeight="false" outlineLevel="0" collapsed="false">
      <c r="B66" s="17" t="n">
        <v>61</v>
      </c>
      <c r="C66" s="18" t="s">
        <v>110</v>
      </c>
      <c r="D66" s="18" t="s">
        <v>111</v>
      </c>
      <c r="E66" s="19" t="s">
        <v>74</v>
      </c>
      <c r="F66" s="20" t="n">
        <f aca="false">(K66-G66)*20+(M66-I66)</f>
        <v>825.411</v>
      </c>
      <c r="G66" s="1" t="n">
        <v>2950</v>
      </c>
      <c r="H66" s="15" t="s">
        <v>8</v>
      </c>
      <c r="I66" s="1" t="n">
        <v>0</v>
      </c>
      <c r="K66" s="1" t="n">
        <v>2991</v>
      </c>
      <c r="L66" s="15" t="s">
        <v>8</v>
      </c>
      <c r="M66" s="1" t="n">
        <v>5.411</v>
      </c>
    </row>
    <row r="67" customFormat="false" ht="15" hidden="false" customHeight="false" outlineLevel="0" collapsed="false">
      <c r="B67" s="17" t="n">
        <v>62</v>
      </c>
      <c r="C67" s="18" t="s">
        <v>112</v>
      </c>
      <c r="D67" s="18" t="s">
        <v>113</v>
      </c>
      <c r="E67" s="19" t="s">
        <v>74</v>
      </c>
      <c r="F67" s="20" t="n">
        <f aca="false">(K67-G67)*20+(M67-I67)</f>
        <v>50.244</v>
      </c>
      <c r="G67" s="1" t="n">
        <v>3000</v>
      </c>
      <c r="H67" s="15" t="s">
        <v>8</v>
      </c>
      <c r="I67" s="1" t="n">
        <v>0</v>
      </c>
      <c r="K67" s="15" t="n">
        <v>3002</v>
      </c>
      <c r="L67" s="15" t="s">
        <v>8</v>
      </c>
      <c r="M67" s="1" t="n">
        <v>10.244</v>
      </c>
    </row>
    <row r="68" customFormat="false" ht="15" hidden="false" customHeight="false" outlineLevel="0" collapsed="false">
      <c r="B68" s="17" t="n">
        <v>63</v>
      </c>
      <c r="C68" s="18" t="s">
        <v>72</v>
      </c>
      <c r="D68" s="18" t="s">
        <v>114</v>
      </c>
      <c r="E68" s="19" t="s">
        <v>74</v>
      </c>
      <c r="F68" s="20" t="n">
        <v>400</v>
      </c>
      <c r="H68" s="15"/>
      <c r="K68" s="15"/>
      <c r="L68" s="15"/>
    </row>
    <row r="69" customFormat="false" ht="15" hidden="false" customHeight="false" outlineLevel="0" collapsed="false">
      <c r="B69" s="17" t="n">
        <v>64</v>
      </c>
      <c r="C69" s="18" t="s">
        <v>115</v>
      </c>
      <c r="D69" s="18" t="s">
        <v>116</v>
      </c>
      <c r="E69" s="19" t="s">
        <v>74</v>
      </c>
      <c r="F69" s="20" t="n">
        <v>350</v>
      </c>
    </row>
    <row r="70" customFormat="false" ht="15" hidden="false" customHeight="false" outlineLevel="0" collapsed="false">
      <c r="B70" s="17" t="n">
        <v>65</v>
      </c>
      <c r="C70" s="18" t="s">
        <v>117</v>
      </c>
      <c r="D70" s="18" t="s">
        <v>118</v>
      </c>
      <c r="E70" s="19" t="s">
        <v>74</v>
      </c>
      <c r="F70" s="20" t="n">
        <v>270</v>
      </c>
    </row>
    <row r="71" customFormat="false" ht="15" hidden="false" customHeight="false" outlineLevel="0" collapsed="false">
      <c r="B71" s="17" t="n">
        <v>66</v>
      </c>
      <c r="C71" s="18" t="s">
        <v>119</v>
      </c>
      <c r="D71" s="18" t="s">
        <v>120</v>
      </c>
      <c r="E71" s="19" t="s">
        <v>74</v>
      </c>
      <c r="F71" s="20" t="n">
        <v>190</v>
      </c>
    </row>
    <row r="72" customFormat="false" ht="15" hidden="false" customHeight="false" outlineLevel="0" collapsed="false">
      <c r="B72" s="17" t="n">
        <v>67</v>
      </c>
      <c r="C72" s="18" t="s">
        <v>121</v>
      </c>
      <c r="D72" s="18" t="s">
        <v>122</v>
      </c>
      <c r="E72" s="19" t="s">
        <v>14</v>
      </c>
      <c r="F72" s="20" t="n">
        <v>15</v>
      </c>
    </row>
    <row r="73" customFormat="false" ht="15" hidden="false" customHeight="false" outlineLevel="0" collapsed="false">
      <c r="B73" s="17" t="n">
        <v>68</v>
      </c>
      <c r="C73" s="18" t="s">
        <v>123</v>
      </c>
      <c r="D73" s="18" t="s">
        <v>124</v>
      </c>
      <c r="E73" s="19" t="s">
        <v>14</v>
      </c>
      <c r="F73" s="20" t="n">
        <v>700</v>
      </c>
    </row>
    <row r="74" customFormat="false" ht="15" hidden="false" customHeight="false" outlineLevel="0" collapsed="false">
      <c r="B74" s="17" t="n">
        <v>69</v>
      </c>
      <c r="C74" s="18" t="s">
        <v>125</v>
      </c>
      <c r="D74" s="18" t="s">
        <v>126</v>
      </c>
      <c r="E74" s="19" t="s">
        <v>74</v>
      </c>
      <c r="F74" s="20" t="n">
        <v>215</v>
      </c>
    </row>
    <row r="75" customFormat="false" ht="15" hidden="false" customHeight="false" outlineLevel="0" collapsed="false">
      <c r="B75" s="17" t="n">
        <v>70</v>
      </c>
      <c r="C75" s="18" t="s">
        <v>108</v>
      </c>
      <c r="D75" s="18" t="s">
        <v>127</v>
      </c>
      <c r="E75" s="19" t="s">
        <v>74</v>
      </c>
      <c r="F75" s="20" t="n">
        <v>20</v>
      </c>
    </row>
    <row r="76" customFormat="false" ht="15" hidden="false" customHeight="false" outlineLevel="0" collapsed="false">
      <c r="B76" s="17" t="n">
        <v>71</v>
      </c>
      <c r="C76" s="18" t="s">
        <v>128</v>
      </c>
      <c r="D76" s="18" t="s">
        <v>48</v>
      </c>
      <c r="E76" s="19" t="s">
        <v>14</v>
      </c>
      <c r="F76" s="20" t="n">
        <v>170</v>
      </c>
    </row>
    <row r="77" customFormat="false" ht="15" hidden="false" customHeight="false" outlineLevel="0" collapsed="false">
      <c r="B77" s="17" t="n">
        <v>72</v>
      </c>
      <c r="C77" s="18" t="s">
        <v>129</v>
      </c>
      <c r="D77" s="18" t="s">
        <v>130</v>
      </c>
      <c r="E77" s="19" t="s">
        <v>14</v>
      </c>
      <c r="F77" s="20" t="n">
        <v>115</v>
      </c>
    </row>
    <row r="78" customFormat="false" ht="15" hidden="false" customHeight="false" outlineLevel="0" collapsed="false">
      <c r="B78" s="17" t="n">
        <v>73</v>
      </c>
      <c r="C78" s="18" t="s">
        <v>131</v>
      </c>
      <c r="D78" s="18" t="s">
        <v>132</v>
      </c>
      <c r="E78" s="19" t="s">
        <v>14</v>
      </c>
      <c r="F78" s="20" t="n">
        <v>100</v>
      </c>
    </row>
    <row r="79" customFormat="false" ht="15" hidden="false" customHeight="false" outlineLevel="0" collapsed="false">
      <c r="B79" s="26" t="n">
        <v>74</v>
      </c>
      <c r="C79" s="27" t="s">
        <v>133</v>
      </c>
      <c r="D79" s="27" t="s">
        <v>134</v>
      </c>
      <c r="E79" s="19" t="s">
        <v>14</v>
      </c>
      <c r="F79" s="20" t="n">
        <v>10</v>
      </c>
    </row>
    <row r="80" customFormat="false" ht="15" hidden="false" customHeight="false" outlineLevel="0" collapsed="false">
      <c r="B80" s="26" t="n">
        <v>75</v>
      </c>
      <c r="C80" s="27" t="s">
        <v>135</v>
      </c>
      <c r="D80" s="27" t="s">
        <v>134</v>
      </c>
      <c r="E80" s="19" t="s">
        <v>14</v>
      </c>
      <c r="F80" s="20" t="n">
        <v>11</v>
      </c>
    </row>
    <row r="81" customFormat="false" ht="15" hidden="false" customHeight="false" outlineLevel="0" collapsed="false">
      <c r="B81" s="26" t="n">
        <v>76</v>
      </c>
      <c r="C81" s="27" t="s">
        <v>136</v>
      </c>
      <c r="D81" s="27" t="s">
        <v>134</v>
      </c>
      <c r="E81" s="19" t="s">
        <v>14</v>
      </c>
      <c r="F81" s="20" t="n">
        <v>10</v>
      </c>
    </row>
    <row r="82" customFormat="false" ht="15.75" hidden="false" customHeight="false" outlineLevel="0" collapsed="false">
      <c r="B82" s="28"/>
      <c r="C82" s="29"/>
      <c r="D82" s="30"/>
      <c r="E82" s="31" t="s">
        <v>137</v>
      </c>
      <c r="F82" s="32" t="n">
        <f aca="false">SUM(F6:F81)</f>
        <v>26026.677</v>
      </c>
    </row>
  </sheetData>
  <printOptions headings="false" gridLines="false" gridLinesSet="true" horizontalCentered="false" verticalCentered="false"/>
  <pageMargins left="0.905555555555556" right="0.7875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N103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15" zoomScaleNormal="100" zoomScalePageLayoutView="115" workbookViewId="0">
      <selection pane="topLeft" activeCell="D76" activeCellId="0" sqref="D76"/>
    </sheetView>
  </sheetViews>
  <sheetFormatPr defaultRowHeight="15"/>
  <cols>
    <col collapsed="false" hidden="false" max="1" min="1" style="1" width="10.2215909090909"/>
    <col collapsed="false" hidden="false" max="2" min="2" style="1" width="6.46590909090909"/>
    <col collapsed="false" hidden="false" max="3" min="3" style="1" width="18.0397727272727"/>
    <col collapsed="false" hidden="false" max="4" min="4" style="1" width="65.6931818181818"/>
    <col collapsed="false" hidden="false" max="5" min="5" style="1" width="20.1420454545455"/>
    <col collapsed="false" hidden="false" max="6" min="6" style="1" width="15.1818181818182"/>
    <col collapsed="false" hidden="false" max="7" min="7" style="1" width="16.0852272727273"/>
    <col collapsed="false" hidden="false" max="8" min="8" style="1" width="10.2215909090909"/>
    <col collapsed="false" hidden="false" max="9" min="9" style="1" width="2.40340909090909"/>
    <col collapsed="false" hidden="false" max="10" min="10" style="1" width="10.2215909090909"/>
    <col collapsed="false" hidden="false" max="11" min="11" style="1" width="5.71022727272727"/>
    <col collapsed="false" hidden="false" max="12" min="12" style="1" width="12.7784090909091"/>
    <col collapsed="false" hidden="false" max="13" min="13" style="1" width="2.40340909090909"/>
    <col collapsed="false" hidden="false" max="1025" min="14" style="1" width="10.2215909090909"/>
  </cols>
  <sheetData>
    <row r="2" customFormat="false" ht="18.75" hidden="false" customHeight="false" outlineLevel="0" collapsed="false">
      <c r="B2" s="33" t="s">
        <v>0</v>
      </c>
      <c r="C2" s="34"/>
      <c r="D2" s="35"/>
      <c r="E2" s="35"/>
      <c r="F2" s="35"/>
      <c r="G2" s="36"/>
    </row>
    <row r="3" customFormat="false" ht="15" hidden="false" customHeight="false" outlineLevel="0" collapsed="false">
      <c r="B3" s="37" t="s">
        <v>1</v>
      </c>
      <c r="C3" s="7"/>
      <c r="D3" s="7"/>
      <c r="E3" s="7"/>
      <c r="F3" s="7"/>
      <c r="G3" s="38"/>
    </row>
    <row r="4" customFormat="false" ht="15" hidden="false" customHeight="false" outlineLevel="0" collapsed="false">
      <c r="B4" s="39" t="s">
        <v>138</v>
      </c>
      <c r="C4" s="39"/>
      <c r="D4" s="39"/>
      <c r="E4" s="39"/>
      <c r="F4" s="39"/>
      <c r="G4" s="39"/>
    </row>
    <row r="5" customFormat="false" ht="15" hidden="false" customHeight="false" outlineLevel="0" collapsed="false">
      <c r="B5" s="10" t="s">
        <v>2</v>
      </c>
      <c r="C5" s="10" t="s">
        <v>139</v>
      </c>
      <c r="D5" s="10" t="s">
        <v>3</v>
      </c>
      <c r="E5" s="10" t="s">
        <v>140</v>
      </c>
      <c r="F5" s="10" t="s">
        <v>6</v>
      </c>
      <c r="G5" s="10" t="s">
        <v>141</v>
      </c>
    </row>
    <row r="6" customFormat="false" ht="15" hidden="false" customHeight="false" outlineLevel="0" collapsed="false">
      <c r="B6" s="40"/>
      <c r="C6" s="13"/>
      <c r="D6" s="13"/>
      <c r="E6" s="13"/>
      <c r="F6" s="40"/>
      <c r="G6" s="40"/>
      <c r="H6" s="15" t="s">
        <v>7</v>
      </c>
      <c r="I6" s="15" t="s">
        <v>8</v>
      </c>
      <c r="J6" s="15" t="s">
        <v>9</v>
      </c>
      <c r="K6" s="16" t="s">
        <v>10</v>
      </c>
      <c r="L6" s="15" t="s">
        <v>11</v>
      </c>
      <c r="M6" s="15" t="s">
        <v>8</v>
      </c>
      <c r="N6" s="15" t="s">
        <v>9</v>
      </c>
    </row>
    <row r="7" customFormat="false" ht="15" hidden="false" customHeight="false" outlineLevel="0" collapsed="false">
      <c r="B7" s="41" t="n">
        <v>1</v>
      </c>
      <c r="C7" s="42" t="s">
        <v>142</v>
      </c>
      <c r="D7" s="42" t="s">
        <v>12</v>
      </c>
      <c r="E7" s="43" t="n">
        <v>7</v>
      </c>
      <c r="F7" s="43" t="n">
        <f aca="false">(L7-H7)*20+(N7-J7)</f>
        <v>888.703</v>
      </c>
      <c r="G7" s="43" t="n">
        <f aca="false">ROUND(E7*F7,2)</f>
        <v>6220.92</v>
      </c>
      <c r="H7" s="1" t="n">
        <v>0</v>
      </c>
      <c r="I7" s="15" t="s">
        <v>8</v>
      </c>
      <c r="J7" s="1" t="n">
        <v>0</v>
      </c>
      <c r="L7" s="1" t="n">
        <v>44</v>
      </c>
      <c r="M7" s="15" t="s">
        <v>8</v>
      </c>
      <c r="N7" s="1" t="n">
        <v>8.703</v>
      </c>
    </row>
    <row r="8" customFormat="false" ht="15" hidden="false" customHeight="false" outlineLevel="0" collapsed="false">
      <c r="B8" s="41" t="n">
        <v>2</v>
      </c>
      <c r="C8" s="42" t="s">
        <v>143</v>
      </c>
      <c r="D8" s="42" t="s">
        <v>144</v>
      </c>
      <c r="E8" s="43" t="n">
        <v>7</v>
      </c>
      <c r="F8" s="43" t="n">
        <f aca="false">(L8-H8)*20+(N8-J8)</f>
        <v>505.735</v>
      </c>
      <c r="G8" s="43" t="n">
        <f aca="false">ROUND(E8*F8,2)</f>
        <v>3540.15</v>
      </c>
      <c r="H8" s="1" t="n">
        <v>1600</v>
      </c>
      <c r="I8" s="15" t="s">
        <v>8</v>
      </c>
      <c r="J8" s="1" t="n">
        <v>0</v>
      </c>
      <c r="L8" s="1" t="n">
        <v>1625</v>
      </c>
      <c r="M8" s="15" t="s">
        <v>8</v>
      </c>
      <c r="N8" s="1" t="n">
        <v>5.735</v>
      </c>
    </row>
    <row r="9" customFormat="false" ht="15" hidden="false" customHeight="false" outlineLevel="0" collapsed="false">
      <c r="B9" s="41"/>
      <c r="C9" s="42" t="s">
        <v>143</v>
      </c>
      <c r="D9" s="42" t="s">
        <v>145</v>
      </c>
      <c r="E9" s="43" t="n">
        <v>6.07</v>
      </c>
      <c r="F9" s="43" t="n">
        <f aca="false">(L9-H9)*20+(N9-J9)</f>
        <v>29.994</v>
      </c>
      <c r="G9" s="43" t="n">
        <f aca="false">ROUND(E9*F9,2)</f>
        <v>182.06</v>
      </c>
      <c r="H9" s="1" t="n">
        <v>1625</v>
      </c>
      <c r="I9" s="15" t="s">
        <v>8</v>
      </c>
      <c r="J9" s="1" t="n">
        <v>5.735</v>
      </c>
      <c r="L9" s="1" t="n">
        <v>1626</v>
      </c>
      <c r="M9" s="15" t="s">
        <v>8</v>
      </c>
      <c r="N9" s="1" t="n">
        <v>15.729</v>
      </c>
    </row>
    <row r="10" customFormat="false" ht="15" hidden="false" customHeight="false" outlineLevel="0" collapsed="false">
      <c r="B10" s="41" t="n">
        <v>3</v>
      </c>
      <c r="C10" s="42" t="s">
        <v>146</v>
      </c>
      <c r="D10" s="42" t="s">
        <v>70</v>
      </c>
      <c r="E10" s="43" t="n">
        <v>7</v>
      </c>
      <c r="F10" s="43" t="n">
        <f aca="false">(L10-H10)*20+(N10-J10)</f>
        <v>720.975</v>
      </c>
      <c r="G10" s="43" t="n">
        <f aca="false">ROUND(E10*F10,2)</f>
        <v>5046.83</v>
      </c>
      <c r="H10" s="1" t="n">
        <v>1850</v>
      </c>
      <c r="I10" s="15" t="s">
        <v>8</v>
      </c>
      <c r="J10" s="15" t="n">
        <v>0</v>
      </c>
      <c r="L10" s="1" t="n">
        <v>1886</v>
      </c>
      <c r="M10" s="15" t="s">
        <v>8</v>
      </c>
      <c r="N10" s="1" t="n">
        <v>0.975</v>
      </c>
    </row>
    <row r="11" customFormat="false" ht="15" hidden="false" customHeight="false" outlineLevel="0" collapsed="false">
      <c r="B11" s="41" t="n">
        <v>4</v>
      </c>
      <c r="C11" s="42" t="s">
        <v>147</v>
      </c>
      <c r="D11" s="42" t="s">
        <v>72</v>
      </c>
      <c r="E11" s="43" t="n">
        <v>7</v>
      </c>
      <c r="F11" s="43" t="n">
        <f aca="false">(L11-H11)*20+(N11-J11)</f>
        <v>367.573</v>
      </c>
      <c r="G11" s="43" t="n">
        <f aca="false">ROUND(E11*F11,2)</f>
        <v>2573.01</v>
      </c>
      <c r="H11" s="1" t="n">
        <v>1920</v>
      </c>
      <c r="I11" s="25" t="s">
        <v>8</v>
      </c>
      <c r="J11" s="1" t="n">
        <v>10</v>
      </c>
      <c r="L11" s="1" t="n">
        <v>1938</v>
      </c>
      <c r="M11" s="15" t="s">
        <v>8</v>
      </c>
      <c r="N11" s="1" t="n">
        <v>17.573</v>
      </c>
    </row>
    <row r="12" customFormat="false" ht="15" hidden="false" customHeight="false" outlineLevel="0" collapsed="false">
      <c r="B12" s="41" t="n">
        <v>5</v>
      </c>
      <c r="C12" s="42" t="s">
        <v>147</v>
      </c>
      <c r="D12" s="42" t="s">
        <v>148</v>
      </c>
      <c r="E12" s="43" t="n">
        <v>7</v>
      </c>
      <c r="F12" s="43" t="n">
        <f aca="false">(L12-H12)*20+(N12-J12)</f>
        <v>120</v>
      </c>
      <c r="G12" s="43" t="n">
        <f aca="false">ROUND(E12*F12,2)</f>
        <v>840</v>
      </c>
      <c r="H12" s="1" t="n">
        <v>1900</v>
      </c>
      <c r="I12" s="25" t="s">
        <v>8</v>
      </c>
      <c r="J12" s="1" t="n">
        <v>0</v>
      </c>
      <c r="L12" s="1" t="n">
        <v>1906</v>
      </c>
      <c r="M12" s="15" t="s">
        <v>8</v>
      </c>
      <c r="N12" s="1" t="n">
        <v>0</v>
      </c>
    </row>
    <row r="13" customFormat="false" ht="15" hidden="false" customHeight="false" outlineLevel="0" collapsed="false">
      <c r="B13" s="44"/>
      <c r="C13" s="45"/>
      <c r="D13" s="46"/>
      <c r="E13" s="47" t="s">
        <v>149</v>
      </c>
      <c r="F13" s="48" t="n">
        <f aca="false">SUM(F7:F12)</f>
        <v>2632.98</v>
      </c>
      <c r="G13" s="47" t="n">
        <f aca="false">SUM(G7:G12)</f>
        <v>18402.97</v>
      </c>
      <c r="I13" s="25"/>
      <c r="M13" s="15"/>
    </row>
    <row r="14" s="49" customFormat="true" ht="15" hidden="false" customHeight="false" outlineLevel="0" collapsed="false">
      <c r="B14" s="50"/>
      <c r="C14" s="51"/>
      <c r="D14" s="51"/>
      <c r="E14" s="52"/>
      <c r="F14" s="53"/>
      <c r="G14" s="52"/>
      <c r="I14" s="54"/>
      <c r="M14" s="55"/>
    </row>
    <row r="15" customFormat="false" ht="15" hidden="false" customHeight="false" outlineLevel="0" collapsed="false">
      <c r="B15" s="56" t="s">
        <v>150</v>
      </c>
      <c r="C15" s="56"/>
      <c r="D15" s="56"/>
      <c r="E15" s="56"/>
      <c r="F15" s="56"/>
      <c r="G15" s="56"/>
    </row>
    <row r="16" customFormat="false" ht="15" hidden="false" customHeight="false" outlineLevel="0" collapsed="false">
      <c r="B16" s="10" t="s">
        <v>2</v>
      </c>
      <c r="C16" s="10" t="s">
        <v>139</v>
      </c>
      <c r="D16" s="10" t="s">
        <v>3</v>
      </c>
      <c r="E16" s="10" t="s">
        <v>140</v>
      </c>
      <c r="F16" s="10" t="s">
        <v>6</v>
      </c>
      <c r="G16" s="10" t="s">
        <v>141</v>
      </c>
    </row>
    <row r="17" customFormat="false" ht="15" hidden="false" customHeight="false" outlineLevel="0" collapsed="false">
      <c r="B17" s="40"/>
      <c r="C17" s="13"/>
      <c r="D17" s="13"/>
      <c r="E17" s="13"/>
      <c r="F17" s="40"/>
      <c r="G17" s="40"/>
      <c r="H17" s="15" t="s">
        <v>7</v>
      </c>
      <c r="I17" s="15" t="s">
        <v>8</v>
      </c>
      <c r="J17" s="15" t="s">
        <v>9</v>
      </c>
      <c r="K17" s="16" t="s">
        <v>10</v>
      </c>
      <c r="L17" s="15" t="s">
        <v>11</v>
      </c>
      <c r="M17" s="15" t="s">
        <v>8</v>
      </c>
      <c r="N17" s="15" t="s">
        <v>9</v>
      </c>
    </row>
    <row r="18" customFormat="false" ht="15" hidden="false" customHeight="false" outlineLevel="0" collapsed="false">
      <c r="B18" s="41" t="n">
        <v>0</v>
      </c>
      <c r="C18" s="42" t="s">
        <v>151</v>
      </c>
      <c r="D18" s="42" t="s">
        <v>152</v>
      </c>
      <c r="E18" s="43" t="n">
        <v>6</v>
      </c>
      <c r="F18" s="43" t="n">
        <f aca="false">(L18-H18)*20+(N18-J18)</f>
        <v>214.098</v>
      </c>
      <c r="G18" s="43" t="n">
        <f aca="false">ROUND(E18*F18,2)</f>
        <v>1284.59</v>
      </c>
      <c r="H18" s="1" t="n">
        <v>50</v>
      </c>
      <c r="I18" s="15" t="s">
        <v>8</v>
      </c>
      <c r="J18" s="1" t="n">
        <v>0</v>
      </c>
      <c r="L18" s="1" t="n">
        <v>60</v>
      </c>
      <c r="M18" s="15" t="s">
        <v>8</v>
      </c>
      <c r="N18" s="1" t="n">
        <v>14.098</v>
      </c>
    </row>
    <row r="19" customFormat="false" ht="15" hidden="false" customHeight="false" outlineLevel="0" collapsed="false">
      <c r="B19" s="41" t="n">
        <v>6</v>
      </c>
      <c r="C19" s="42" t="s">
        <v>153</v>
      </c>
      <c r="D19" s="42" t="s">
        <v>17</v>
      </c>
      <c r="E19" s="43" t="n">
        <v>6</v>
      </c>
      <c r="F19" s="43" t="n">
        <f aca="false">(L19-H19)*20+(N19-J19)</f>
        <v>69.159</v>
      </c>
      <c r="G19" s="43" t="n">
        <f aca="false">ROUND(E19*F19,2)</f>
        <v>414.95</v>
      </c>
      <c r="H19" s="1" t="n">
        <v>100</v>
      </c>
      <c r="I19" s="15" t="s">
        <v>8</v>
      </c>
      <c r="J19" s="1" t="n">
        <v>0</v>
      </c>
      <c r="L19" s="1" t="n">
        <v>103</v>
      </c>
      <c r="M19" s="15" t="s">
        <v>8</v>
      </c>
      <c r="N19" s="1" t="n">
        <v>9.159</v>
      </c>
    </row>
    <row r="20" customFormat="false" ht="15" hidden="false" customHeight="false" outlineLevel="0" collapsed="false">
      <c r="B20" s="41" t="n">
        <v>7</v>
      </c>
      <c r="C20" s="42" t="s">
        <v>154</v>
      </c>
      <c r="D20" s="42" t="s">
        <v>19</v>
      </c>
      <c r="E20" s="43" t="n">
        <v>6</v>
      </c>
      <c r="F20" s="43" t="n">
        <f aca="false">(L20-H20)*20+(N20-J20)</f>
        <v>310</v>
      </c>
      <c r="G20" s="43" t="n">
        <f aca="false">ROUND(E20*F20,2)</f>
        <v>1860</v>
      </c>
      <c r="H20" s="1" t="n">
        <v>150</v>
      </c>
      <c r="I20" s="15" t="s">
        <v>8</v>
      </c>
      <c r="J20" s="1" t="n">
        <v>0</v>
      </c>
      <c r="L20" s="1" t="n">
        <v>165</v>
      </c>
      <c r="M20" s="15" t="s">
        <v>8</v>
      </c>
      <c r="N20" s="1" t="n">
        <v>10</v>
      </c>
    </row>
    <row r="21" customFormat="false" ht="15" hidden="false" customHeight="false" outlineLevel="0" collapsed="false">
      <c r="B21" s="41" t="n">
        <v>8</v>
      </c>
      <c r="C21" s="42" t="s">
        <v>154</v>
      </c>
      <c r="D21" s="42" t="s">
        <v>21</v>
      </c>
      <c r="E21" s="43" t="n">
        <v>6</v>
      </c>
      <c r="F21" s="43" t="n">
        <f aca="false">(L21-H21)*20+(N21-J21)</f>
        <v>314</v>
      </c>
      <c r="G21" s="43" t="n">
        <f aca="false">ROUND(E21*F21,2)</f>
        <v>1884</v>
      </c>
      <c r="H21" s="1" t="n">
        <v>165</v>
      </c>
      <c r="I21" s="15" t="s">
        <v>8</v>
      </c>
      <c r="J21" s="1" t="n">
        <v>10</v>
      </c>
      <c r="L21" s="1" t="n">
        <v>181</v>
      </c>
      <c r="M21" s="15" t="s">
        <v>8</v>
      </c>
      <c r="N21" s="1" t="n">
        <v>4</v>
      </c>
    </row>
    <row r="22" customFormat="false" ht="15" hidden="false" customHeight="false" outlineLevel="0" collapsed="false">
      <c r="B22" s="41" t="n">
        <v>9</v>
      </c>
      <c r="C22" s="42" t="s">
        <v>155</v>
      </c>
      <c r="D22" s="42" t="s">
        <v>23</v>
      </c>
      <c r="E22" s="43" t="n">
        <v>6</v>
      </c>
      <c r="F22" s="43" t="n">
        <f aca="false">(L22-H22)*20+(N22-J22)</f>
        <v>179.761</v>
      </c>
      <c r="G22" s="43" t="n">
        <f aca="false">ROUND(E22*F22,2)</f>
        <v>1078.57</v>
      </c>
      <c r="H22" s="1" t="n">
        <v>200</v>
      </c>
      <c r="I22" s="15" t="s">
        <v>8</v>
      </c>
      <c r="J22" s="1" t="n">
        <v>0</v>
      </c>
      <c r="L22" s="1" t="n">
        <v>208</v>
      </c>
      <c r="M22" s="15" t="s">
        <v>8</v>
      </c>
      <c r="N22" s="1" t="n">
        <v>19.761</v>
      </c>
    </row>
    <row r="23" customFormat="false" ht="15" hidden="false" customHeight="false" outlineLevel="0" collapsed="false">
      <c r="B23" s="41" t="n">
        <v>10</v>
      </c>
      <c r="C23" s="42" t="s">
        <v>156</v>
      </c>
      <c r="D23" s="42" t="s">
        <v>25</v>
      </c>
      <c r="E23" s="43" t="n">
        <v>6</v>
      </c>
      <c r="F23" s="43" t="n">
        <f aca="false">(L23-H23)*20+(N23-J23)</f>
        <v>240.059</v>
      </c>
      <c r="G23" s="43" t="n">
        <f aca="false">ROUND(E23*F23,2)</f>
        <v>1440.35</v>
      </c>
      <c r="H23" s="1" t="n">
        <v>250</v>
      </c>
      <c r="I23" s="15" t="s">
        <v>8</v>
      </c>
      <c r="J23" s="1" t="n">
        <v>0</v>
      </c>
      <c r="L23" s="1" t="n">
        <v>262</v>
      </c>
      <c r="M23" s="15" t="s">
        <v>8</v>
      </c>
      <c r="N23" s="1" t="n">
        <v>0.059</v>
      </c>
    </row>
    <row r="24" customFormat="false" ht="15" hidden="false" customHeight="false" outlineLevel="0" collapsed="false">
      <c r="B24" s="41" t="n">
        <v>11</v>
      </c>
      <c r="C24" s="42" t="s">
        <v>157</v>
      </c>
      <c r="D24" s="42" t="s">
        <v>27</v>
      </c>
      <c r="E24" s="43" t="n">
        <v>6</v>
      </c>
      <c r="F24" s="43" t="n">
        <f aca="false">(L24-H24)*20+(N24-J24)</f>
        <v>159.414</v>
      </c>
      <c r="G24" s="43" t="n">
        <f aca="false">ROUND(E24*F24,2)</f>
        <v>956.48</v>
      </c>
      <c r="H24" s="1" t="n">
        <v>300</v>
      </c>
      <c r="I24" s="15" t="s">
        <v>8</v>
      </c>
      <c r="J24" s="1" t="n">
        <v>0</v>
      </c>
      <c r="L24" s="1" t="n">
        <v>307</v>
      </c>
      <c r="M24" s="15" t="s">
        <v>8</v>
      </c>
      <c r="N24" s="1" t="n">
        <v>19.414</v>
      </c>
    </row>
    <row r="25" customFormat="false" ht="15" hidden="false" customHeight="false" outlineLevel="0" collapsed="false">
      <c r="B25" s="41" t="n">
        <v>12</v>
      </c>
      <c r="C25" s="42" t="s">
        <v>158</v>
      </c>
      <c r="D25" s="42" t="s">
        <v>28</v>
      </c>
      <c r="E25" s="43" t="n">
        <v>6</v>
      </c>
      <c r="F25" s="43" t="n">
        <f aca="false">(L25-H25)*20+(N25-J25)</f>
        <v>392.345</v>
      </c>
      <c r="G25" s="43" t="n">
        <f aca="false">ROUND(E25*F25,2)</f>
        <v>2354.07</v>
      </c>
      <c r="H25" s="1" t="n">
        <v>350</v>
      </c>
      <c r="I25" s="15" t="s">
        <v>8</v>
      </c>
      <c r="J25" s="1" t="n">
        <v>0</v>
      </c>
      <c r="L25" s="1" t="n">
        <v>369</v>
      </c>
      <c r="M25" s="15" t="s">
        <v>8</v>
      </c>
      <c r="N25" s="1" t="n">
        <v>12.345</v>
      </c>
    </row>
    <row r="26" customFormat="false" ht="15" hidden="false" customHeight="false" outlineLevel="0" collapsed="false">
      <c r="B26" s="41" t="n">
        <v>13</v>
      </c>
      <c r="C26" s="42" t="s">
        <v>159</v>
      </c>
      <c r="D26" s="42" t="s">
        <v>30</v>
      </c>
      <c r="E26" s="43" t="n">
        <v>6</v>
      </c>
      <c r="F26" s="43" t="n">
        <f aca="false">(L26-H26)*20+(N26-J26)</f>
        <v>200.427</v>
      </c>
      <c r="G26" s="43" t="n">
        <f aca="false">ROUND(E26*F26,2)</f>
        <v>1202.56</v>
      </c>
      <c r="H26" s="1" t="n">
        <v>400</v>
      </c>
      <c r="I26" s="15" t="s">
        <v>8</v>
      </c>
      <c r="J26" s="1" t="n">
        <v>0</v>
      </c>
      <c r="L26" s="1" t="n">
        <v>410</v>
      </c>
      <c r="M26" s="15" t="s">
        <v>8</v>
      </c>
      <c r="N26" s="1" t="n">
        <v>0.427</v>
      </c>
    </row>
    <row r="27" customFormat="false" ht="15" hidden="false" customHeight="false" outlineLevel="0" collapsed="false">
      <c r="B27" s="41" t="n">
        <v>14</v>
      </c>
      <c r="C27" s="42" t="s">
        <v>160</v>
      </c>
      <c r="D27" s="42" t="s">
        <v>32</v>
      </c>
      <c r="E27" s="43" t="n">
        <v>6</v>
      </c>
      <c r="F27" s="43" t="n">
        <f aca="false">(L27-H27)*20+(N27-J27)</f>
        <v>320.753</v>
      </c>
      <c r="G27" s="43" t="n">
        <f aca="false">ROUND(E27*F27,2)</f>
        <v>1924.52</v>
      </c>
      <c r="H27" s="1" t="n">
        <v>450</v>
      </c>
      <c r="I27" s="15" t="s">
        <v>8</v>
      </c>
      <c r="J27" s="1" t="n">
        <v>0</v>
      </c>
      <c r="L27" s="1" t="n">
        <v>466</v>
      </c>
      <c r="M27" s="15" t="s">
        <v>8</v>
      </c>
      <c r="N27" s="1" t="n">
        <v>0.753</v>
      </c>
    </row>
    <row r="28" customFormat="false" ht="15" hidden="false" customHeight="false" outlineLevel="0" collapsed="false">
      <c r="B28" s="41" t="n">
        <v>15</v>
      </c>
      <c r="C28" s="42" t="s">
        <v>151</v>
      </c>
      <c r="D28" s="42" t="s">
        <v>34</v>
      </c>
      <c r="E28" s="43" t="n">
        <v>6</v>
      </c>
      <c r="F28" s="43" t="n">
        <f aca="false">(L28-H28)*20+(N28-J28)</f>
        <v>552.104</v>
      </c>
      <c r="G28" s="43" t="n">
        <f aca="false">ROUND(E28*F28,2)</f>
        <v>3312.62</v>
      </c>
      <c r="H28" s="1" t="n">
        <v>500</v>
      </c>
      <c r="I28" s="15" t="s">
        <v>8</v>
      </c>
      <c r="J28" s="1" t="n">
        <v>0</v>
      </c>
      <c r="L28" s="1" t="n">
        <v>527</v>
      </c>
      <c r="M28" s="15" t="s">
        <v>8</v>
      </c>
      <c r="N28" s="1" t="n">
        <v>12.104</v>
      </c>
    </row>
    <row r="29" customFormat="false" ht="15" hidden="false" customHeight="false" outlineLevel="0" collapsed="false">
      <c r="B29" s="41" t="n">
        <v>16</v>
      </c>
      <c r="C29" s="42" t="s">
        <v>161</v>
      </c>
      <c r="D29" s="42" t="s">
        <v>36</v>
      </c>
      <c r="E29" s="43" t="n">
        <v>6</v>
      </c>
      <c r="F29" s="43" t="n">
        <f aca="false">(L29-H29)*20+(N29-J29)</f>
        <v>317.078</v>
      </c>
      <c r="G29" s="43" t="n">
        <f aca="false">ROUND(E29*F29,2)</f>
        <v>1902.47</v>
      </c>
      <c r="H29" s="1" t="n">
        <v>550</v>
      </c>
      <c r="I29" s="15" t="s">
        <v>8</v>
      </c>
      <c r="J29" s="1" t="n">
        <v>0</v>
      </c>
      <c r="L29" s="1" t="n">
        <v>565</v>
      </c>
      <c r="M29" s="15" t="s">
        <v>8</v>
      </c>
      <c r="N29" s="1" t="n">
        <v>17.078</v>
      </c>
    </row>
    <row r="30" customFormat="false" ht="15" hidden="false" customHeight="false" outlineLevel="0" collapsed="false">
      <c r="B30" s="41" t="n">
        <v>17</v>
      </c>
      <c r="C30" s="42" t="s">
        <v>162</v>
      </c>
      <c r="D30" s="42" t="s">
        <v>38</v>
      </c>
      <c r="E30" s="43" t="n">
        <v>6</v>
      </c>
      <c r="F30" s="43" t="n">
        <f aca="false">(L30-H30)*20+(N30-J30)</f>
        <v>514.981</v>
      </c>
      <c r="G30" s="43" t="n">
        <f aca="false">ROUND(E30*F30,2)</f>
        <v>3089.89</v>
      </c>
      <c r="H30" s="1" t="n">
        <v>600</v>
      </c>
      <c r="I30" s="15" t="s">
        <v>8</v>
      </c>
      <c r="J30" s="1" t="n">
        <v>0</v>
      </c>
      <c r="L30" s="1" t="n">
        <v>625</v>
      </c>
      <c r="M30" s="15" t="s">
        <v>8</v>
      </c>
      <c r="N30" s="1" t="n">
        <v>14.981</v>
      </c>
    </row>
    <row r="31" customFormat="false" ht="15" hidden="false" customHeight="false" outlineLevel="0" collapsed="false">
      <c r="B31" s="41" t="n">
        <v>18</v>
      </c>
      <c r="C31" s="42" t="s">
        <v>163</v>
      </c>
      <c r="D31" s="42" t="s">
        <v>39</v>
      </c>
      <c r="E31" s="43" t="n">
        <v>6</v>
      </c>
      <c r="F31" s="43" t="n">
        <f aca="false">(L31-H31)*20+(N31-J31)</f>
        <v>421.486</v>
      </c>
      <c r="G31" s="43" t="n">
        <f aca="false">ROUND(E31*F31,2)</f>
        <v>2528.92</v>
      </c>
      <c r="H31" s="1" t="n">
        <v>650</v>
      </c>
      <c r="I31" s="15" t="s">
        <v>8</v>
      </c>
      <c r="J31" s="1" t="n">
        <v>0</v>
      </c>
      <c r="L31" s="1" t="n">
        <v>671</v>
      </c>
      <c r="M31" s="15" t="s">
        <v>8</v>
      </c>
      <c r="N31" s="1" t="n">
        <v>1.486</v>
      </c>
    </row>
    <row r="32" customFormat="false" ht="15" hidden="false" customHeight="false" outlineLevel="0" collapsed="false">
      <c r="B32" s="41" t="n">
        <v>19</v>
      </c>
      <c r="C32" s="42" t="s">
        <v>164</v>
      </c>
      <c r="D32" s="42" t="s">
        <v>41</v>
      </c>
      <c r="E32" s="43" t="n">
        <v>6</v>
      </c>
      <c r="F32" s="43" t="n">
        <f aca="false">(L32-H32)*20+(N32-J32)</f>
        <v>167.767</v>
      </c>
      <c r="G32" s="43" t="n">
        <f aca="false">ROUND(E32*F32,2)</f>
        <v>1006.6</v>
      </c>
      <c r="H32" s="1" t="n">
        <v>700</v>
      </c>
      <c r="I32" s="15" t="s">
        <v>8</v>
      </c>
      <c r="J32" s="1" t="n">
        <v>0</v>
      </c>
      <c r="L32" s="1" t="n">
        <v>708</v>
      </c>
      <c r="M32" s="15" t="s">
        <v>8</v>
      </c>
      <c r="N32" s="15" t="n">
        <v>7.767</v>
      </c>
    </row>
    <row r="33" customFormat="false" ht="15" hidden="false" customHeight="false" outlineLevel="0" collapsed="false">
      <c r="B33" s="41" t="n">
        <v>20</v>
      </c>
      <c r="C33" s="42" t="s">
        <v>165</v>
      </c>
      <c r="D33" s="42" t="s">
        <v>41</v>
      </c>
      <c r="E33" s="43" t="n">
        <v>6</v>
      </c>
      <c r="F33" s="43" t="n">
        <f aca="false">(L33-H33)*20+(N33-J33)</f>
        <v>165.401</v>
      </c>
      <c r="G33" s="43" t="n">
        <f aca="false">ROUND(E33*F33,2)</f>
        <v>992.41</v>
      </c>
      <c r="H33" s="1" t="n">
        <v>750</v>
      </c>
      <c r="I33" s="15" t="s">
        <v>8</v>
      </c>
      <c r="J33" s="1" t="n">
        <v>0</v>
      </c>
      <c r="L33" s="1" t="n">
        <v>758</v>
      </c>
      <c r="M33" s="15" t="s">
        <v>8</v>
      </c>
      <c r="N33" s="1" t="n">
        <v>5.401</v>
      </c>
    </row>
    <row r="34" customFormat="false" ht="15" hidden="false" customHeight="false" outlineLevel="0" collapsed="false">
      <c r="B34" s="41" t="n">
        <v>21</v>
      </c>
      <c r="C34" s="42" t="s">
        <v>166</v>
      </c>
      <c r="D34" s="42" t="s">
        <v>41</v>
      </c>
      <c r="E34" s="43" t="n">
        <v>6</v>
      </c>
      <c r="F34" s="43" t="n">
        <f aca="false">(L34-H34)*20+(N34-J34)</f>
        <v>509.692</v>
      </c>
      <c r="G34" s="43" t="n">
        <f aca="false">ROUND(E34*F34,2)</f>
        <v>3058.15</v>
      </c>
      <c r="H34" s="1" t="n">
        <v>800</v>
      </c>
      <c r="I34" s="15" t="s">
        <v>8</v>
      </c>
      <c r="J34" s="1" t="n">
        <v>0</v>
      </c>
      <c r="L34" s="1" t="n">
        <v>825</v>
      </c>
      <c r="M34" s="15" t="s">
        <v>8</v>
      </c>
      <c r="N34" s="1" t="n">
        <v>9.692</v>
      </c>
    </row>
    <row r="35" customFormat="false" ht="15" hidden="false" customHeight="false" outlineLevel="0" collapsed="false">
      <c r="B35" s="41" t="n">
        <v>22</v>
      </c>
      <c r="C35" s="42" t="s">
        <v>167</v>
      </c>
      <c r="D35" s="42" t="s">
        <v>45</v>
      </c>
      <c r="E35" s="43" t="n">
        <v>6</v>
      </c>
      <c r="F35" s="43" t="n">
        <f aca="false">(L35-H35)*20+(N35-J35)</f>
        <v>332.754</v>
      </c>
      <c r="G35" s="43" t="n">
        <f aca="false">ROUND(E35*F35,2)</f>
        <v>1996.52</v>
      </c>
      <c r="H35" s="1" t="n">
        <v>850</v>
      </c>
      <c r="I35" s="15" t="s">
        <v>8</v>
      </c>
      <c r="J35" s="1" t="n">
        <v>0</v>
      </c>
      <c r="L35" s="1" t="n">
        <v>866</v>
      </c>
      <c r="M35" s="15" t="s">
        <v>8</v>
      </c>
      <c r="N35" s="1" t="n">
        <v>12.754</v>
      </c>
    </row>
    <row r="36" customFormat="false" ht="15" hidden="false" customHeight="false" outlineLevel="0" collapsed="false">
      <c r="B36" s="41" t="n">
        <v>23</v>
      </c>
      <c r="C36" s="42" t="s">
        <v>168</v>
      </c>
      <c r="D36" s="42" t="s">
        <v>45</v>
      </c>
      <c r="E36" s="43" t="n">
        <v>6</v>
      </c>
      <c r="F36" s="43" t="n">
        <f aca="false">(L36-H36)*20+(N36-J36)</f>
        <v>533.317</v>
      </c>
      <c r="G36" s="43" t="n">
        <f aca="false">ROUND(E36*F36,2)</f>
        <v>3199.9</v>
      </c>
      <c r="H36" s="1" t="n">
        <v>900</v>
      </c>
      <c r="I36" s="15" t="s">
        <v>8</v>
      </c>
      <c r="J36" s="1" t="n">
        <v>0</v>
      </c>
      <c r="L36" s="1" t="n">
        <v>926</v>
      </c>
      <c r="M36" s="15" t="s">
        <v>8</v>
      </c>
      <c r="N36" s="1" t="n">
        <v>13.317</v>
      </c>
    </row>
    <row r="37" customFormat="false" ht="15" hidden="false" customHeight="false" outlineLevel="0" collapsed="false">
      <c r="B37" s="41" t="n">
        <v>24</v>
      </c>
      <c r="C37" s="42" t="s">
        <v>169</v>
      </c>
      <c r="D37" s="42" t="s">
        <v>47</v>
      </c>
      <c r="E37" s="43" t="n">
        <v>6</v>
      </c>
      <c r="F37" s="43" t="n">
        <f aca="false">(L37-H37)*20+(N37-J37)</f>
        <v>137.65</v>
      </c>
      <c r="G37" s="43" t="n">
        <f aca="false">ROUND(E37*F37,2)</f>
        <v>825.9</v>
      </c>
      <c r="H37" s="1" t="n">
        <v>950</v>
      </c>
      <c r="I37" s="15" t="s">
        <v>8</v>
      </c>
      <c r="J37" s="1" t="n">
        <v>0</v>
      </c>
      <c r="L37" s="1" t="n">
        <v>956</v>
      </c>
      <c r="M37" s="15" t="s">
        <v>8</v>
      </c>
      <c r="N37" s="1" t="n">
        <v>17.65</v>
      </c>
    </row>
    <row r="38" customFormat="false" ht="15" hidden="false" customHeight="false" outlineLevel="0" collapsed="false">
      <c r="B38" s="41" t="n">
        <v>25</v>
      </c>
      <c r="C38" s="42" t="s">
        <v>170</v>
      </c>
      <c r="D38" s="42" t="s">
        <v>171</v>
      </c>
      <c r="E38" s="43" t="n">
        <v>6</v>
      </c>
      <c r="F38" s="43" t="n">
        <f aca="false">(L38-H38)*20+(N38-J38)</f>
        <v>145.961</v>
      </c>
      <c r="G38" s="43" t="n">
        <f aca="false">ROUND(E38*F38,2)</f>
        <v>875.77</v>
      </c>
      <c r="H38" s="1" t="n">
        <v>1050</v>
      </c>
      <c r="I38" s="15" t="s">
        <v>8</v>
      </c>
      <c r="J38" s="1" t="n">
        <v>0</v>
      </c>
      <c r="L38" s="1" t="n">
        <v>1057</v>
      </c>
      <c r="M38" s="15" t="s">
        <v>8</v>
      </c>
      <c r="N38" s="1" t="n">
        <v>5.961</v>
      </c>
    </row>
    <row r="39" customFormat="false" ht="15" hidden="false" customHeight="false" outlineLevel="0" collapsed="false">
      <c r="B39" s="41" t="n">
        <v>26</v>
      </c>
      <c r="C39" s="42" t="s">
        <v>172</v>
      </c>
      <c r="D39" s="42" t="s">
        <v>47</v>
      </c>
      <c r="E39" s="43" t="n">
        <v>6</v>
      </c>
      <c r="F39" s="43" t="n">
        <f aca="false">(L39-H39)*20+(N39-J39)</f>
        <v>536.834</v>
      </c>
      <c r="G39" s="43" t="n">
        <f aca="false">ROUND(E39*F39,2)</f>
        <v>3221</v>
      </c>
      <c r="H39" s="1" t="n">
        <v>1000</v>
      </c>
      <c r="I39" s="15" t="s">
        <v>8</v>
      </c>
      <c r="J39" s="1" t="n">
        <v>0</v>
      </c>
      <c r="L39" s="1" t="n">
        <v>1026</v>
      </c>
      <c r="M39" s="15" t="s">
        <v>8</v>
      </c>
      <c r="N39" s="1" t="n">
        <v>16.834</v>
      </c>
    </row>
    <row r="40" customFormat="false" ht="15" hidden="false" customHeight="false" outlineLevel="0" collapsed="false">
      <c r="B40" s="41" t="n">
        <v>27</v>
      </c>
      <c r="C40" s="42" t="s">
        <v>173</v>
      </c>
      <c r="D40" s="42" t="s">
        <v>171</v>
      </c>
      <c r="E40" s="43" t="n">
        <v>6</v>
      </c>
      <c r="F40" s="43" t="n">
        <f aca="false">(L40-H40)*20+(N40-J40)</f>
        <v>528.691</v>
      </c>
      <c r="G40" s="43" t="n">
        <f aca="false">ROUND(E40*F40,2)</f>
        <v>3172.15</v>
      </c>
      <c r="H40" s="1" t="n">
        <v>1100</v>
      </c>
      <c r="I40" s="15" t="s">
        <v>8</v>
      </c>
      <c r="J40" s="1" t="n">
        <v>0</v>
      </c>
      <c r="L40" s="1" t="n">
        <v>1126</v>
      </c>
      <c r="M40" s="15" t="s">
        <v>8</v>
      </c>
      <c r="N40" s="1" t="n">
        <v>8.691</v>
      </c>
    </row>
    <row r="41" customFormat="false" ht="15" hidden="false" customHeight="false" outlineLevel="0" collapsed="false">
      <c r="B41" s="41" t="n">
        <v>28</v>
      </c>
      <c r="C41" s="42" t="s">
        <v>174</v>
      </c>
      <c r="D41" s="42" t="s">
        <v>50</v>
      </c>
      <c r="E41" s="43" t="n">
        <v>6</v>
      </c>
      <c r="F41" s="43" t="n">
        <f aca="false">(L41-H41)*20+(N41-J41)</f>
        <v>332.603</v>
      </c>
      <c r="G41" s="43" t="n">
        <f aca="false">ROUND(E41*F41,2)</f>
        <v>1995.62</v>
      </c>
      <c r="H41" s="1" t="n">
        <v>1150</v>
      </c>
      <c r="I41" s="15" t="s">
        <v>8</v>
      </c>
      <c r="J41" s="1" t="n">
        <v>0</v>
      </c>
      <c r="L41" s="1" t="n">
        <v>1166</v>
      </c>
      <c r="M41" s="15" t="s">
        <v>8</v>
      </c>
      <c r="N41" s="1" t="n">
        <v>12.603</v>
      </c>
    </row>
    <row r="42" customFormat="false" ht="30" hidden="false" customHeight="false" outlineLevel="0" collapsed="false">
      <c r="B42" s="41" t="n">
        <v>29</v>
      </c>
      <c r="C42" s="42" t="s">
        <v>175</v>
      </c>
      <c r="D42" s="42" t="s">
        <v>52</v>
      </c>
      <c r="E42" s="43" t="n">
        <v>6</v>
      </c>
      <c r="F42" s="43" t="n">
        <f aca="false">(L42-H42)*20+(N42-J42)</f>
        <v>520.581</v>
      </c>
      <c r="G42" s="43" t="n">
        <f aca="false">ROUND(E42*F42,2)</f>
        <v>3123.49</v>
      </c>
      <c r="H42" s="1" t="n">
        <v>1200</v>
      </c>
      <c r="I42" s="15" t="s">
        <v>8</v>
      </c>
      <c r="J42" s="1" t="n">
        <v>0</v>
      </c>
      <c r="L42" s="1" t="n">
        <v>1226</v>
      </c>
      <c r="M42" s="15" t="s">
        <v>8</v>
      </c>
      <c r="N42" s="1" t="n">
        <v>0.581</v>
      </c>
    </row>
    <row r="43" customFormat="false" ht="15" hidden="false" customHeight="false" outlineLevel="0" collapsed="false">
      <c r="B43" s="41" t="n">
        <v>30</v>
      </c>
      <c r="C43" s="42" t="s">
        <v>176</v>
      </c>
      <c r="D43" s="42" t="s">
        <v>53</v>
      </c>
      <c r="E43" s="43" t="n">
        <v>6</v>
      </c>
      <c r="F43" s="43" t="n">
        <f aca="false">(L43-H43)*20+(N43-J43)</f>
        <v>420.604</v>
      </c>
      <c r="G43" s="43" t="n">
        <f aca="false">ROUND(E43*F43,2)</f>
        <v>2523.62</v>
      </c>
      <c r="H43" s="1" t="n">
        <v>1250</v>
      </c>
      <c r="I43" s="15" t="s">
        <v>8</v>
      </c>
      <c r="J43" s="1" t="n">
        <v>0</v>
      </c>
      <c r="L43" s="1" t="n">
        <v>1271</v>
      </c>
      <c r="M43" s="15" t="s">
        <v>8</v>
      </c>
      <c r="N43" s="1" t="n">
        <v>0.604</v>
      </c>
    </row>
    <row r="44" customFormat="false" ht="15" hidden="false" customHeight="false" outlineLevel="0" collapsed="false">
      <c r="B44" s="41" t="n">
        <v>31</v>
      </c>
      <c r="C44" s="42" t="s">
        <v>177</v>
      </c>
      <c r="D44" s="42" t="s">
        <v>54</v>
      </c>
      <c r="E44" s="43" t="n">
        <v>6</v>
      </c>
      <c r="F44" s="43" t="n">
        <f aca="false">(L44-H44)*20+(N44-J44)</f>
        <v>332.626</v>
      </c>
      <c r="G44" s="43" t="n">
        <f aca="false">ROUND(E44*F44,2)</f>
        <v>1995.76</v>
      </c>
      <c r="H44" s="1" t="n">
        <v>1300</v>
      </c>
      <c r="I44" s="15" t="s">
        <v>8</v>
      </c>
      <c r="J44" s="1" t="n">
        <v>0</v>
      </c>
      <c r="L44" s="1" t="n">
        <v>1316</v>
      </c>
      <c r="M44" s="15" t="s">
        <v>8</v>
      </c>
      <c r="N44" s="1" t="n">
        <v>12.626</v>
      </c>
    </row>
    <row r="45" customFormat="false" ht="15" hidden="false" customHeight="false" outlineLevel="0" collapsed="false">
      <c r="B45" s="41" t="n">
        <v>32</v>
      </c>
      <c r="C45" s="42" t="s">
        <v>178</v>
      </c>
      <c r="D45" s="42" t="s">
        <v>179</v>
      </c>
      <c r="E45" s="43" t="n">
        <v>6</v>
      </c>
      <c r="F45" s="43" t="n">
        <f aca="false">(L45-H45)*20+(N45-J45)</f>
        <v>420.637</v>
      </c>
      <c r="G45" s="43" t="n">
        <f aca="false">ROUND(E45*F45,2)</f>
        <v>2523.82</v>
      </c>
      <c r="H45" s="1" t="n">
        <v>1350</v>
      </c>
      <c r="I45" s="15" t="s">
        <v>8</v>
      </c>
      <c r="J45" s="1" t="n">
        <v>0</v>
      </c>
      <c r="L45" s="1" t="n">
        <v>1371</v>
      </c>
      <c r="M45" s="15" t="s">
        <v>8</v>
      </c>
      <c r="N45" s="1" t="n">
        <v>0.637</v>
      </c>
    </row>
    <row r="46" customFormat="false" ht="15" hidden="false" customHeight="false" outlineLevel="0" collapsed="false">
      <c r="B46" s="41" t="n">
        <v>33</v>
      </c>
      <c r="C46" s="42" t="s">
        <v>180</v>
      </c>
      <c r="D46" s="42" t="s">
        <v>57</v>
      </c>
      <c r="E46" s="43" t="n">
        <v>6</v>
      </c>
      <c r="F46" s="43" t="n">
        <f aca="false">(L46-H46)*20+(N46-J46)</f>
        <v>332.791</v>
      </c>
      <c r="G46" s="43" t="n">
        <f aca="false">ROUND(E46*F46,2)</f>
        <v>1996.75</v>
      </c>
      <c r="H46" s="1" t="n">
        <v>1400</v>
      </c>
      <c r="I46" s="15" t="s">
        <v>8</v>
      </c>
      <c r="J46" s="1" t="n">
        <v>0</v>
      </c>
      <c r="L46" s="1" t="n">
        <v>1416</v>
      </c>
      <c r="M46" s="15" t="s">
        <v>8</v>
      </c>
      <c r="N46" s="1" t="n">
        <v>12.791</v>
      </c>
    </row>
    <row r="47" customFormat="false" ht="15" hidden="false" customHeight="false" outlineLevel="0" collapsed="false">
      <c r="B47" s="41" t="n">
        <v>34</v>
      </c>
      <c r="C47" s="42" t="s">
        <v>181</v>
      </c>
      <c r="D47" s="42" t="s">
        <v>59</v>
      </c>
      <c r="E47" s="43" t="n">
        <v>6</v>
      </c>
      <c r="F47" s="43" t="n">
        <f aca="false">(L47-H47)*20+(N47-J47)</f>
        <v>380.714</v>
      </c>
      <c r="G47" s="43" t="n">
        <f aca="false">ROUND(E47*F47,2)</f>
        <v>2284.28</v>
      </c>
      <c r="H47" s="1" t="n">
        <v>1450</v>
      </c>
      <c r="I47" s="15" t="s">
        <v>8</v>
      </c>
      <c r="J47" s="1" t="n">
        <v>0</v>
      </c>
      <c r="L47" s="1" t="n">
        <v>1469</v>
      </c>
      <c r="M47" s="15" t="s">
        <v>8</v>
      </c>
      <c r="N47" s="1" t="n">
        <v>0.714</v>
      </c>
    </row>
    <row r="48" customFormat="false" ht="15" hidden="false" customHeight="false" outlineLevel="0" collapsed="false">
      <c r="B48" s="41" t="n">
        <v>35</v>
      </c>
      <c r="C48" s="42" t="s">
        <v>182</v>
      </c>
      <c r="D48" s="42" t="s">
        <v>60</v>
      </c>
      <c r="E48" s="43" t="n">
        <v>6</v>
      </c>
      <c r="F48" s="43" t="n">
        <f aca="false">(L48-H48)*20+(N48-J48)</f>
        <v>332.76</v>
      </c>
      <c r="G48" s="43" t="n">
        <f aca="false">ROUND(E48*F48,2)</f>
        <v>1996.56</v>
      </c>
      <c r="H48" s="1" t="n">
        <v>1500</v>
      </c>
      <c r="I48" s="15" t="s">
        <v>8</v>
      </c>
      <c r="J48" s="1" t="n">
        <v>0</v>
      </c>
      <c r="L48" s="1" t="n">
        <v>1516</v>
      </c>
      <c r="M48" s="15" t="s">
        <v>8</v>
      </c>
      <c r="N48" s="1" t="n">
        <v>12.76</v>
      </c>
    </row>
    <row r="49" customFormat="false" ht="15" hidden="false" customHeight="false" outlineLevel="0" collapsed="false">
      <c r="B49" s="41" t="n">
        <v>36</v>
      </c>
      <c r="C49" s="42" t="s">
        <v>183</v>
      </c>
      <c r="D49" s="42" t="s">
        <v>61</v>
      </c>
      <c r="E49" s="43" t="n">
        <v>6</v>
      </c>
      <c r="F49" s="43" t="n">
        <f aca="false">(L49-H49)*20+(N49-J49)</f>
        <v>332.094</v>
      </c>
      <c r="G49" s="43" t="n">
        <f aca="false">ROUND(E49*F49,2)</f>
        <v>1992.56</v>
      </c>
      <c r="H49" s="1" t="n">
        <v>1550</v>
      </c>
      <c r="I49" s="15" t="s">
        <v>8</v>
      </c>
      <c r="J49" s="1" t="n">
        <v>0</v>
      </c>
      <c r="L49" s="1" t="n">
        <v>1566</v>
      </c>
      <c r="M49" s="15" t="s">
        <v>8</v>
      </c>
      <c r="N49" s="1" t="n">
        <v>12.094</v>
      </c>
    </row>
    <row r="50" customFormat="false" ht="15" hidden="false" customHeight="false" outlineLevel="0" collapsed="false">
      <c r="B50" s="41" t="n">
        <v>37</v>
      </c>
      <c r="C50" s="42" t="s">
        <v>143</v>
      </c>
      <c r="D50" s="42" t="s">
        <v>63</v>
      </c>
      <c r="E50" s="43" t="n">
        <v>5</v>
      </c>
      <c r="F50" s="43" t="n">
        <f aca="false">(L50-H50)*20+(N50-J50)</f>
        <v>715.133</v>
      </c>
      <c r="G50" s="43" t="n">
        <f aca="false">ROUND(E50*F50,2)</f>
        <v>3575.67</v>
      </c>
      <c r="H50" s="1" t="n">
        <v>1626</v>
      </c>
      <c r="I50" s="15" t="s">
        <v>8</v>
      </c>
      <c r="J50" s="1" t="n">
        <v>15.729</v>
      </c>
      <c r="L50" s="1" t="n">
        <v>1662</v>
      </c>
      <c r="M50" s="15" t="s">
        <v>8</v>
      </c>
      <c r="N50" s="1" t="n">
        <v>10.862</v>
      </c>
    </row>
    <row r="51" customFormat="false" ht="15" hidden="false" customHeight="false" outlineLevel="0" collapsed="false">
      <c r="B51" s="41" t="n">
        <v>38</v>
      </c>
      <c r="C51" s="42" t="s">
        <v>184</v>
      </c>
      <c r="D51" s="42" t="s">
        <v>65</v>
      </c>
      <c r="E51" s="43" t="n">
        <v>6</v>
      </c>
      <c r="F51" s="43" t="n">
        <f aca="false">(L51-H51)*20+(N51-J51)</f>
        <v>179.179</v>
      </c>
      <c r="G51" s="43" t="n">
        <f aca="false">ROUND(E51*F51,2)</f>
        <v>1075.07</v>
      </c>
      <c r="H51" s="1" t="n">
        <v>1700</v>
      </c>
      <c r="I51" s="15" t="s">
        <v>8</v>
      </c>
      <c r="J51" s="1" t="n">
        <v>0</v>
      </c>
      <c r="L51" s="1" t="n">
        <v>1708</v>
      </c>
      <c r="M51" s="15" t="s">
        <v>8</v>
      </c>
      <c r="N51" s="15" t="n">
        <v>19.179</v>
      </c>
    </row>
    <row r="52" customFormat="false" ht="15" hidden="false" customHeight="false" outlineLevel="0" collapsed="false">
      <c r="B52" s="41" t="n">
        <v>39</v>
      </c>
      <c r="C52" s="42" t="s">
        <v>185</v>
      </c>
      <c r="D52" s="42" t="s">
        <v>12</v>
      </c>
      <c r="E52" s="43" t="n">
        <v>6</v>
      </c>
      <c r="F52" s="43" t="n">
        <f aca="false">(L52-H52)*20+(N52-J52)</f>
        <v>712.549</v>
      </c>
      <c r="G52" s="43" t="n">
        <f aca="false">ROUND(E52*F52,2)</f>
        <v>4275.29</v>
      </c>
      <c r="H52" s="1" t="n">
        <v>1750</v>
      </c>
      <c r="I52" s="15" t="s">
        <v>8</v>
      </c>
      <c r="J52" s="1" t="n">
        <v>0</v>
      </c>
      <c r="L52" s="1" t="n">
        <v>1785</v>
      </c>
      <c r="M52" s="15" t="s">
        <v>8</v>
      </c>
      <c r="N52" s="1" t="n">
        <v>12.549</v>
      </c>
    </row>
    <row r="53" customFormat="false" ht="15" hidden="false" customHeight="false" outlineLevel="0" collapsed="false">
      <c r="B53" s="41" t="n">
        <v>40</v>
      </c>
      <c r="C53" s="42" t="s">
        <v>186</v>
      </c>
      <c r="D53" s="42" t="s">
        <v>68</v>
      </c>
      <c r="E53" s="43" t="n">
        <v>6</v>
      </c>
      <c r="F53" s="43" t="n">
        <f aca="false">(L53-H53)*20+(N53-J53)</f>
        <v>360.261</v>
      </c>
      <c r="G53" s="43" t="n">
        <f aca="false">ROUND(E53*F53,2)</f>
        <v>2161.57</v>
      </c>
      <c r="H53" s="1" t="n">
        <v>1800</v>
      </c>
      <c r="I53" s="15" t="s">
        <v>8</v>
      </c>
      <c r="J53" s="1" t="n">
        <v>0</v>
      </c>
      <c r="L53" s="1" t="n">
        <v>1818</v>
      </c>
      <c r="M53" s="15" t="s">
        <v>8</v>
      </c>
      <c r="N53" s="1" t="n">
        <v>0.261</v>
      </c>
    </row>
    <row r="54" customFormat="false" ht="15" hidden="false" customHeight="false" outlineLevel="0" collapsed="false">
      <c r="B54" s="41" t="n">
        <v>41</v>
      </c>
      <c r="C54" s="42" t="s">
        <v>187</v>
      </c>
      <c r="D54" s="42" t="s">
        <v>75</v>
      </c>
      <c r="E54" s="43" t="n">
        <v>6</v>
      </c>
      <c r="F54" s="43" t="n">
        <f aca="false">(L54-H54)*20+(N54-J54)</f>
        <v>804.38</v>
      </c>
      <c r="G54" s="43" t="n">
        <f aca="false">ROUND(E54*F54,2)</f>
        <v>4826.28</v>
      </c>
      <c r="H54" s="1" t="n">
        <v>1950</v>
      </c>
      <c r="I54" s="15" t="s">
        <v>8</v>
      </c>
      <c r="J54" s="1" t="n">
        <v>0</v>
      </c>
      <c r="L54" s="1" t="n">
        <v>1990</v>
      </c>
      <c r="M54" s="15" t="s">
        <v>8</v>
      </c>
      <c r="N54" s="1" t="n">
        <v>4.38</v>
      </c>
    </row>
    <row r="55" customFormat="false" ht="15" hidden="false" customHeight="false" outlineLevel="0" collapsed="false">
      <c r="B55" s="41" t="n">
        <v>42</v>
      </c>
      <c r="C55" s="42" t="s">
        <v>187</v>
      </c>
      <c r="D55" s="42" t="s">
        <v>77</v>
      </c>
      <c r="E55" s="43" t="n">
        <v>6</v>
      </c>
      <c r="F55" s="43" t="n">
        <f aca="false">(L55-H55)*20+(N55-J55)</f>
        <v>484.106</v>
      </c>
      <c r="G55" s="43" t="n">
        <f aca="false">ROUND(E55*F55,2)</f>
        <v>2904.64</v>
      </c>
      <c r="H55" s="1" t="n">
        <v>1990</v>
      </c>
      <c r="I55" s="15" t="s">
        <v>8</v>
      </c>
      <c r="J55" s="1" t="n">
        <v>4.38</v>
      </c>
      <c r="L55" s="1" t="n">
        <v>2014</v>
      </c>
      <c r="M55" s="15" t="s">
        <v>8</v>
      </c>
      <c r="N55" s="1" t="n">
        <v>8.486</v>
      </c>
    </row>
    <row r="56" customFormat="false" ht="15" hidden="false" customHeight="false" outlineLevel="0" collapsed="false">
      <c r="B56" s="41" t="n">
        <v>43</v>
      </c>
      <c r="C56" s="42" t="s">
        <v>188</v>
      </c>
      <c r="D56" s="42" t="s">
        <v>79</v>
      </c>
      <c r="E56" s="43" t="n">
        <v>6</v>
      </c>
      <c r="F56" s="43" t="n">
        <f aca="false">(L56-H56)*20+(N56-J56)</f>
        <v>121.821</v>
      </c>
      <c r="G56" s="43" t="n">
        <f aca="false">ROUND(E56*F56,2)</f>
        <v>730.93</v>
      </c>
      <c r="H56" s="1" t="n">
        <v>2050</v>
      </c>
      <c r="I56" s="15" t="s">
        <v>8</v>
      </c>
      <c r="J56" s="1" t="n">
        <v>0</v>
      </c>
      <c r="L56" s="1" t="n">
        <v>2056</v>
      </c>
      <c r="M56" s="15" t="s">
        <v>8</v>
      </c>
      <c r="N56" s="1" t="n">
        <v>1.821</v>
      </c>
    </row>
    <row r="57" customFormat="false" ht="15" hidden="false" customHeight="false" outlineLevel="0" collapsed="false">
      <c r="B57" s="41" t="n">
        <v>44</v>
      </c>
      <c r="C57" s="42" t="s">
        <v>189</v>
      </c>
      <c r="D57" s="42" t="s">
        <v>81</v>
      </c>
      <c r="E57" s="43" t="n">
        <v>6</v>
      </c>
      <c r="F57" s="43" t="n">
        <f aca="false">(L57-H57)*20+(N57-J57)</f>
        <v>44.387</v>
      </c>
      <c r="G57" s="43" t="n">
        <f aca="false">ROUND(E57*F57,2)</f>
        <v>266.32</v>
      </c>
      <c r="H57" s="1" t="n">
        <v>2100</v>
      </c>
      <c r="I57" s="15" t="s">
        <v>8</v>
      </c>
      <c r="J57" s="1" t="n">
        <v>0</v>
      </c>
      <c r="L57" s="1" t="n">
        <v>2102</v>
      </c>
      <c r="M57" s="15" t="s">
        <v>8</v>
      </c>
      <c r="N57" s="1" t="n">
        <v>4.387</v>
      </c>
    </row>
    <row r="58" customFormat="false" ht="15" hidden="false" customHeight="false" outlineLevel="0" collapsed="false">
      <c r="B58" s="41" t="n">
        <v>45</v>
      </c>
      <c r="C58" s="42" t="s">
        <v>190</v>
      </c>
      <c r="D58" s="42" t="s">
        <v>81</v>
      </c>
      <c r="E58" s="43" t="n">
        <v>6</v>
      </c>
      <c r="F58" s="43" t="n">
        <f aca="false">(L58-H58)*20+(N58-J58)</f>
        <v>169.746</v>
      </c>
      <c r="G58" s="43" t="n">
        <f aca="false">ROUND(E58*F58,2)</f>
        <v>1018.48</v>
      </c>
      <c r="H58" s="1" t="n">
        <v>2150</v>
      </c>
      <c r="I58" s="15" t="s">
        <v>8</v>
      </c>
      <c r="J58" s="1" t="n">
        <v>0</v>
      </c>
      <c r="L58" s="1" t="n">
        <v>2158</v>
      </c>
      <c r="M58" s="15" t="s">
        <v>8</v>
      </c>
      <c r="N58" s="1" t="n">
        <v>9.746</v>
      </c>
    </row>
    <row r="59" customFormat="false" ht="15" hidden="false" customHeight="false" outlineLevel="0" collapsed="false">
      <c r="B59" s="41" t="n">
        <v>46</v>
      </c>
      <c r="C59" s="42" t="s">
        <v>191</v>
      </c>
      <c r="D59" s="42" t="s">
        <v>84</v>
      </c>
      <c r="E59" s="43" t="n">
        <v>6</v>
      </c>
      <c r="F59" s="43" t="n">
        <f aca="false">(L59-H59)*20+(N59-J59)</f>
        <v>322.936</v>
      </c>
      <c r="G59" s="43" t="n">
        <f aca="false">ROUND(E59*F59,2)</f>
        <v>1937.62</v>
      </c>
      <c r="H59" s="1" t="n">
        <v>2200</v>
      </c>
      <c r="I59" s="15" t="s">
        <v>8</v>
      </c>
      <c r="J59" s="1" t="n">
        <v>0</v>
      </c>
      <c r="L59" s="1" t="n">
        <v>2216</v>
      </c>
      <c r="M59" s="15" t="s">
        <v>8</v>
      </c>
      <c r="N59" s="1" t="n">
        <v>2.936</v>
      </c>
    </row>
    <row r="60" customFormat="false" ht="15" hidden="false" customHeight="false" outlineLevel="0" collapsed="false">
      <c r="B60" s="41" t="n">
        <v>47</v>
      </c>
      <c r="C60" s="42" t="s">
        <v>192</v>
      </c>
      <c r="D60" s="42" t="s">
        <v>86</v>
      </c>
      <c r="E60" s="43" t="n">
        <v>6</v>
      </c>
      <c r="F60" s="43" t="n">
        <f aca="false">(L60-H60)*20+(N60-J60)</f>
        <v>654.25</v>
      </c>
      <c r="G60" s="43" t="n">
        <f aca="false">ROUND(E60*F60,2)</f>
        <v>3925.5</v>
      </c>
      <c r="H60" s="1" t="n">
        <v>2250</v>
      </c>
      <c r="I60" s="15" t="s">
        <v>8</v>
      </c>
      <c r="J60" s="1" t="n">
        <v>0</v>
      </c>
      <c r="L60" s="1" t="n">
        <v>2282</v>
      </c>
      <c r="M60" s="15" t="s">
        <v>8</v>
      </c>
      <c r="N60" s="1" t="n">
        <v>14.25</v>
      </c>
    </row>
    <row r="61" customFormat="false" ht="15" hidden="false" customHeight="false" outlineLevel="0" collapsed="false">
      <c r="B61" s="41" t="n">
        <v>48</v>
      </c>
      <c r="C61" s="42" t="s">
        <v>193</v>
      </c>
      <c r="D61" s="42" t="s">
        <v>88</v>
      </c>
      <c r="E61" s="43" t="n">
        <v>6</v>
      </c>
      <c r="F61" s="43" t="n">
        <f aca="false">(L61-H61)*20+(N61-J61)</f>
        <v>71.252</v>
      </c>
      <c r="G61" s="43" t="n">
        <f aca="false">ROUND(E61*F61,2)</f>
        <v>427.51</v>
      </c>
      <c r="H61" s="1" t="n">
        <v>2300</v>
      </c>
      <c r="I61" s="15" t="s">
        <v>8</v>
      </c>
      <c r="J61" s="1" t="n">
        <v>0</v>
      </c>
      <c r="L61" s="1" t="n">
        <v>2303</v>
      </c>
      <c r="M61" s="15" t="s">
        <v>8</v>
      </c>
      <c r="N61" s="1" t="n">
        <v>11.252</v>
      </c>
    </row>
    <row r="62" customFormat="false" ht="15" hidden="false" customHeight="false" outlineLevel="0" collapsed="false">
      <c r="B62" s="41" t="n">
        <v>49</v>
      </c>
      <c r="C62" s="42" t="s">
        <v>194</v>
      </c>
      <c r="D62" s="42" t="s">
        <v>88</v>
      </c>
      <c r="E62" s="43" t="n">
        <v>6</v>
      </c>
      <c r="F62" s="43" t="n">
        <f aca="false">(L62-H62)*20+(N62-J62)</f>
        <v>281.707</v>
      </c>
      <c r="G62" s="43" t="n">
        <f aca="false">ROUND(E62*F62,2)</f>
        <v>1690.24</v>
      </c>
      <c r="H62" s="1" t="n">
        <v>2350</v>
      </c>
      <c r="I62" s="15" t="s">
        <v>8</v>
      </c>
      <c r="J62" s="1" t="n">
        <v>0</v>
      </c>
      <c r="L62" s="1" t="n">
        <v>2364</v>
      </c>
      <c r="M62" s="15" t="s">
        <v>8</v>
      </c>
      <c r="N62" s="1" t="n">
        <v>1.707</v>
      </c>
    </row>
    <row r="63" customFormat="false" ht="15" hidden="false" customHeight="false" outlineLevel="0" collapsed="false">
      <c r="B63" s="41"/>
      <c r="C63" s="42" t="s">
        <v>194</v>
      </c>
      <c r="D63" s="42" t="s">
        <v>195</v>
      </c>
      <c r="E63" s="43" t="n">
        <v>5.68</v>
      </c>
      <c r="F63" s="43" t="n">
        <f aca="false">(L63-H63)*20+(N63-J63)</f>
        <v>21.279</v>
      </c>
      <c r="G63" s="43" t="n">
        <f aca="false">ROUND(E63*F63,2)</f>
        <v>120.86</v>
      </c>
      <c r="H63" s="1" t="n">
        <v>2364</v>
      </c>
      <c r="I63" s="15" t="s">
        <v>8</v>
      </c>
      <c r="J63" s="1" t="n">
        <v>1.707</v>
      </c>
      <c r="L63" s="1" t="n">
        <v>2365</v>
      </c>
      <c r="M63" s="15" t="s">
        <v>8</v>
      </c>
      <c r="N63" s="1" t="n">
        <v>2.986</v>
      </c>
    </row>
    <row r="64" customFormat="false" ht="15" hidden="false" customHeight="false" outlineLevel="0" collapsed="false">
      <c r="B64" s="41"/>
      <c r="C64" s="42" t="s">
        <v>194</v>
      </c>
      <c r="D64" s="42" t="s">
        <v>88</v>
      </c>
      <c r="E64" s="43" t="n">
        <v>5</v>
      </c>
      <c r="F64" s="43" t="n">
        <f aca="false">(L64-H64)*20+(N64-J64)</f>
        <v>50.107</v>
      </c>
      <c r="G64" s="43" t="n">
        <f aca="false">ROUND(E64*F64,2)</f>
        <v>250.54</v>
      </c>
      <c r="H64" s="1" t="n">
        <v>2365</v>
      </c>
      <c r="I64" s="15" t="s">
        <v>8</v>
      </c>
      <c r="J64" s="1" t="n">
        <v>2.986</v>
      </c>
      <c r="L64" s="1" t="n">
        <v>2367</v>
      </c>
      <c r="M64" s="15" t="s">
        <v>8</v>
      </c>
      <c r="N64" s="1" t="n">
        <v>13.093</v>
      </c>
    </row>
    <row r="65" customFormat="false" ht="15" hidden="false" customHeight="false" outlineLevel="0" collapsed="false">
      <c r="B65" s="41" t="n">
        <v>50</v>
      </c>
      <c r="C65" s="42" t="s">
        <v>196</v>
      </c>
      <c r="D65" s="42" t="s">
        <v>91</v>
      </c>
      <c r="E65" s="43" t="n">
        <v>6</v>
      </c>
      <c r="F65" s="43" t="n">
        <f aca="false">(L65-H65)*20+(N65-J65)</f>
        <v>854.683</v>
      </c>
      <c r="G65" s="43" t="n">
        <f aca="false">ROUND(E65*F65,2)</f>
        <v>5128.1</v>
      </c>
      <c r="H65" s="1" t="n">
        <v>2400</v>
      </c>
      <c r="I65" s="15" t="s">
        <v>8</v>
      </c>
      <c r="J65" s="1" t="n">
        <v>0</v>
      </c>
      <c r="L65" s="1" t="n">
        <v>2442</v>
      </c>
      <c r="M65" s="15" t="s">
        <v>8</v>
      </c>
      <c r="N65" s="1" t="n">
        <v>14.683</v>
      </c>
    </row>
    <row r="66" customFormat="false" ht="15" hidden="false" customHeight="false" outlineLevel="0" collapsed="false">
      <c r="B66" s="41" t="n">
        <v>51</v>
      </c>
      <c r="C66" s="42" t="s">
        <v>197</v>
      </c>
      <c r="D66" s="42" t="s">
        <v>93</v>
      </c>
      <c r="E66" s="43" t="n">
        <v>6</v>
      </c>
      <c r="F66" s="43" t="n">
        <f aca="false">(L66-H66)*20+(N66-J66)</f>
        <v>178.866</v>
      </c>
      <c r="G66" s="43" t="n">
        <f aca="false">ROUND(E66*F66,2)</f>
        <v>1073.2</v>
      </c>
      <c r="H66" s="1" t="n">
        <v>2450</v>
      </c>
      <c r="I66" s="15" t="s">
        <v>8</v>
      </c>
      <c r="J66" s="1" t="n">
        <v>0</v>
      </c>
      <c r="L66" s="1" t="n">
        <v>2458</v>
      </c>
      <c r="M66" s="15" t="s">
        <v>8</v>
      </c>
      <c r="N66" s="1" t="n">
        <v>18.866</v>
      </c>
    </row>
    <row r="67" customFormat="false" ht="15" hidden="false" customHeight="false" outlineLevel="0" collapsed="false">
      <c r="B67" s="41" t="n">
        <v>52</v>
      </c>
      <c r="C67" s="42" t="s">
        <v>198</v>
      </c>
      <c r="D67" s="42" t="s">
        <v>95</v>
      </c>
      <c r="E67" s="43" t="n">
        <v>6</v>
      </c>
      <c r="F67" s="43" t="n">
        <f aca="false">(L67-H67)*20+(N67-J67)</f>
        <v>453.443</v>
      </c>
      <c r="G67" s="43" t="n">
        <f aca="false">ROUND(E67*F67,2)</f>
        <v>2720.66</v>
      </c>
      <c r="H67" s="1" t="n">
        <v>2500</v>
      </c>
      <c r="I67" s="15" t="s">
        <v>8</v>
      </c>
      <c r="J67" s="1" t="n">
        <v>0</v>
      </c>
      <c r="L67" s="1" t="n">
        <v>2522</v>
      </c>
      <c r="M67" s="15" t="s">
        <v>8</v>
      </c>
      <c r="N67" s="1" t="n">
        <v>13.443</v>
      </c>
    </row>
    <row r="68" customFormat="false" ht="15" hidden="false" customHeight="false" outlineLevel="0" collapsed="false">
      <c r="B68" s="41" t="n">
        <v>53</v>
      </c>
      <c r="C68" s="42" t="s">
        <v>199</v>
      </c>
      <c r="D68" s="42" t="s">
        <v>97</v>
      </c>
      <c r="E68" s="43" t="n">
        <v>6</v>
      </c>
      <c r="F68" s="43" t="n">
        <f aca="false">(L68-H68)*20+(N68-J68)</f>
        <v>453.378</v>
      </c>
      <c r="G68" s="43" t="n">
        <f aca="false">ROUND(E68*F68,2)</f>
        <v>2720.27</v>
      </c>
      <c r="H68" s="1" t="n">
        <v>2550</v>
      </c>
      <c r="I68" s="15" t="s">
        <v>8</v>
      </c>
      <c r="J68" s="1" t="n">
        <v>0</v>
      </c>
      <c r="L68" s="1" t="n">
        <v>2572</v>
      </c>
      <c r="M68" s="15" t="s">
        <v>8</v>
      </c>
      <c r="N68" s="1" t="n">
        <v>13.378</v>
      </c>
    </row>
    <row r="69" customFormat="false" ht="15" hidden="false" customHeight="false" outlineLevel="0" collapsed="false">
      <c r="B69" s="41" t="n">
        <v>54</v>
      </c>
      <c r="C69" s="42" t="s">
        <v>200</v>
      </c>
      <c r="D69" s="42" t="s">
        <v>201</v>
      </c>
      <c r="E69" s="43" t="n">
        <v>6</v>
      </c>
      <c r="F69" s="43" t="n">
        <f aca="false">(L69-H69)*20+(N69-J69)</f>
        <v>292.677</v>
      </c>
      <c r="G69" s="43" t="n">
        <f aca="false">ROUND(E69*F69,2)</f>
        <v>1756.06</v>
      </c>
      <c r="H69" s="1" t="n">
        <v>2600</v>
      </c>
      <c r="I69" s="15" t="s">
        <v>8</v>
      </c>
      <c r="J69" s="1" t="n">
        <v>0</v>
      </c>
      <c r="L69" s="1" t="n">
        <v>2614</v>
      </c>
      <c r="M69" s="15" t="s">
        <v>8</v>
      </c>
      <c r="N69" s="1" t="n">
        <v>12.677</v>
      </c>
    </row>
    <row r="70" customFormat="false" ht="30" hidden="false" customHeight="false" outlineLevel="0" collapsed="false">
      <c r="B70" s="41" t="n">
        <v>55</v>
      </c>
      <c r="C70" s="42" t="s">
        <v>202</v>
      </c>
      <c r="D70" s="42" t="s">
        <v>100</v>
      </c>
      <c r="E70" s="43" t="n">
        <v>6</v>
      </c>
      <c r="F70" s="43" t="n">
        <f aca="false">(L70-H70)*20+(N70-J70)</f>
        <v>205.903</v>
      </c>
      <c r="G70" s="43" t="n">
        <f aca="false">ROUND(E70*F70,2)</f>
        <v>1235.42</v>
      </c>
      <c r="H70" s="1" t="n">
        <v>2650</v>
      </c>
      <c r="I70" s="15" t="s">
        <v>8</v>
      </c>
      <c r="J70" s="1" t="n">
        <v>0</v>
      </c>
      <c r="L70" s="1" t="n">
        <v>2660</v>
      </c>
      <c r="M70" s="15" t="s">
        <v>8</v>
      </c>
      <c r="N70" s="1" t="n">
        <v>5.903</v>
      </c>
    </row>
    <row r="71" customFormat="false" ht="15" hidden="false" customHeight="false" outlineLevel="0" collapsed="false">
      <c r="B71" s="41" t="n">
        <v>56</v>
      </c>
      <c r="C71" s="42" t="s">
        <v>203</v>
      </c>
      <c r="D71" s="42" t="s">
        <v>102</v>
      </c>
      <c r="E71" s="43" t="n">
        <v>6</v>
      </c>
      <c r="F71" s="43" t="n">
        <f aca="false">(L71-H71)*20+(N71-J71)</f>
        <v>220.452</v>
      </c>
      <c r="G71" s="43" t="n">
        <f aca="false">ROUND(E71*F71,2)</f>
        <v>1322.71</v>
      </c>
      <c r="H71" s="1" t="n">
        <v>2700</v>
      </c>
      <c r="I71" s="15" t="s">
        <v>8</v>
      </c>
      <c r="J71" s="1" t="n">
        <v>0</v>
      </c>
      <c r="L71" s="1" t="n">
        <v>2711</v>
      </c>
      <c r="M71" s="15" t="s">
        <v>8</v>
      </c>
      <c r="N71" s="1" t="n">
        <v>0.452</v>
      </c>
    </row>
    <row r="72" customFormat="false" ht="15" hidden="false" customHeight="false" outlineLevel="0" collapsed="false">
      <c r="B72" s="41" t="n">
        <v>57</v>
      </c>
      <c r="C72" s="42" t="s">
        <v>204</v>
      </c>
      <c r="D72" s="42" t="s">
        <v>104</v>
      </c>
      <c r="E72" s="43" t="n">
        <v>6</v>
      </c>
      <c r="F72" s="43" t="n">
        <f aca="false">(L72-H72)*20+(N72-J72)</f>
        <v>219.887</v>
      </c>
      <c r="G72" s="43" t="n">
        <f aca="false">ROUND(E72*F72,2)</f>
        <v>1319.32</v>
      </c>
      <c r="H72" s="1" t="n">
        <v>2750</v>
      </c>
      <c r="I72" s="15" t="s">
        <v>8</v>
      </c>
      <c r="J72" s="15" t="n">
        <v>0</v>
      </c>
      <c r="L72" s="1" t="n">
        <v>2760</v>
      </c>
      <c r="M72" s="15" t="s">
        <v>8</v>
      </c>
      <c r="N72" s="1" t="n">
        <v>19.887</v>
      </c>
    </row>
    <row r="73" customFormat="false" ht="15" hidden="false" customHeight="false" outlineLevel="0" collapsed="false">
      <c r="B73" s="41" t="n">
        <v>58</v>
      </c>
      <c r="C73" s="42" t="s">
        <v>205</v>
      </c>
      <c r="D73" s="42" t="s">
        <v>106</v>
      </c>
      <c r="E73" s="43" t="n">
        <v>6</v>
      </c>
      <c r="F73" s="43" t="n">
        <f aca="false">(L73-H73)*20+(N73-J73)</f>
        <v>214.195</v>
      </c>
      <c r="G73" s="43" t="n">
        <f aca="false">ROUND(E73*F73,2)</f>
        <v>1285.17</v>
      </c>
      <c r="H73" s="1" t="n">
        <v>2800</v>
      </c>
      <c r="I73" s="15" t="s">
        <v>8</v>
      </c>
      <c r="J73" s="1" t="n">
        <v>0</v>
      </c>
      <c r="L73" s="1" t="n">
        <v>2810</v>
      </c>
      <c r="M73" s="15" t="s">
        <v>8</v>
      </c>
      <c r="N73" s="1" t="n">
        <v>14.195</v>
      </c>
    </row>
    <row r="74" customFormat="false" ht="15" hidden="false" customHeight="false" outlineLevel="0" collapsed="false">
      <c r="B74" s="41" t="n">
        <v>59</v>
      </c>
      <c r="C74" s="42" t="s">
        <v>206</v>
      </c>
      <c r="D74" s="42" t="s">
        <v>75</v>
      </c>
      <c r="E74" s="43" t="n">
        <v>6</v>
      </c>
      <c r="F74" s="43" t="n">
        <f aca="false">(L74-H74)*20+(N74-J74)</f>
        <v>396.037</v>
      </c>
      <c r="G74" s="43" t="n">
        <f aca="false">ROUND(E74*F74,2)</f>
        <v>2376.22</v>
      </c>
      <c r="H74" s="1" t="n">
        <v>2850</v>
      </c>
      <c r="I74" s="15" t="s">
        <v>8</v>
      </c>
      <c r="J74" s="1" t="n">
        <v>0</v>
      </c>
      <c r="L74" s="1" t="n">
        <v>2869</v>
      </c>
      <c r="M74" s="15" t="s">
        <v>8</v>
      </c>
      <c r="N74" s="1" t="n">
        <v>16.037</v>
      </c>
    </row>
    <row r="75" customFormat="false" ht="15" hidden="false" customHeight="true" outlineLevel="0" collapsed="false">
      <c r="B75" s="41" t="n">
        <v>60</v>
      </c>
      <c r="C75" s="57" t="s">
        <v>207</v>
      </c>
      <c r="D75" s="42" t="s">
        <v>108</v>
      </c>
      <c r="E75" s="43" t="n">
        <v>6</v>
      </c>
      <c r="F75" s="43" t="n">
        <f aca="false">(L75-H75)*20+(N75-J75)</f>
        <v>218.426</v>
      </c>
      <c r="G75" s="43" t="n">
        <f aca="false">ROUND(E75*F75,2)</f>
        <v>1310.56</v>
      </c>
      <c r="H75" s="1" t="n">
        <v>2900</v>
      </c>
      <c r="I75" s="15" t="s">
        <v>8</v>
      </c>
      <c r="J75" s="1" t="n">
        <v>0</v>
      </c>
      <c r="L75" s="1" t="n">
        <v>2910</v>
      </c>
      <c r="M75" s="15" t="s">
        <v>8</v>
      </c>
      <c r="N75" s="1" t="n">
        <v>18.426</v>
      </c>
    </row>
    <row r="76" customFormat="false" ht="15" hidden="false" customHeight="false" outlineLevel="0" collapsed="false">
      <c r="B76" s="41"/>
      <c r="C76" s="57"/>
      <c r="D76" s="42" t="s">
        <v>208</v>
      </c>
      <c r="E76" s="43" t="n">
        <v>5.5</v>
      </c>
      <c r="F76" s="43" t="n">
        <f aca="false">(L76-H76)*20+(N76-J76)</f>
        <v>29.209</v>
      </c>
      <c r="G76" s="43" t="n">
        <f aca="false">ROUND(E76*F76,2)</f>
        <v>160.65</v>
      </c>
      <c r="H76" s="1" t="n">
        <v>2910</v>
      </c>
      <c r="I76" s="15" t="s">
        <v>8</v>
      </c>
      <c r="J76" s="1" t="n">
        <v>18.426</v>
      </c>
      <c r="L76" s="1" t="n">
        <v>2912</v>
      </c>
      <c r="M76" s="15" t="s">
        <v>8</v>
      </c>
      <c r="N76" s="1" t="n">
        <v>7.635</v>
      </c>
    </row>
    <row r="77" customFormat="false" ht="15" hidden="false" customHeight="false" outlineLevel="0" collapsed="false">
      <c r="B77" s="41"/>
      <c r="C77" s="57"/>
      <c r="D77" s="42" t="s">
        <v>108</v>
      </c>
      <c r="E77" s="43" t="n">
        <v>5</v>
      </c>
      <c r="F77" s="43" t="n">
        <f aca="false">(L77-H77)*20+(N77-J77)</f>
        <v>42.19</v>
      </c>
      <c r="G77" s="43" t="n">
        <f aca="false">ROUND(E77*F77,2)</f>
        <v>210.95</v>
      </c>
      <c r="H77" s="1" t="n">
        <v>2912</v>
      </c>
      <c r="I77" s="15" t="s">
        <v>8</v>
      </c>
      <c r="J77" s="1" t="n">
        <v>7.635</v>
      </c>
      <c r="L77" s="1" t="n">
        <v>2914</v>
      </c>
      <c r="M77" s="15" t="s">
        <v>8</v>
      </c>
      <c r="N77" s="1" t="n">
        <v>9.825</v>
      </c>
    </row>
    <row r="78" customFormat="false" ht="15" hidden="false" customHeight="false" outlineLevel="0" collapsed="false">
      <c r="B78" s="41"/>
      <c r="C78" s="57"/>
      <c r="D78" s="42" t="s">
        <v>209</v>
      </c>
      <c r="E78" s="43" t="n">
        <v>5.5</v>
      </c>
      <c r="F78" s="43" t="n">
        <f aca="false">(L78-H78)*20+(N78-J78)</f>
        <v>38.953</v>
      </c>
      <c r="G78" s="43" t="n">
        <f aca="false">ROUND(E78*F78,2)</f>
        <v>214.24</v>
      </c>
      <c r="H78" s="1" t="n">
        <v>2914</v>
      </c>
      <c r="I78" s="15" t="s">
        <v>8</v>
      </c>
      <c r="J78" s="1" t="n">
        <v>9.825</v>
      </c>
      <c r="L78" s="1" t="n">
        <v>2916</v>
      </c>
      <c r="M78" s="15" t="s">
        <v>8</v>
      </c>
      <c r="N78" s="1" t="n">
        <v>8.778</v>
      </c>
    </row>
    <row r="79" customFormat="false" ht="15" hidden="false" customHeight="false" outlineLevel="0" collapsed="false">
      <c r="B79" s="41"/>
      <c r="C79" s="57"/>
      <c r="D79" s="42" t="s">
        <v>108</v>
      </c>
      <c r="E79" s="43" t="n">
        <v>6</v>
      </c>
      <c r="F79" s="43" t="n">
        <f aca="false">(L79-H79)*20+(N79-J79)</f>
        <v>171.508</v>
      </c>
      <c r="G79" s="43" t="n">
        <f aca="false">ROUND(E79*F79,2)</f>
        <v>1029.05</v>
      </c>
      <c r="H79" s="1" t="n">
        <v>2916</v>
      </c>
      <c r="I79" s="15" t="s">
        <v>8</v>
      </c>
      <c r="J79" s="1" t="n">
        <v>8.778</v>
      </c>
      <c r="L79" s="1" t="n">
        <v>2925</v>
      </c>
      <c r="M79" s="15" t="s">
        <v>8</v>
      </c>
      <c r="N79" s="1" t="n">
        <v>0.286</v>
      </c>
    </row>
    <row r="80" customFormat="false" ht="15" hidden="false" customHeight="false" outlineLevel="0" collapsed="false">
      <c r="B80" s="41" t="n">
        <v>61</v>
      </c>
      <c r="C80" s="42" t="s">
        <v>210</v>
      </c>
      <c r="D80" s="42" t="s">
        <v>110</v>
      </c>
      <c r="E80" s="43" t="n">
        <v>6</v>
      </c>
      <c r="F80" s="43" t="n">
        <f aca="false">(L80-H80)*20+(N80-J80)</f>
        <v>825.411</v>
      </c>
      <c r="G80" s="43" t="n">
        <f aca="false">ROUND(E80*F80,2)</f>
        <v>4952.47</v>
      </c>
      <c r="H80" s="1" t="n">
        <v>2950</v>
      </c>
      <c r="I80" s="15" t="s">
        <v>8</v>
      </c>
      <c r="J80" s="1" t="n">
        <v>0</v>
      </c>
      <c r="L80" s="1" t="n">
        <v>2991</v>
      </c>
      <c r="M80" s="15" t="s">
        <v>8</v>
      </c>
      <c r="N80" s="1" t="n">
        <v>5.411</v>
      </c>
    </row>
    <row r="81" customFormat="false" ht="15" hidden="false" customHeight="false" outlineLevel="0" collapsed="false">
      <c r="B81" s="41" t="n">
        <v>62</v>
      </c>
      <c r="C81" s="42" t="s">
        <v>211</v>
      </c>
      <c r="D81" s="42" t="s">
        <v>112</v>
      </c>
      <c r="E81" s="43" t="n">
        <v>6</v>
      </c>
      <c r="F81" s="43" t="n">
        <f aca="false">(L81-H81)*20+(N81-J81)</f>
        <v>50.244</v>
      </c>
      <c r="G81" s="43" t="n">
        <f aca="false">ROUND(E81*F81,2)</f>
        <v>301.46</v>
      </c>
      <c r="H81" s="1" t="n">
        <v>3000</v>
      </c>
      <c r="I81" s="15" t="s">
        <v>8</v>
      </c>
      <c r="J81" s="1" t="n">
        <v>0</v>
      </c>
      <c r="L81" s="15" t="n">
        <v>3002</v>
      </c>
      <c r="M81" s="15" t="s">
        <v>8</v>
      </c>
      <c r="N81" s="1" t="n">
        <v>10.244</v>
      </c>
    </row>
    <row r="82" customFormat="false" ht="15" hidden="false" customHeight="false" outlineLevel="0" collapsed="false">
      <c r="B82" s="44"/>
      <c r="C82" s="45"/>
      <c r="D82" s="46"/>
      <c r="E82" s="47" t="s">
        <v>149</v>
      </c>
      <c r="F82" s="48" t="n">
        <f aca="false">SUM(F18:F81)</f>
        <v>20527.697</v>
      </c>
      <c r="G82" s="47" t="n">
        <f aca="false">SUM(G18:G81)</f>
        <v>122317.88</v>
      </c>
      <c r="I82" s="25"/>
      <c r="M82" s="15"/>
    </row>
    <row r="83" customFormat="false" ht="15" hidden="false" customHeight="false" outlineLevel="0" collapsed="false">
      <c r="B83" s="50"/>
      <c r="C83" s="51"/>
      <c r="D83" s="51"/>
      <c r="E83" s="58"/>
      <c r="F83" s="58"/>
      <c r="G83" s="59"/>
      <c r="I83" s="15"/>
      <c r="L83" s="15"/>
      <c r="M83" s="15"/>
    </row>
    <row r="84" customFormat="false" ht="15" hidden="false" customHeight="false" outlineLevel="0" collapsed="false">
      <c r="B84" s="56" t="s">
        <v>212</v>
      </c>
      <c r="C84" s="56"/>
      <c r="D84" s="56"/>
      <c r="E84" s="56"/>
      <c r="F84" s="56"/>
      <c r="G84" s="56"/>
    </row>
    <row r="85" customFormat="false" ht="15" hidden="false" customHeight="false" outlineLevel="0" collapsed="false">
      <c r="B85" s="10" t="s">
        <v>2</v>
      </c>
      <c r="C85" s="10" t="s">
        <v>139</v>
      </c>
      <c r="D85" s="10" t="s">
        <v>3</v>
      </c>
      <c r="E85" s="10" t="s">
        <v>140</v>
      </c>
      <c r="F85" s="10" t="s">
        <v>6</v>
      </c>
      <c r="G85" s="10" t="s">
        <v>141</v>
      </c>
    </row>
    <row r="86" customFormat="false" ht="15" hidden="false" customHeight="false" outlineLevel="0" collapsed="false">
      <c r="B86" s="40"/>
      <c r="C86" s="13"/>
      <c r="D86" s="13"/>
      <c r="E86" s="13"/>
      <c r="F86" s="40"/>
      <c r="G86" s="40"/>
      <c r="H86" s="15" t="s">
        <v>7</v>
      </c>
      <c r="I86" s="15" t="s">
        <v>8</v>
      </c>
      <c r="J86" s="15" t="s">
        <v>9</v>
      </c>
      <c r="K86" s="16" t="s">
        <v>10</v>
      </c>
      <c r="L86" s="15" t="s">
        <v>11</v>
      </c>
      <c r="M86" s="15" t="s">
        <v>8</v>
      </c>
      <c r="N86" s="15" t="s">
        <v>9</v>
      </c>
    </row>
    <row r="87" customFormat="false" ht="15" hidden="false" customHeight="false" outlineLevel="0" collapsed="false">
      <c r="B87" s="41"/>
      <c r="C87" s="42" t="s">
        <v>147</v>
      </c>
      <c r="D87" s="42" t="s">
        <v>213</v>
      </c>
      <c r="E87" s="43" t="n">
        <v>7</v>
      </c>
      <c r="F87" s="43" t="n">
        <f aca="false">(L87-H87)*20+(N87-J87)</f>
        <v>290</v>
      </c>
      <c r="G87" s="43" t="n">
        <f aca="false">ROUND(E87*F87,2)</f>
        <v>2030</v>
      </c>
      <c r="H87" s="1" t="n">
        <v>1906</v>
      </c>
      <c r="I87" s="15" t="s">
        <v>8</v>
      </c>
      <c r="J87" s="1" t="n">
        <v>0</v>
      </c>
      <c r="L87" s="1" t="n">
        <v>1920</v>
      </c>
      <c r="M87" s="15" t="s">
        <v>8</v>
      </c>
      <c r="N87" s="1" t="n">
        <v>10</v>
      </c>
    </row>
    <row r="88" customFormat="false" ht="15" hidden="false" customHeight="false" outlineLevel="0" collapsed="false">
      <c r="B88" s="41"/>
      <c r="C88" s="42"/>
      <c r="D88" s="42" t="s">
        <v>213</v>
      </c>
      <c r="E88" s="43" t="n">
        <v>7</v>
      </c>
      <c r="F88" s="43" t="n">
        <v>400</v>
      </c>
      <c r="G88" s="43" t="n">
        <f aca="false">ROUND(E88*F88,2)</f>
        <v>2800</v>
      </c>
      <c r="I88" s="15"/>
      <c r="M88" s="15"/>
    </row>
    <row r="89" customFormat="false" ht="15" hidden="false" customHeight="false" outlineLevel="0" collapsed="false">
      <c r="B89" s="41"/>
      <c r="C89" s="42"/>
      <c r="D89" s="42" t="s">
        <v>115</v>
      </c>
      <c r="E89" s="43" t="n">
        <v>7</v>
      </c>
      <c r="F89" s="43" t="n">
        <v>350</v>
      </c>
      <c r="G89" s="43" t="n">
        <f aca="false">ROUND(E89*F89,2)</f>
        <v>2450</v>
      </c>
      <c r="I89" s="15"/>
      <c r="M89" s="15"/>
    </row>
    <row r="90" customFormat="false" ht="15" hidden="false" customHeight="false" outlineLevel="0" collapsed="false">
      <c r="B90" s="41"/>
      <c r="C90" s="42"/>
      <c r="D90" s="42" t="s">
        <v>117</v>
      </c>
      <c r="E90" s="43" t="n">
        <v>7</v>
      </c>
      <c r="F90" s="43" t="n">
        <v>270</v>
      </c>
      <c r="G90" s="43" t="n">
        <f aca="false">ROUND(E90*F90,2)</f>
        <v>1890</v>
      </c>
      <c r="I90" s="15"/>
      <c r="M90" s="15"/>
    </row>
    <row r="91" customFormat="false" ht="15" hidden="false" customHeight="false" outlineLevel="0" collapsed="false">
      <c r="B91" s="41"/>
      <c r="C91" s="42"/>
      <c r="D91" s="42" t="s">
        <v>119</v>
      </c>
      <c r="E91" s="43" t="n">
        <v>7.3</v>
      </c>
      <c r="F91" s="43" t="n">
        <v>190</v>
      </c>
      <c r="G91" s="43" t="n">
        <f aca="false">ROUND(E91*F91,2)</f>
        <v>1387</v>
      </c>
      <c r="I91" s="15"/>
      <c r="M91" s="15"/>
    </row>
    <row r="92" customFormat="false" ht="15" hidden="false" customHeight="false" outlineLevel="0" collapsed="false">
      <c r="B92" s="41"/>
      <c r="C92" s="42"/>
      <c r="D92" s="42" t="s">
        <v>121</v>
      </c>
      <c r="E92" s="43" t="n">
        <v>6.1</v>
      </c>
      <c r="F92" s="43" t="n">
        <v>15</v>
      </c>
      <c r="G92" s="43" t="n">
        <f aca="false">ROUND(E92*F92,2)</f>
        <v>91.5</v>
      </c>
      <c r="I92" s="15"/>
      <c r="M92" s="15"/>
    </row>
    <row r="93" customFormat="false" ht="15" hidden="false" customHeight="false" outlineLevel="0" collapsed="false">
      <c r="B93" s="41"/>
      <c r="C93" s="42"/>
      <c r="D93" s="42" t="s">
        <v>214</v>
      </c>
      <c r="E93" s="43" t="n">
        <v>8</v>
      </c>
      <c r="F93" s="43" t="n">
        <v>700</v>
      </c>
      <c r="G93" s="43" t="n">
        <f aca="false">ROUND(E93*F93,2)</f>
        <v>5600</v>
      </c>
      <c r="I93" s="15"/>
      <c r="M93" s="15"/>
    </row>
    <row r="94" customFormat="false" ht="15" hidden="false" customHeight="false" outlineLevel="0" collapsed="false">
      <c r="B94" s="41"/>
      <c r="C94" s="42"/>
      <c r="D94" s="42" t="s">
        <v>125</v>
      </c>
      <c r="E94" s="43" t="n">
        <v>6</v>
      </c>
      <c r="F94" s="43" t="n">
        <v>215</v>
      </c>
      <c r="G94" s="43" t="n">
        <f aca="false">ROUND(E94*F94,2)</f>
        <v>1290</v>
      </c>
      <c r="I94" s="15"/>
      <c r="M94" s="15"/>
    </row>
    <row r="95" customFormat="false" ht="15" hidden="false" customHeight="false" outlineLevel="0" collapsed="false">
      <c r="B95" s="41"/>
      <c r="C95" s="42"/>
      <c r="D95" s="42" t="s">
        <v>108</v>
      </c>
      <c r="E95" s="43" t="n">
        <v>5.9</v>
      </c>
      <c r="F95" s="43" t="n">
        <v>20</v>
      </c>
      <c r="G95" s="43" t="n">
        <f aca="false">ROUND(E95*F95,2)</f>
        <v>118</v>
      </c>
      <c r="I95" s="15"/>
      <c r="M95" s="15"/>
    </row>
    <row r="96" customFormat="false" ht="15" hidden="false" customHeight="false" outlineLevel="0" collapsed="false">
      <c r="B96" s="41"/>
      <c r="C96" s="42"/>
      <c r="D96" s="42" t="s">
        <v>215</v>
      </c>
      <c r="E96" s="43" t="n">
        <v>6.3</v>
      </c>
      <c r="F96" s="43" t="n">
        <v>170</v>
      </c>
      <c r="G96" s="43" t="n">
        <f aca="false">ROUND(E96*F96,2)</f>
        <v>1071</v>
      </c>
      <c r="I96" s="15"/>
      <c r="J96" s="60"/>
      <c r="M96" s="15"/>
    </row>
    <row r="97" customFormat="false" ht="15" hidden="false" customHeight="false" outlineLevel="0" collapsed="false">
      <c r="B97" s="41"/>
      <c r="C97" s="42"/>
      <c r="D97" s="42" t="s">
        <v>216</v>
      </c>
      <c r="E97" s="43" t="n">
        <v>5.9</v>
      </c>
      <c r="F97" s="43" t="n">
        <v>115</v>
      </c>
      <c r="G97" s="43" t="n">
        <f aca="false">ROUND(E97*F97,2)</f>
        <v>678.5</v>
      </c>
      <c r="I97" s="15"/>
      <c r="M97" s="15"/>
    </row>
    <row r="98" customFormat="false" ht="15" hidden="false" customHeight="false" outlineLevel="0" collapsed="false">
      <c r="B98" s="41"/>
      <c r="C98" s="42"/>
      <c r="D98" s="42" t="s">
        <v>131</v>
      </c>
      <c r="E98" s="43" t="n">
        <v>5.8</v>
      </c>
      <c r="F98" s="43" t="n">
        <v>100</v>
      </c>
      <c r="G98" s="43" t="n">
        <f aca="false">ROUND(E98*F98,2)</f>
        <v>580</v>
      </c>
      <c r="I98" s="15"/>
      <c r="M98" s="15"/>
    </row>
    <row r="99" customFormat="false" ht="15" hidden="false" customHeight="false" outlineLevel="0" collapsed="false">
      <c r="B99" s="41"/>
      <c r="C99" s="42"/>
      <c r="D99" s="42" t="s">
        <v>133</v>
      </c>
      <c r="E99" s="43" t="n">
        <v>1.6</v>
      </c>
      <c r="F99" s="43" t="n">
        <v>10</v>
      </c>
      <c r="G99" s="43" t="n">
        <f aca="false">ROUND(E99*F99,2)</f>
        <v>16</v>
      </c>
      <c r="I99" s="15"/>
      <c r="K99" s="61"/>
      <c r="M99" s="15"/>
    </row>
    <row r="100" customFormat="false" ht="15" hidden="false" customHeight="false" outlineLevel="0" collapsed="false">
      <c r="B100" s="41"/>
      <c r="C100" s="42"/>
      <c r="D100" s="42" t="s">
        <v>135</v>
      </c>
      <c r="E100" s="43" t="n">
        <v>1.6</v>
      </c>
      <c r="F100" s="43" t="n">
        <v>11</v>
      </c>
      <c r="G100" s="43" t="n">
        <f aca="false">ROUND(E100*F100,2)</f>
        <v>17.6</v>
      </c>
      <c r="I100" s="15"/>
      <c r="M100" s="15"/>
    </row>
    <row r="101" customFormat="false" ht="15" hidden="false" customHeight="false" outlineLevel="0" collapsed="false">
      <c r="B101" s="41"/>
      <c r="C101" s="42"/>
      <c r="D101" s="42" t="s">
        <v>136</v>
      </c>
      <c r="E101" s="43" t="n">
        <v>1.6</v>
      </c>
      <c r="F101" s="43" t="n">
        <v>10</v>
      </c>
      <c r="G101" s="43" t="n">
        <f aca="false">ROUND(E101*F101,2)</f>
        <v>16</v>
      </c>
      <c r="I101" s="15"/>
      <c r="M101" s="15"/>
    </row>
    <row r="102" customFormat="false" ht="15" hidden="false" customHeight="false" outlineLevel="0" collapsed="false">
      <c r="B102" s="44"/>
      <c r="C102" s="45"/>
      <c r="D102" s="46"/>
      <c r="E102" s="47" t="s">
        <v>149</v>
      </c>
      <c r="F102" s="48" t="n">
        <f aca="false">SUM(F87:F101)</f>
        <v>2866</v>
      </c>
      <c r="G102" s="47" t="n">
        <f aca="false">SUM(G87:G101)</f>
        <v>20035.6</v>
      </c>
      <c r="I102" s="25"/>
      <c r="M102" s="15"/>
    </row>
    <row r="103" customFormat="false" ht="15" hidden="false" customHeight="false" outlineLevel="0" collapsed="false">
      <c r="B103" s="62"/>
      <c r="C103" s="63"/>
      <c r="D103" s="64"/>
      <c r="E103" s="65" t="s">
        <v>137</v>
      </c>
      <c r="F103" s="48" t="n">
        <f aca="false">F13+F82+F102</f>
        <v>26026.677</v>
      </c>
      <c r="G103" s="48" t="n">
        <f aca="false">G13+G82+G102</f>
        <v>160756.45</v>
      </c>
    </row>
  </sheetData>
  <mergeCells count="7">
    <mergeCell ref="B4:G4"/>
    <mergeCell ref="B8:B9"/>
    <mergeCell ref="B15:G15"/>
    <mergeCell ref="B62:B64"/>
    <mergeCell ref="B75:B79"/>
    <mergeCell ref="C75:C79"/>
    <mergeCell ref="B84:G84"/>
  </mergeCells>
  <printOptions headings="false" gridLines="false" gridLinesSet="true" horizontalCentered="false" verticalCentered="false"/>
  <pageMargins left="0.905555555555556" right="0.787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P69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D76" activeCellId="0" sqref="D76"/>
    </sheetView>
  </sheetViews>
  <sheetFormatPr defaultRowHeight="15"/>
  <cols>
    <col collapsed="false" hidden="false" max="1" min="1" style="66" width="10.2215909090909"/>
    <col collapsed="false" hidden="false" max="2" min="2" style="66" width="6.46590909090909"/>
    <col collapsed="false" hidden="false" max="3" min="3" style="66" width="65.6931818181818"/>
    <col collapsed="false" hidden="false" max="4" min="4" style="66" width="20.1420454545455"/>
    <col collapsed="false" hidden="false" max="5" min="5" style="66" width="16.2386363636364"/>
    <col collapsed="false" hidden="false" max="6" min="6" style="66" width="14.5795454545455"/>
    <col collapsed="false" hidden="false" max="7" min="7" style="66" width="10.2215909090909"/>
    <col collapsed="false" hidden="false" max="8" min="8" style="66" width="13.5284090909091"/>
    <col collapsed="false" hidden="false" max="14" min="9" style="66" width="10.2215909090909"/>
    <col collapsed="false" hidden="false" max="15" min="15" style="66" width="10.0738636363636"/>
    <col collapsed="false" hidden="false" max="1025" min="16" style="66" width="10.2215909090909"/>
  </cols>
  <sheetData>
    <row r="2" customFormat="false" ht="15" hidden="false" customHeight="false" outlineLevel="0" collapsed="false">
      <c r="B2" s="67" t="s">
        <v>217</v>
      </c>
      <c r="C2" s="67"/>
      <c r="D2" s="67"/>
      <c r="E2" s="67"/>
      <c r="F2" s="67"/>
    </row>
    <row r="3" customFormat="false" ht="15" hidden="false" customHeight="false" outlineLevel="0" collapsed="false">
      <c r="B3" s="68"/>
      <c r="C3" s="69" t="s">
        <v>218</v>
      </c>
      <c r="D3" s="69" t="s">
        <v>5</v>
      </c>
      <c r="E3" s="69" t="s">
        <v>219</v>
      </c>
      <c r="F3" s="70" t="s">
        <v>220</v>
      </c>
    </row>
    <row r="4" customFormat="false" ht="15" hidden="false" customHeight="false" outlineLevel="0" collapsed="false">
      <c r="B4" s="71" t="n">
        <v>1</v>
      </c>
      <c r="C4" s="72" t="s">
        <v>12</v>
      </c>
      <c r="D4" s="73" t="s">
        <v>14</v>
      </c>
      <c r="E4" s="74" t="n">
        <v>888.703</v>
      </c>
      <c r="F4" s="75" t="n">
        <v>998</v>
      </c>
      <c r="G4" s="76"/>
      <c r="H4" s="76"/>
      <c r="I4" s="76"/>
      <c r="J4" s="76"/>
      <c r="K4" s="76"/>
    </row>
    <row r="5" customFormat="false" ht="15" hidden="false" customHeight="false" outlineLevel="0" collapsed="false">
      <c r="B5" s="71" t="n">
        <v>2</v>
      </c>
      <c r="C5" s="72" t="s">
        <v>15</v>
      </c>
      <c r="D5" s="73" t="s">
        <v>14</v>
      </c>
      <c r="E5" s="74" t="n">
        <v>214.098</v>
      </c>
      <c r="F5" s="75" t="n">
        <v>241</v>
      </c>
    </row>
    <row r="6" customFormat="false" ht="15" hidden="false" customHeight="false" outlineLevel="0" collapsed="false">
      <c r="B6" s="71" t="n">
        <v>3</v>
      </c>
      <c r="C6" s="72" t="s">
        <v>17</v>
      </c>
      <c r="D6" s="73" t="s">
        <v>14</v>
      </c>
      <c r="E6" s="74" t="n">
        <v>69.159</v>
      </c>
      <c r="F6" s="75" t="n">
        <v>23</v>
      </c>
    </row>
    <row r="7" customFormat="false" ht="15" hidden="false" customHeight="false" outlineLevel="0" collapsed="false">
      <c r="B7" s="71" t="n">
        <v>4</v>
      </c>
      <c r="C7" s="72" t="s">
        <v>19</v>
      </c>
      <c r="D7" s="73" t="s">
        <v>14</v>
      </c>
      <c r="E7" s="74" t="n">
        <v>310</v>
      </c>
      <c r="F7" s="75" t="n">
        <v>120</v>
      </c>
    </row>
    <row r="8" customFormat="false" ht="15" hidden="false" customHeight="false" outlineLevel="0" collapsed="false">
      <c r="B8" s="71" t="n">
        <v>5</v>
      </c>
      <c r="C8" s="72" t="s">
        <v>21</v>
      </c>
      <c r="D8" s="73" t="s">
        <v>14</v>
      </c>
      <c r="E8" s="74" t="n">
        <v>314</v>
      </c>
      <c r="F8" s="75" t="n">
        <v>330</v>
      </c>
    </row>
    <row r="9" customFormat="false" ht="15" hidden="false" customHeight="false" outlineLevel="0" collapsed="false">
      <c r="B9" s="71" t="n">
        <v>6</v>
      </c>
      <c r="C9" s="72" t="s">
        <v>23</v>
      </c>
      <c r="D9" s="73" t="s">
        <v>14</v>
      </c>
      <c r="E9" s="74" t="n">
        <v>179.761</v>
      </c>
      <c r="F9" s="75" t="n">
        <v>260</v>
      </c>
      <c r="O9" s="77"/>
    </row>
    <row r="10" customFormat="false" ht="15" hidden="false" customHeight="false" outlineLevel="0" collapsed="false">
      <c r="B10" s="71" t="n">
        <v>7</v>
      </c>
      <c r="C10" s="72" t="s">
        <v>25</v>
      </c>
      <c r="D10" s="73" t="s">
        <v>14</v>
      </c>
      <c r="E10" s="74" t="n">
        <v>240.059</v>
      </c>
      <c r="F10" s="75" t="n">
        <v>193</v>
      </c>
      <c r="O10" s="77"/>
    </row>
    <row r="11" customFormat="false" ht="15" hidden="false" customHeight="false" outlineLevel="0" collapsed="false">
      <c r="B11" s="71" t="n">
        <v>8</v>
      </c>
      <c r="C11" s="72" t="s">
        <v>27</v>
      </c>
      <c r="D11" s="73" t="s">
        <v>14</v>
      </c>
      <c r="E11" s="74" t="n">
        <v>159.414</v>
      </c>
      <c r="F11" s="75" t="n">
        <v>170</v>
      </c>
      <c r="O11" s="78"/>
    </row>
    <row r="12" customFormat="false" ht="15" hidden="false" customHeight="false" outlineLevel="0" collapsed="false">
      <c r="B12" s="71" t="n">
        <v>9</v>
      </c>
      <c r="C12" s="72" t="s">
        <v>28</v>
      </c>
      <c r="D12" s="73" t="s">
        <v>14</v>
      </c>
      <c r="E12" s="74" t="n">
        <v>392.345</v>
      </c>
      <c r="F12" s="75" t="n">
        <v>226</v>
      </c>
      <c r="P12" s="79"/>
    </row>
    <row r="13" customFormat="false" ht="15" hidden="false" customHeight="false" outlineLevel="0" collapsed="false">
      <c r="B13" s="71" t="n">
        <v>10</v>
      </c>
      <c r="C13" s="72" t="s">
        <v>30</v>
      </c>
      <c r="D13" s="73" t="s">
        <v>14</v>
      </c>
      <c r="E13" s="74" t="n">
        <v>200.427</v>
      </c>
      <c r="F13" s="75" t="n">
        <v>243</v>
      </c>
    </row>
    <row r="14" customFormat="false" ht="15" hidden="false" customHeight="false" outlineLevel="0" collapsed="false">
      <c r="B14" s="71" t="n">
        <v>11</v>
      </c>
      <c r="C14" s="72" t="s">
        <v>32</v>
      </c>
      <c r="D14" s="73" t="s">
        <v>14</v>
      </c>
      <c r="E14" s="74" t="n">
        <v>320.753</v>
      </c>
      <c r="F14" s="75" t="n">
        <v>431</v>
      </c>
    </row>
    <row r="15" customFormat="false" ht="15" hidden="false" customHeight="false" outlineLevel="0" collapsed="false">
      <c r="B15" s="71" t="n">
        <v>12</v>
      </c>
      <c r="C15" s="72" t="s">
        <v>34</v>
      </c>
      <c r="D15" s="73" t="s">
        <v>14</v>
      </c>
      <c r="E15" s="74" t="n">
        <v>552.104</v>
      </c>
      <c r="F15" s="75" t="n">
        <v>773</v>
      </c>
    </row>
    <row r="16" customFormat="false" ht="15" hidden="false" customHeight="false" outlineLevel="0" collapsed="false">
      <c r="B16" s="71" t="n">
        <v>13</v>
      </c>
      <c r="C16" s="72" t="s">
        <v>36</v>
      </c>
      <c r="D16" s="73" t="s">
        <v>14</v>
      </c>
      <c r="E16" s="74" t="n">
        <v>317.078</v>
      </c>
      <c r="F16" s="75" t="n">
        <v>345</v>
      </c>
    </row>
    <row r="17" customFormat="false" ht="15" hidden="false" customHeight="false" outlineLevel="0" collapsed="false">
      <c r="B17" s="71" t="n">
        <v>14</v>
      </c>
      <c r="C17" s="72" t="s">
        <v>38</v>
      </c>
      <c r="D17" s="73" t="s">
        <v>14</v>
      </c>
      <c r="E17" s="74" t="n">
        <v>514.981</v>
      </c>
      <c r="F17" s="75" t="n">
        <v>665</v>
      </c>
    </row>
    <row r="18" customFormat="false" ht="15" hidden="false" customHeight="false" outlineLevel="0" collapsed="false">
      <c r="B18" s="71" t="n">
        <v>15</v>
      </c>
      <c r="C18" s="72" t="s">
        <v>39</v>
      </c>
      <c r="D18" s="73" t="s">
        <v>14</v>
      </c>
      <c r="E18" s="74" t="n">
        <v>421.486</v>
      </c>
      <c r="F18" s="75" t="n">
        <v>584</v>
      </c>
    </row>
    <row r="19" customFormat="false" ht="15" hidden="false" customHeight="false" outlineLevel="0" collapsed="false">
      <c r="B19" s="71" t="n">
        <v>16</v>
      </c>
      <c r="C19" s="72" t="s">
        <v>41</v>
      </c>
      <c r="D19" s="72" t="s">
        <v>14</v>
      </c>
      <c r="E19" s="74" t="n">
        <v>167.767</v>
      </c>
      <c r="F19" s="75" t="n">
        <v>302</v>
      </c>
    </row>
    <row r="20" customFormat="false" ht="15" hidden="false" customHeight="false" outlineLevel="0" collapsed="false">
      <c r="B20" s="71" t="n">
        <v>17</v>
      </c>
      <c r="C20" s="72" t="s">
        <v>41</v>
      </c>
      <c r="D20" s="72" t="s">
        <v>14</v>
      </c>
      <c r="E20" s="74" t="n">
        <v>165.401</v>
      </c>
      <c r="F20" s="75" t="n">
        <v>276</v>
      </c>
    </row>
    <row r="21" customFormat="false" ht="15" hidden="false" customHeight="false" outlineLevel="0" collapsed="false">
      <c r="B21" s="71" t="n">
        <v>18</v>
      </c>
      <c r="C21" s="72" t="s">
        <v>41</v>
      </c>
      <c r="D21" s="73" t="s">
        <v>14</v>
      </c>
      <c r="E21" s="74" t="n">
        <v>509.692</v>
      </c>
      <c r="F21" s="75" t="n">
        <v>217</v>
      </c>
    </row>
    <row r="22" customFormat="false" ht="15" hidden="false" customHeight="false" outlineLevel="0" collapsed="false">
      <c r="B22" s="71" t="n">
        <v>19</v>
      </c>
      <c r="C22" s="72" t="s">
        <v>45</v>
      </c>
      <c r="D22" s="73" t="s">
        <v>14</v>
      </c>
      <c r="E22" s="74" t="n">
        <v>332.754</v>
      </c>
      <c r="F22" s="75" t="n">
        <v>555</v>
      </c>
    </row>
    <row r="23" customFormat="false" ht="15" hidden="false" customHeight="false" outlineLevel="0" collapsed="false">
      <c r="B23" s="71" t="n">
        <v>20</v>
      </c>
      <c r="C23" s="72" t="s">
        <v>45</v>
      </c>
      <c r="D23" s="73" t="s">
        <v>14</v>
      </c>
      <c r="E23" s="74" t="n">
        <v>533.317</v>
      </c>
      <c r="F23" s="75" t="n">
        <v>714</v>
      </c>
    </row>
    <row r="24" customFormat="false" ht="15" hidden="false" customHeight="false" outlineLevel="0" collapsed="false">
      <c r="B24" s="71" t="n">
        <v>21</v>
      </c>
      <c r="C24" s="72" t="s">
        <v>47</v>
      </c>
      <c r="D24" s="73" t="s">
        <v>14</v>
      </c>
      <c r="E24" s="74" t="n">
        <v>137.65</v>
      </c>
      <c r="F24" s="75" t="n">
        <v>70</v>
      </c>
    </row>
    <row r="25" customFormat="false" ht="15" hidden="false" customHeight="false" outlineLevel="0" collapsed="false">
      <c r="B25" s="71" t="n">
        <v>22</v>
      </c>
      <c r="C25" s="72" t="s">
        <v>49</v>
      </c>
      <c r="D25" s="73" t="s">
        <v>14</v>
      </c>
      <c r="E25" s="74" t="n">
        <v>145.961</v>
      </c>
      <c r="F25" s="75" t="n">
        <v>0</v>
      </c>
    </row>
    <row r="26" customFormat="false" ht="15" hidden="false" customHeight="false" outlineLevel="0" collapsed="false">
      <c r="B26" s="71" t="n">
        <v>23</v>
      </c>
      <c r="C26" s="72" t="s">
        <v>47</v>
      </c>
      <c r="D26" s="73" t="s">
        <v>14</v>
      </c>
      <c r="E26" s="74" t="n">
        <v>536.834</v>
      </c>
      <c r="F26" s="75" t="n">
        <v>809</v>
      </c>
    </row>
    <row r="27" customFormat="false" ht="15" hidden="false" customHeight="false" outlineLevel="0" collapsed="false">
      <c r="B27" s="71" t="n">
        <v>24</v>
      </c>
      <c r="C27" s="72" t="s">
        <v>49</v>
      </c>
      <c r="D27" s="73" t="s">
        <v>14</v>
      </c>
      <c r="E27" s="74" t="n">
        <v>528.691</v>
      </c>
      <c r="F27" s="75" t="n">
        <v>662</v>
      </c>
    </row>
    <row r="28" customFormat="false" ht="15" hidden="false" customHeight="false" outlineLevel="0" collapsed="false">
      <c r="B28" s="71" t="n">
        <v>25</v>
      </c>
      <c r="C28" s="72" t="s">
        <v>50</v>
      </c>
      <c r="D28" s="73" t="s">
        <v>14</v>
      </c>
      <c r="E28" s="74" t="n">
        <v>332.603</v>
      </c>
      <c r="F28" s="75" t="n">
        <v>54</v>
      </c>
    </row>
    <row r="29" customFormat="false" ht="30" hidden="false" customHeight="false" outlineLevel="0" collapsed="false">
      <c r="B29" s="71" t="n">
        <v>26</v>
      </c>
      <c r="C29" s="72" t="s">
        <v>52</v>
      </c>
      <c r="D29" s="73" t="s">
        <v>14</v>
      </c>
      <c r="E29" s="74" t="n">
        <v>520.581</v>
      </c>
      <c r="F29" s="75" t="n">
        <v>550</v>
      </c>
    </row>
    <row r="30" customFormat="false" ht="15" hidden="false" customHeight="false" outlineLevel="0" collapsed="false">
      <c r="B30" s="71" t="n">
        <v>27</v>
      </c>
      <c r="C30" s="72" t="s">
        <v>53</v>
      </c>
      <c r="D30" s="73" t="s">
        <v>14</v>
      </c>
      <c r="E30" s="74" t="n">
        <v>420.604</v>
      </c>
      <c r="F30" s="75" t="n">
        <v>600</v>
      </c>
    </row>
    <row r="31" customFormat="false" ht="15" hidden="false" customHeight="false" outlineLevel="0" collapsed="false">
      <c r="B31" s="71" t="n">
        <v>28</v>
      </c>
      <c r="C31" s="72" t="s">
        <v>54</v>
      </c>
      <c r="D31" s="73" t="s">
        <v>14</v>
      </c>
      <c r="E31" s="74" t="n">
        <v>332.626</v>
      </c>
      <c r="F31" s="75" t="n">
        <v>607</v>
      </c>
    </row>
    <row r="32" customFormat="false" ht="15" hidden="false" customHeight="false" outlineLevel="0" collapsed="false">
      <c r="B32" s="71" t="n">
        <v>29</v>
      </c>
      <c r="C32" s="72" t="s">
        <v>56</v>
      </c>
      <c r="D32" s="73" t="s">
        <v>14</v>
      </c>
      <c r="E32" s="74" t="n">
        <v>420.637</v>
      </c>
      <c r="F32" s="75" t="n">
        <v>559</v>
      </c>
    </row>
    <row r="33" customFormat="false" ht="15" hidden="false" customHeight="false" outlineLevel="0" collapsed="false">
      <c r="B33" s="71" t="n">
        <v>30</v>
      </c>
      <c r="C33" s="72" t="s">
        <v>57</v>
      </c>
      <c r="D33" s="73" t="s">
        <v>14</v>
      </c>
      <c r="E33" s="74" t="n">
        <v>332.791</v>
      </c>
      <c r="F33" s="75" t="n">
        <f aca="false">232+158+25</f>
        <v>415</v>
      </c>
    </row>
    <row r="34" customFormat="false" ht="15" hidden="false" customHeight="false" outlineLevel="0" collapsed="false">
      <c r="B34" s="71" t="n">
        <v>31</v>
      </c>
      <c r="C34" s="72" t="s">
        <v>59</v>
      </c>
      <c r="D34" s="73" t="s">
        <v>14</v>
      </c>
      <c r="E34" s="74" t="n">
        <v>380.714</v>
      </c>
      <c r="F34" s="75" t="n">
        <v>458</v>
      </c>
    </row>
    <row r="35" customFormat="false" ht="15" hidden="false" customHeight="false" outlineLevel="0" collapsed="false">
      <c r="B35" s="71" t="n">
        <v>32</v>
      </c>
      <c r="C35" s="72" t="s">
        <v>60</v>
      </c>
      <c r="D35" s="73" t="s">
        <v>14</v>
      </c>
      <c r="E35" s="74" t="n">
        <v>332.76</v>
      </c>
      <c r="F35" s="75" t="n">
        <v>269</v>
      </c>
    </row>
    <row r="36" customFormat="false" ht="15" hidden="false" customHeight="false" outlineLevel="0" collapsed="false">
      <c r="B36" s="71" t="n">
        <v>33</v>
      </c>
      <c r="C36" s="72" t="s">
        <v>61</v>
      </c>
      <c r="D36" s="73" t="s">
        <v>14</v>
      </c>
      <c r="E36" s="74" t="n">
        <v>332.094</v>
      </c>
      <c r="F36" s="75" t="n">
        <v>528</v>
      </c>
    </row>
    <row r="37" customFormat="false" ht="15" hidden="false" customHeight="false" outlineLevel="0" collapsed="false">
      <c r="B37" s="71" t="n">
        <v>34</v>
      </c>
      <c r="C37" s="72" t="s">
        <v>62</v>
      </c>
      <c r="D37" s="73" t="s">
        <v>14</v>
      </c>
      <c r="E37" s="74" t="n">
        <v>500</v>
      </c>
      <c r="F37" s="75" t="n">
        <v>579</v>
      </c>
    </row>
    <row r="38" customFormat="false" ht="15" hidden="false" customHeight="false" outlineLevel="0" collapsed="false">
      <c r="B38" s="71" t="n">
        <v>35</v>
      </c>
      <c r="C38" s="72" t="s">
        <v>63</v>
      </c>
      <c r="D38" s="73" t="s">
        <v>14</v>
      </c>
      <c r="E38" s="74" t="n">
        <v>750.862</v>
      </c>
      <c r="F38" s="75" t="n">
        <v>1200</v>
      </c>
    </row>
    <row r="39" customFormat="false" ht="15" hidden="false" customHeight="false" outlineLevel="0" collapsed="false">
      <c r="B39" s="71" t="n">
        <v>36</v>
      </c>
      <c r="C39" s="72" t="s">
        <v>65</v>
      </c>
      <c r="D39" s="73" t="s">
        <v>14</v>
      </c>
      <c r="E39" s="74" t="n">
        <v>179.179</v>
      </c>
      <c r="F39" s="75" t="n">
        <v>323</v>
      </c>
    </row>
    <row r="40" customFormat="false" ht="15" hidden="false" customHeight="false" outlineLevel="0" collapsed="false">
      <c r="B40" s="71" t="n">
        <v>37</v>
      </c>
      <c r="C40" s="72" t="s">
        <v>12</v>
      </c>
      <c r="D40" s="73" t="s">
        <v>14</v>
      </c>
      <c r="E40" s="74" t="n">
        <v>712.549</v>
      </c>
      <c r="F40" s="75" t="n">
        <v>860</v>
      </c>
    </row>
    <row r="41" customFormat="false" ht="15" hidden="false" customHeight="false" outlineLevel="0" collapsed="false">
      <c r="B41" s="71" t="n">
        <v>38</v>
      </c>
      <c r="C41" s="72" t="s">
        <v>68</v>
      </c>
      <c r="D41" s="73" t="s">
        <v>14</v>
      </c>
      <c r="E41" s="74" t="n">
        <v>360.261</v>
      </c>
      <c r="F41" s="75" t="n">
        <v>378</v>
      </c>
    </row>
    <row r="42" customFormat="false" ht="15" hidden="false" customHeight="false" outlineLevel="0" collapsed="false">
      <c r="B42" s="71" t="n">
        <v>39</v>
      </c>
      <c r="C42" s="72" t="s">
        <v>70</v>
      </c>
      <c r="D42" s="73" t="s">
        <v>14</v>
      </c>
      <c r="E42" s="74" t="n">
        <v>720.975</v>
      </c>
      <c r="F42" s="75" t="n">
        <v>943</v>
      </c>
    </row>
    <row r="43" customFormat="false" ht="15" hidden="false" customHeight="false" outlineLevel="0" collapsed="false">
      <c r="B43" s="71" t="n">
        <v>40</v>
      </c>
      <c r="C43" s="72" t="s">
        <v>72</v>
      </c>
      <c r="D43" s="73" t="s">
        <v>74</v>
      </c>
      <c r="E43" s="74" t="n">
        <v>777.573</v>
      </c>
      <c r="F43" s="75" t="n">
        <v>622</v>
      </c>
    </row>
    <row r="44" customFormat="false" ht="15" hidden="false" customHeight="false" outlineLevel="0" collapsed="false">
      <c r="B44" s="71" t="n">
        <v>41</v>
      </c>
      <c r="C44" s="72" t="s">
        <v>75</v>
      </c>
      <c r="D44" s="73" t="s">
        <v>74</v>
      </c>
      <c r="E44" s="74" t="n">
        <v>804.38</v>
      </c>
      <c r="F44" s="75" t="n">
        <v>1126</v>
      </c>
    </row>
    <row r="45" customFormat="false" ht="15" hidden="false" customHeight="false" outlineLevel="0" collapsed="false">
      <c r="B45" s="71" t="n">
        <v>42</v>
      </c>
      <c r="C45" s="72" t="s">
        <v>77</v>
      </c>
      <c r="D45" s="73" t="s">
        <v>74</v>
      </c>
      <c r="E45" s="74" t="n">
        <v>484.106</v>
      </c>
      <c r="F45" s="75" t="n">
        <v>818</v>
      </c>
    </row>
    <row r="46" customFormat="false" ht="15" hidden="false" customHeight="false" outlineLevel="0" collapsed="false">
      <c r="B46" s="71" t="n">
        <v>43</v>
      </c>
      <c r="C46" s="72" t="s">
        <v>79</v>
      </c>
      <c r="D46" s="73" t="s">
        <v>74</v>
      </c>
      <c r="E46" s="74" t="n">
        <v>121.821</v>
      </c>
      <c r="F46" s="75" t="n">
        <v>217</v>
      </c>
      <c r="L46" s="80"/>
    </row>
    <row r="47" customFormat="false" ht="15" hidden="false" customHeight="false" outlineLevel="0" collapsed="false">
      <c r="B47" s="71" t="n">
        <v>44</v>
      </c>
      <c r="C47" s="72" t="s">
        <v>81</v>
      </c>
      <c r="D47" s="73" t="s">
        <v>74</v>
      </c>
      <c r="E47" s="74" t="n">
        <v>44.387</v>
      </c>
      <c r="F47" s="75" t="n">
        <v>25</v>
      </c>
      <c r="L47" s="80"/>
    </row>
    <row r="48" customFormat="false" ht="15" hidden="false" customHeight="false" outlineLevel="0" collapsed="false">
      <c r="B48" s="71" t="n">
        <v>45</v>
      </c>
      <c r="C48" s="72" t="s">
        <v>81</v>
      </c>
      <c r="D48" s="73" t="s">
        <v>74</v>
      </c>
      <c r="E48" s="74" t="n">
        <v>169.746</v>
      </c>
      <c r="F48" s="75" t="n">
        <v>269</v>
      </c>
      <c r="L48" s="80"/>
    </row>
    <row r="49" customFormat="false" ht="15" hidden="false" customHeight="false" outlineLevel="0" collapsed="false">
      <c r="B49" s="71" t="n">
        <v>46</v>
      </c>
      <c r="C49" s="72" t="s">
        <v>84</v>
      </c>
      <c r="D49" s="72" t="s">
        <v>74</v>
      </c>
      <c r="E49" s="74" t="n">
        <v>322.936</v>
      </c>
      <c r="F49" s="75" t="n">
        <v>533</v>
      </c>
    </row>
    <row r="50" customFormat="false" ht="15" hidden="false" customHeight="false" outlineLevel="0" collapsed="false">
      <c r="B50" s="71" t="n">
        <v>47</v>
      </c>
      <c r="C50" s="72" t="s">
        <v>86</v>
      </c>
      <c r="D50" s="73" t="s">
        <v>74</v>
      </c>
      <c r="E50" s="74" t="n">
        <v>654.25</v>
      </c>
      <c r="F50" s="75" t="n">
        <v>834</v>
      </c>
    </row>
    <row r="51" customFormat="false" ht="15" hidden="false" customHeight="false" outlineLevel="0" collapsed="false">
      <c r="B51" s="71" t="n">
        <v>48</v>
      </c>
      <c r="C51" s="72" t="s">
        <v>88</v>
      </c>
      <c r="D51" s="73" t="s">
        <v>74</v>
      </c>
      <c r="E51" s="74" t="n">
        <v>71.252</v>
      </c>
      <c r="F51" s="75" t="n">
        <v>140</v>
      </c>
    </row>
    <row r="52" customFormat="false" ht="15" hidden="false" customHeight="false" outlineLevel="0" collapsed="false">
      <c r="B52" s="71" t="n">
        <v>49</v>
      </c>
      <c r="C52" s="72" t="s">
        <v>88</v>
      </c>
      <c r="D52" s="73" t="s">
        <v>74</v>
      </c>
      <c r="E52" s="74" t="n">
        <v>353.093</v>
      </c>
      <c r="F52" s="75" t="n">
        <v>400</v>
      </c>
    </row>
    <row r="53" customFormat="false" ht="15" hidden="false" customHeight="false" outlineLevel="0" collapsed="false">
      <c r="B53" s="71" t="n">
        <v>50</v>
      </c>
      <c r="C53" s="72" t="s">
        <v>91</v>
      </c>
      <c r="D53" s="73" t="s">
        <v>74</v>
      </c>
      <c r="E53" s="74" t="n">
        <v>854.683</v>
      </c>
      <c r="F53" s="75" t="n">
        <v>1075</v>
      </c>
    </row>
    <row r="54" customFormat="false" ht="15" hidden="false" customHeight="false" outlineLevel="0" collapsed="false">
      <c r="B54" s="71" t="n">
        <v>51</v>
      </c>
      <c r="C54" s="72" t="s">
        <v>93</v>
      </c>
      <c r="D54" s="73" t="s">
        <v>74</v>
      </c>
      <c r="E54" s="74" t="n">
        <v>178.866</v>
      </c>
      <c r="F54" s="75" t="n">
        <v>310</v>
      </c>
    </row>
    <row r="55" customFormat="false" ht="15" hidden="false" customHeight="false" outlineLevel="0" collapsed="false">
      <c r="B55" s="71" t="n">
        <v>52</v>
      </c>
      <c r="C55" s="72" t="s">
        <v>95</v>
      </c>
      <c r="D55" s="73" t="s">
        <v>74</v>
      </c>
      <c r="E55" s="74" t="n">
        <v>453.443</v>
      </c>
      <c r="F55" s="75" t="n">
        <v>726</v>
      </c>
    </row>
    <row r="56" customFormat="false" ht="15" hidden="false" customHeight="false" outlineLevel="0" collapsed="false">
      <c r="B56" s="71" t="n">
        <v>53</v>
      </c>
      <c r="C56" s="72" t="s">
        <v>97</v>
      </c>
      <c r="D56" s="73" t="s">
        <v>74</v>
      </c>
      <c r="E56" s="74" t="n">
        <v>453.378</v>
      </c>
      <c r="F56" s="75" t="n">
        <v>816</v>
      </c>
    </row>
    <row r="57" customFormat="false" ht="15" hidden="false" customHeight="false" outlineLevel="0" collapsed="false">
      <c r="B57" s="71" t="n">
        <v>54</v>
      </c>
      <c r="C57" s="72" t="s">
        <v>98</v>
      </c>
      <c r="D57" s="73" t="s">
        <v>74</v>
      </c>
      <c r="E57" s="74" t="n">
        <v>292.677</v>
      </c>
      <c r="F57" s="75" t="n">
        <v>430</v>
      </c>
    </row>
    <row r="58" customFormat="false" ht="30" hidden="false" customHeight="false" outlineLevel="0" collapsed="false">
      <c r="B58" s="71" t="n">
        <v>55</v>
      </c>
      <c r="C58" s="72" t="s">
        <v>100</v>
      </c>
      <c r="D58" s="73" t="s">
        <v>74</v>
      </c>
      <c r="E58" s="74" t="n">
        <v>205.903</v>
      </c>
      <c r="F58" s="75" t="n">
        <v>390</v>
      </c>
    </row>
    <row r="59" customFormat="false" ht="15" hidden="false" customHeight="false" outlineLevel="0" collapsed="false">
      <c r="B59" s="71" t="n">
        <v>56</v>
      </c>
      <c r="C59" s="72" t="s">
        <v>102</v>
      </c>
      <c r="D59" s="73" t="s">
        <v>74</v>
      </c>
      <c r="E59" s="74" t="n">
        <v>220.452</v>
      </c>
      <c r="F59" s="75" t="n">
        <v>337</v>
      </c>
    </row>
    <row r="60" customFormat="false" ht="15" hidden="false" customHeight="false" outlineLevel="0" collapsed="false">
      <c r="B60" s="71" t="n">
        <v>57</v>
      </c>
      <c r="C60" s="72" t="s">
        <v>104</v>
      </c>
      <c r="D60" s="73" t="s">
        <v>74</v>
      </c>
      <c r="E60" s="74" t="n">
        <v>219.887</v>
      </c>
      <c r="F60" s="75" t="n">
        <v>310</v>
      </c>
    </row>
    <row r="61" customFormat="false" ht="15" hidden="false" customHeight="false" outlineLevel="0" collapsed="false">
      <c r="B61" s="71" t="n">
        <v>58</v>
      </c>
      <c r="C61" s="72" t="s">
        <v>106</v>
      </c>
      <c r="D61" s="73" t="s">
        <v>74</v>
      </c>
      <c r="E61" s="74" t="n">
        <v>214.195</v>
      </c>
      <c r="F61" s="75" t="n">
        <v>320</v>
      </c>
    </row>
    <row r="62" customFormat="false" ht="15" hidden="false" customHeight="false" outlineLevel="0" collapsed="false">
      <c r="B62" s="71" t="n">
        <v>59</v>
      </c>
      <c r="C62" s="72" t="s">
        <v>75</v>
      </c>
      <c r="D62" s="73" t="s">
        <v>74</v>
      </c>
      <c r="E62" s="74" t="n">
        <v>396.037</v>
      </c>
      <c r="F62" s="75" t="n">
        <v>371</v>
      </c>
    </row>
    <row r="63" customFormat="false" ht="15" hidden="false" customHeight="false" outlineLevel="0" collapsed="false">
      <c r="B63" s="71" t="n">
        <v>60</v>
      </c>
      <c r="C63" s="72" t="s">
        <v>108</v>
      </c>
      <c r="D63" s="73" t="s">
        <v>74</v>
      </c>
      <c r="E63" s="74" t="n">
        <v>500.286</v>
      </c>
      <c r="F63" s="75" t="n">
        <v>600</v>
      </c>
    </row>
    <row r="64" customFormat="false" ht="15" hidden="false" customHeight="false" outlineLevel="0" collapsed="false">
      <c r="B64" s="71" t="n">
        <v>61</v>
      </c>
      <c r="C64" s="72" t="s">
        <v>110</v>
      </c>
      <c r="D64" s="73" t="s">
        <v>74</v>
      </c>
      <c r="E64" s="74" t="n">
        <v>825.411</v>
      </c>
      <c r="F64" s="75" t="n">
        <v>1141</v>
      </c>
    </row>
    <row r="65" customFormat="false" ht="15" hidden="false" customHeight="false" outlineLevel="0" collapsed="false">
      <c r="B65" s="81" t="n">
        <v>62</v>
      </c>
      <c r="C65" s="82" t="s">
        <v>112</v>
      </c>
      <c r="D65" s="83" t="s">
        <v>74</v>
      </c>
      <c r="E65" s="84" t="n">
        <v>50.244</v>
      </c>
      <c r="F65" s="85" t="n">
        <v>60</v>
      </c>
    </row>
    <row r="66" customFormat="false" ht="15" hidden="false" customHeight="false" outlineLevel="0" collapsed="false">
      <c r="B66" s="86"/>
      <c r="C66" s="87"/>
      <c r="D66" s="88" t="s">
        <v>221</v>
      </c>
      <c r="E66" s="89" t="n">
        <f aca="false">SUM(E4:E65)</f>
        <v>23450.677</v>
      </c>
      <c r="F66" s="90" t="n">
        <f aca="false">SUM(F4:F65)</f>
        <v>29400</v>
      </c>
      <c r="H66" s="76"/>
    </row>
    <row r="67" customFormat="false" ht="15" hidden="false" customHeight="false" outlineLevel="0" collapsed="false">
      <c r="D67" s="91"/>
      <c r="E67" s="92"/>
      <c r="F67" s="93"/>
    </row>
    <row r="68" customFormat="false" ht="15.75" hidden="false" customHeight="false" outlineLevel="0" collapsed="false">
      <c r="B68" s="94"/>
      <c r="C68" s="95"/>
      <c r="D68" s="96"/>
      <c r="E68" s="97" t="s">
        <v>222</v>
      </c>
      <c r="F68" s="98" t="n">
        <v>1.2</v>
      </c>
    </row>
    <row r="69" customFormat="false" ht="15.75" hidden="false" customHeight="false" outlineLevel="0" collapsed="false">
      <c r="B69" s="94"/>
      <c r="C69" s="99"/>
      <c r="D69" s="99"/>
      <c r="E69" s="100" t="s">
        <v>141</v>
      </c>
      <c r="F69" s="98" t="n">
        <f aca="false">F66*F68</f>
        <v>35280</v>
      </c>
    </row>
  </sheetData>
  <mergeCells count="1">
    <mergeCell ref="B2:F2"/>
  </mergeCells>
  <printOptions headings="false" gridLines="false" gridLinesSet="true" horizontalCentered="false" verticalCentered="false"/>
  <pageMargins left="0.905555555555556" right="0.787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N65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15" activeCellId="0" sqref="C15"/>
    </sheetView>
  </sheetViews>
  <sheetFormatPr defaultRowHeight="15"/>
  <cols>
    <col collapsed="false" hidden="false" max="1" min="1" style="101" width="7.51704545454545"/>
    <col collapsed="false" hidden="false" max="2" min="2" style="101" width="17.5909090909091"/>
    <col collapsed="false" hidden="false" max="3" min="3" style="101" width="98.4659090909091"/>
    <col collapsed="false" hidden="false" max="4" min="4" style="101" width="9.61931818181818"/>
    <col collapsed="false" hidden="true" max="5" min="5" style="101" width="0"/>
    <col collapsed="false" hidden="false" max="6" min="6" style="101" width="15.1818181818182"/>
    <col collapsed="false" hidden="false" max="7" min="7" style="101" width="11.2727272727273"/>
    <col collapsed="false" hidden="false" max="8" min="8" style="101" width="11.125"/>
    <col collapsed="false" hidden="false" max="9" min="9" style="101" width="18.3409090909091"/>
    <col collapsed="false" hidden="false" max="10" min="10" style="101" width="5.11363636363636"/>
    <col collapsed="false" hidden="false" max="12" min="11" style="101" width="9.61931818181818"/>
    <col collapsed="false" hidden="false" max="13" min="13" style="101" width="25.7045454545455"/>
    <col collapsed="false" hidden="false" max="14" min="14" style="101" width="163.409090909091"/>
    <col collapsed="false" hidden="false" max="1025" min="15" style="101" width="9.61931818181818"/>
  </cols>
  <sheetData>
    <row r="1" customFormat="false" ht="15" hidden="false" customHeight="false" outlineLevel="0" collapsed="false">
      <c r="A1" s="102"/>
      <c r="B1" s="103"/>
      <c r="C1" s="104" t="s">
        <v>223</v>
      </c>
      <c r="D1" s="103"/>
      <c r="E1" s="103"/>
      <c r="F1" s="103"/>
      <c r="G1" s="105" t="s">
        <v>224</v>
      </c>
      <c r="H1" s="103"/>
      <c r="I1" s="103"/>
    </row>
    <row r="2" customFormat="false" ht="15" hidden="false" customHeight="false" outlineLevel="0" collapsed="false">
      <c r="A2" s="106"/>
      <c r="B2" s="103"/>
      <c r="C2" s="107" t="s">
        <v>225</v>
      </c>
      <c r="D2" s="103"/>
      <c r="E2" s="103"/>
      <c r="F2" s="103"/>
      <c r="G2" s="105" t="s">
        <v>226</v>
      </c>
      <c r="H2" s="108" t="n">
        <v>0.235</v>
      </c>
      <c r="I2" s="103"/>
    </row>
    <row r="3" customFormat="false" ht="18" hidden="false" customHeight="true" outlineLevel="0" collapsed="false">
      <c r="A3" s="106"/>
      <c r="B3" s="103"/>
      <c r="C3" s="109" t="s">
        <v>227</v>
      </c>
      <c r="D3" s="103"/>
      <c r="E3" s="103"/>
      <c r="F3" s="103"/>
      <c r="G3" s="101" t="s">
        <v>228</v>
      </c>
    </row>
    <row r="4" customFormat="false" ht="58" hidden="false" customHeight="true" outlineLevel="0" collapsed="false">
      <c r="A4" s="110" t="s">
        <v>229</v>
      </c>
      <c r="B4" s="110"/>
      <c r="C4" s="110"/>
      <c r="D4" s="110"/>
      <c r="E4" s="110"/>
      <c r="F4" s="110"/>
      <c r="G4" s="110"/>
      <c r="H4" s="110"/>
      <c r="I4" s="110"/>
    </row>
    <row r="5" customFormat="false" ht="20" hidden="false" customHeight="true" outlineLevel="0" collapsed="false">
      <c r="A5" s="111" t="s">
        <v>230</v>
      </c>
      <c r="B5" s="111"/>
      <c r="C5" s="111"/>
      <c r="D5" s="111"/>
      <c r="E5" s="111"/>
      <c r="F5" s="111"/>
      <c r="G5" s="111"/>
      <c r="H5" s="111"/>
      <c r="I5" s="111"/>
    </row>
    <row r="6" customFormat="false" ht="20" hidden="false" customHeight="true" outlineLevel="0" collapsed="false">
      <c r="A6" s="112" t="s">
        <v>231</v>
      </c>
      <c r="B6" s="112"/>
      <c r="C6" s="112"/>
      <c r="D6" s="112" t="s">
        <v>232</v>
      </c>
      <c r="E6" s="112"/>
      <c r="F6" s="112"/>
      <c r="G6" s="112"/>
      <c r="H6" s="112"/>
      <c r="I6" s="112"/>
    </row>
    <row r="7" customFormat="false" ht="20" hidden="false" customHeight="true" outlineLevel="0" collapsed="false">
      <c r="A7" s="112" t="s">
        <v>233</v>
      </c>
      <c r="B7" s="112"/>
      <c r="C7" s="112"/>
      <c r="D7" s="112" t="s">
        <v>234</v>
      </c>
      <c r="E7" s="112"/>
      <c r="F7" s="112"/>
      <c r="G7" s="112"/>
      <c r="H7" s="112"/>
      <c r="I7" s="112"/>
    </row>
    <row r="8" customFormat="false" ht="20" hidden="false" customHeight="true" outlineLevel="0" collapsed="false">
      <c r="A8" s="112" t="s">
        <v>235</v>
      </c>
      <c r="B8" s="112"/>
      <c r="C8" s="112"/>
      <c r="D8" s="112"/>
      <c r="E8" s="112"/>
      <c r="F8" s="112"/>
      <c r="G8" s="112"/>
      <c r="H8" s="112"/>
      <c r="I8" s="112"/>
    </row>
    <row r="9" customFormat="false" ht="45" hidden="false" customHeight="true" outlineLevel="0" collapsed="false">
      <c r="A9" s="113" t="s">
        <v>236</v>
      </c>
      <c r="B9" s="113"/>
      <c r="C9" s="113"/>
      <c r="D9" s="113"/>
      <c r="E9" s="113"/>
      <c r="F9" s="113"/>
      <c r="G9" s="113"/>
      <c r="H9" s="113"/>
      <c r="I9" s="113"/>
    </row>
    <row r="10" customFormat="false" ht="18.75" hidden="false" customHeight="false" outlineLevel="0" collapsed="false">
      <c r="A10" s="114" t="s">
        <v>237</v>
      </c>
      <c r="B10" s="114"/>
      <c r="C10" s="114"/>
      <c r="D10" s="114"/>
      <c r="E10" s="114"/>
      <c r="F10" s="114"/>
      <c r="G10" s="114"/>
      <c r="H10" s="114"/>
      <c r="I10" s="114"/>
    </row>
    <row r="11" customFormat="false" ht="15" hidden="false" customHeight="true" outlineLevel="0" collapsed="false">
      <c r="A11" s="115" t="s">
        <v>238</v>
      </c>
      <c r="B11" s="116" t="s">
        <v>239</v>
      </c>
      <c r="C11" s="116" t="s">
        <v>240</v>
      </c>
      <c r="D11" s="117" t="s">
        <v>241</v>
      </c>
      <c r="E11" s="118" t="s">
        <v>242</v>
      </c>
      <c r="F11" s="118" t="s">
        <v>243</v>
      </c>
      <c r="G11" s="119" t="s">
        <v>244</v>
      </c>
      <c r="H11" s="119" t="s">
        <v>245</v>
      </c>
      <c r="I11" s="119"/>
    </row>
    <row r="12" customFormat="false" ht="15" hidden="false" customHeight="true" outlineLevel="0" collapsed="false">
      <c r="A12" s="115"/>
      <c r="B12" s="116"/>
      <c r="C12" s="116"/>
      <c r="D12" s="117"/>
      <c r="E12" s="118"/>
      <c r="F12" s="118"/>
      <c r="G12" s="119" t="s">
        <v>246</v>
      </c>
      <c r="H12" s="119" t="s">
        <v>247</v>
      </c>
      <c r="I12" s="119" t="s">
        <v>137</v>
      </c>
    </row>
    <row r="13" customFormat="false" ht="15" hidden="false" customHeight="true" outlineLevel="0" collapsed="false">
      <c r="A13" s="120" t="n">
        <v>1</v>
      </c>
      <c r="B13" s="121" t="s">
        <v>248</v>
      </c>
      <c r="C13" s="121"/>
      <c r="D13" s="121"/>
      <c r="E13" s="121"/>
      <c r="F13" s="121"/>
      <c r="G13" s="121"/>
      <c r="H13" s="121"/>
      <c r="I13" s="121"/>
    </row>
    <row r="14" customFormat="false" ht="55.45" hidden="false" customHeight="false" outlineLevel="0" collapsed="false">
      <c r="A14" s="122" t="s">
        <v>249</v>
      </c>
      <c r="B14" s="122" t="s">
        <v>250</v>
      </c>
      <c r="C14" s="123" t="s">
        <v>251</v>
      </c>
      <c r="D14" s="122" t="s">
        <v>252</v>
      </c>
      <c r="E14" s="124"/>
      <c r="F14" s="125" t="n">
        <v>240000</v>
      </c>
      <c r="G14" s="125"/>
      <c r="H14" s="122"/>
      <c r="I14" s="126"/>
    </row>
    <row r="15" customFormat="false" ht="41.95" hidden="false" customHeight="false" outlineLevel="0" collapsed="false">
      <c r="A15" s="127" t="s">
        <v>253</v>
      </c>
      <c r="B15" s="127" t="s">
        <v>254</v>
      </c>
      <c r="C15" s="123" t="s">
        <v>255</v>
      </c>
      <c r="D15" s="122" t="s">
        <v>256</v>
      </c>
      <c r="E15" s="124"/>
      <c r="F15" s="125" t="n">
        <v>1000</v>
      </c>
      <c r="G15" s="125"/>
      <c r="H15" s="122"/>
      <c r="I15" s="126"/>
    </row>
    <row r="16" customFormat="false" ht="41.95" hidden="false" customHeight="false" outlineLevel="0" collapsed="false">
      <c r="A16" s="127" t="s">
        <v>257</v>
      </c>
      <c r="B16" s="127" t="s">
        <v>258</v>
      </c>
      <c r="C16" s="123" t="s">
        <v>259</v>
      </c>
      <c r="D16" s="122" t="s">
        <v>241</v>
      </c>
      <c r="E16" s="124"/>
      <c r="F16" s="125" t="n">
        <v>63</v>
      </c>
      <c r="G16" s="125"/>
      <c r="H16" s="122"/>
      <c r="I16" s="126"/>
    </row>
    <row r="17" customFormat="false" ht="15" hidden="false" customHeight="false" outlineLevel="0" collapsed="false">
      <c r="A17" s="128"/>
      <c r="B17" s="129"/>
      <c r="C17" s="129"/>
      <c r="D17" s="129"/>
      <c r="E17" s="129"/>
      <c r="F17" s="129"/>
      <c r="G17" s="130" t="s">
        <v>260</v>
      </c>
      <c r="H17" s="130"/>
      <c r="I17" s="131"/>
    </row>
    <row r="18" customFormat="false" ht="15" hidden="false" customHeight="true" outlineLevel="0" collapsed="false">
      <c r="A18" s="132" t="n">
        <v>2</v>
      </c>
      <c r="B18" s="133" t="s">
        <v>261</v>
      </c>
      <c r="C18" s="133"/>
      <c r="D18" s="133"/>
      <c r="E18" s="133"/>
      <c r="F18" s="133"/>
      <c r="G18" s="133"/>
      <c r="H18" s="133"/>
      <c r="I18" s="133"/>
    </row>
    <row r="19" customFormat="false" ht="45" hidden="false" customHeight="false" outlineLevel="0" collapsed="false">
      <c r="A19" s="127" t="s">
        <v>262</v>
      </c>
      <c r="B19" s="127" t="s">
        <v>263</v>
      </c>
      <c r="C19" s="134" t="s">
        <v>264</v>
      </c>
      <c r="D19" s="127" t="s">
        <v>265</v>
      </c>
      <c r="E19" s="135" t="n">
        <v>0.088</v>
      </c>
      <c r="F19" s="136" t="n">
        <v>3200</v>
      </c>
      <c r="G19" s="136"/>
      <c r="H19" s="136"/>
      <c r="I19" s="126"/>
    </row>
    <row r="20" customFormat="false" ht="75" hidden="false" customHeight="false" outlineLevel="0" collapsed="false">
      <c r="A20" s="127" t="s">
        <v>266</v>
      </c>
      <c r="B20" s="127" t="s">
        <v>267</v>
      </c>
      <c r="C20" s="134" t="s">
        <v>268</v>
      </c>
      <c r="D20" s="127" t="s">
        <v>252</v>
      </c>
      <c r="E20" s="135" t="n">
        <v>1.1</v>
      </c>
      <c r="F20" s="136" t="n">
        <v>2000</v>
      </c>
      <c r="G20" s="136"/>
      <c r="H20" s="136"/>
      <c r="I20" s="126"/>
    </row>
    <row r="21" customFormat="false" ht="45" hidden="false" customHeight="false" outlineLevel="0" collapsed="false">
      <c r="A21" s="127" t="s">
        <v>269</v>
      </c>
      <c r="B21" s="127" t="s">
        <v>270</v>
      </c>
      <c r="C21" s="134" t="s">
        <v>271</v>
      </c>
      <c r="D21" s="127" t="s">
        <v>265</v>
      </c>
      <c r="E21" s="135" t="n">
        <v>1.22</v>
      </c>
      <c r="F21" s="136" t="n">
        <v>1840</v>
      </c>
      <c r="G21" s="136"/>
      <c r="H21" s="136"/>
      <c r="I21" s="126"/>
    </row>
    <row r="22" customFormat="false" ht="45" hidden="false" customHeight="false" outlineLevel="0" collapsed="false">
      <c r="A22" s="127" t="s">
        <v>272</v>
      </c>
      <c r="B22" s="127" t="s">
        <v>273</v>
      </c>
      <c r="C22" s="134" t="s">
        <v>274</v>
      </c>
      <c r="D22" s="127" t="s">
        <v>265</v>
      </c>
      <c r="E22" s="135"/>
      <c r="F22" s="136" t="n">
        <v>460</v>
      </c>
      <c r="G22" s="136"/>
      <c r="H22" s="136"/>
      <c r="I22" s="126"/>
    </row>
    <row r="23" customFormat="false" ht="45" hidden="false" customHeight="false" outlineLevel="0" collapsed="false">
      <c r="A23" s="127" t="s">
        <v>275</v>
      </c>
      <c r="B23" s="127" t="s">
        <v>276</v>
      </c>
      <c r="C23" s="134" t="s">
        <v>277</v>
      </c>
      <c r="D23" s="127" t="s">
        <v>252</v>
      </c>
      <c r="E23" s="135" t="n">
        <v>9.6</v>
      </c>
      <c r="F23" s="136" t="n">
        <v>16800</v>
      </c>
      <c r="G23" s="136"/>
      <c r="H23" s="136"/>
      <c r="I23" s="126"/>
    </row>
    <row r="24" customFormat="false" ht="30" hidden="false" customHeight="false" outlineLevel="0" collapsed="false">
      <c r="A24" s="127" t="s">
        <v>278</v>
      </c>
      <c r="B24" s="127" t="s">
        <v>279</v>
      </c>
      <c r="C24" s="134" t="s">
        <v>280</v>
      </c>
      <c r="D24" s="127" t="s">
        <v>256</v>
      </c>
      <c r="E24" s="135" t="n">
        <v>1</v>
      </c>
      <c r="F24" s="136" t="n">
        <v>2000</v>
      </c>
      <c r="G24" s="136"/>
      <c r="H24" s="136"/>
      <c r="I24" s="126"/>
    </row>
    <row r="25" customFormat="false" ht="30" hidden="false" customHeight="false" outlineLevel="0" collapsed="false">
      <c r="A25" s="127" t="s">
        <v>281</v>
      </c>
      <c r="B25" s="127" t="s">
        <v>282</v>
      </c>
      <c r="C25" s="134" t="s">
        <v>283</v>
      </c>
      <c r="D25" s="127" t="s">
        <v>256</v>
      </c>
      <c r="E25" s="135" t="n">
        <v>1</v>
      </c>
      <c r="F25" s="136" t="n">
        <v>5000</v>
      </c>
      <c r="G25" s="136"/>
      <c r="H25" s="136"/>
      <c r="I25" s="126"/>
    </row>
    <row r="26" customFormat="false" ht="15" hidden="false" customHeight="false" outlineLevel="0" collapsed="false">
      <c r="A26" s="127" t="s">
        <v>284</v>
      </c>
      <c r="B26" s="127" t="s">
        <v>285</v>
      </c>
      <c r="C26" s="126" t="s">
        <v>286</v>
      </c>
      <c r="D26" s="127" t="s">
        <v>265</v>
      </c>
      <c r="E26" s="135" t="n">
        <v>0.22</v>
      </c>
      <c r="F26" s="136" t="n">
        <v>400</v>
      </c>
      <c r="G26" s="136"/>
      <c r="H26" s="136"/>
      <c r="I26" s="126"/>
    </row>
    <row r="27" customFormat="false" ht="60" hidden="false" customHeight="false" outlineLevel="0" collapsed="false">
      <c r="A27" s="127" t="s">
        <v>287</v>
      </c>
      <c r="B27" s="127" t="s">
        <v>288</v>
      </c>
      <c r="C27" s="134" t="s">
        <v>289</v>
      </c>
      <c r="D27" s="127" t="s">
        <v>256</v>
      </c>
      <c r="E27" s="135" t="n">
        <v>1</v>
      </c>
      <c r="F27" s="136" t="n">
        <v>2000</v>
      </c>
      <c r="G27" s="136"/>
      <c r="H27" s="136"/>
      <c r="I27" s="126"/>
    </row>
    <row r="28" customFormat="false" ht="60" hidden="false" customHeight="false" outlineLevel="0" collapsed="false">
      <c r="A28" s="127" t="s">
        <v>290</v>
      </c>
      <c r="B28" s="127" t="s">
        <v>291</v>
      </c>
      <c r="C28" s="134" t="s">
        <v>292</v>
      </c>
      <c r="D28" s="127" t="s">
        <v>256</v>
      </c>
      <c r="E28" s="135" t="n">
        <v>1</v>
      </c>
      <c r="F28" s="136" t="n">
        <v>5000</v>
      </c>
      <c r="G28" s="136"/>
      <c r="H28" s="136"/>
      <c r="I28" s="126"/>
    </row>
    <row r="29" customFormat="false" ht="30" hidden="false" customHeight="false" outlineLevel="0" collapsed="false">
      <c r="A29" s="127" t="s">
        <v>293</v>
      </c>
      <c r="B29" s="127" t="s">
        <v>294</v>
      </c>
      <c r="C29" s="134" t="s">
        <v>295</v>
      </c>
      <c r="D29" s="127" t="s">
        <v>265</v>
      </c>
      <c r="E29" s="135" t="n">
        <v>0.728949</v>
      </c>
      <c r="F29" s="136" t="n">
        <v>2500</v>
      </c>
      <c r="G29" s="136"/>
      <c r="H29" s="136"/>
      <c r="I29" s="126"/>
    </row>
    <row r="30" customFormat="false" ht="75" hidden="false" customHeight="false" outlineLevel="0" collapsed="false">
      <c r="A30" s="127" t="s">
        <v>296</v>
      </c>
      <c r="B30" s="127" t="s">
        <v>297</v>
      </c>
      <c r="C30" s="134" t="s">
        <v>298</v>
      </c>
      <c r="D30" s="127" t="s">
        <v>299</v>
      </c>
      <c r="E30" s="135" t="n">
        <v>1.7</v>
      </c>
      <c r="F30" s="136" t="n">
        <v>3200</v>
      </c>
      <c r="G30" s="136"/>
      <c r="H30" s="136"/>
      <c r="I30" s="126"/>
    </row>
    <row r="31" customFormat="false" ht="60" hidden="false" customHeight="false" outlineLevel="0" collapsed="false">
      <c r="A31" s="127" t="s">
        <v>300</v>
      </c>
      <c r="B31" s="127" t="s">
        <v>301</v>
      </c>
      <c r="C31" s="137" t="s">
        <v>302</v>
      </c>
      <c r="D31" s="127" t="s">
        <v>303</v>
      </c>
      <c r="E31" s="135" t="n">
        <v>25.5</v>
      </c>
      <c r="F31" s="136" t="n">
        <v>32000</v>
      </c>
      <c r="G31" s="136"/>
      <c r="H31" s="136"/>
      <c r="I31" s="126"/>
    </row>
    <row r="32" customFormat="false" ht="45" hidden="false" customHeight="false" outlineLevel="0" collapsed="false">
      <c r="A32" s="127" t="s">
        <v>304</v>
      </c>
      <c r="B32" s="127" t="s">
        <v>305</v>
      </c>
      <c r="C32" s="137" t="s">
        <v>306</v>
      </c>
      <c r="D32" s="127" t="s">
        <v>241</v>
      </c>
      <c r="E32" s="135" t="n">
        <v>1</v>
      </c>
      <c r="F32" s="136" t="n">
        <v>93</v>
      </c>
      <c r="G32" s="136"/>
      <c r="H32" s="136"/>
      <c r="I32" s="126"/>
    </row>
    <row r="33" customFormat="false" ht="45" hidden="false" customHeight="false" outlineLevel="0" collapsed="false">
      <c r="A33" s="127" t="s">
        <v>307</v>
      </c>
      <c r="B33" s="127" t="s">
        <v>308</v>
      </c>
      <c r="C33" s="137" t="s">
        <v>309</v>
      </c>
      <c r="D33" s="127" t="s">
        <v>241</v>
      </c>
      <c r="E33" s="135" t="n">
        <v>1</v>
      </c>
      <c r="F33" s="136" t="n">
        <v>70</v>
      </c>
      <c r="G33" s="136"/>
      <c r="H33" s="136"/>
      <c r="I33" s="126"/>
    </row>
    <row r="34" customFormat="false" ht="45" hidden="false" customHeight="false" outlineLevel="0" collapsed="false">
      <c r="A34" s="127" t="s">
        <v>310</v>
      </c>
      <c r="B34" s="127" t="s">
        <v>311</v>
      </c>
      <c r="C34" s="137" t="s">
        <v>312</v>
      </c>
      <c r="D34" s="127" t="s">
        <v>241</v>
      </c>
      <c r="E34" s="135" t="n">
        <v>1</v>
      </c>
      <c r="F34" s="136" t="n">
        <v>70</v>
      </c>
      <c r="G34" s="136"/>
      <c r="H34" s="136"/>
      <c r="I34" s="126"/>
    </row>
    <row r="35" customFormat="false" ht="45" hidden="false" customHeight="false" outlineLevel="0" collapsed="false">
      <c r="A35" s="127" t="s">
        <v>313</v>
      </c>
      <c r="B35" s="122" t="s">
        <v>314</v>
      </c>
      <c r="C35" s="123" t="s">
        <v>315</v>
      </c>
      <c r="D35" s="122" t="s">
        <v>241</v>
      </c>
      <c r="E35" s="124" t="n">
        <v>1</v>
      </c>
      <c r="F35" s="125" t="n">
        <v>233</v>
      </c>
      <c r="G35" s="125"/>
      <c r="H35" s="125"/>
      <c r="I35" s="126"/>
    </row>
    <row r="36" customFormat="false" ht="15" hidden="false" customHeight="false" outlineLevel="0" collapsed="false">
      <c r="A36" s="128"/>
      <c r="B36" s="129"/>
      <c r="C36" s="129"/>
      <c r="D36" s="129"/>
      <c r="E36" s="129"/>
      <c r="F36" s="129"/>
      <c r="G36" s="130" t="s">
        <v>260</v>
      </c>
      <c r="H36" s="130"/>
      <c r="I36" s="131"/>
    </row>
    <row r="37" customFormat="false" ht="15" hidden="false" customHeight="true" outlineLevel="0" collapsed="false">
      <c r="A37" s="132" t="n">
        <v>3</v>
      </c>
      <c r="B37" s="133" t="s">
        <v>316</v>
      </c>
      <c r="C37" s="133"/>
      <c r="D37" s="133"/>
      <c r="E37" s="133"/>
      <c r="F37" s="133"/>
      <c r="G37" s="133"/>
      <c r="H37" s="133"/>
      <c r="I37" s="133"/>
    </row>
    <row r="38" customFormat="false" ht="45" hidden="false" customHeight="false" outlineLevel="0" collapsed="false">
      <c r="A38" s="127" t="s">
        <v>317</v>
      </c>
      <c r="B38" s="127" t="s">
        <v>318</v>
      </c>
      <c r="C38" s="137" t="s">
        <v>319</v>
      </c>
      <c r="D38" s="127" t="s">
        <v>265</v>
      </c>
      <c r="E38" s="135" t="n">
        <v>38.54775</v>
      </c>
      <c r="F38" s="136" t="n">
        <v>21480</v>
      </c>
      <c r="G38" s="136"/>
      <c r="H38" s="127"/>
      <c r="I38" s="126"/>
      <c r="M38" s="138"/>
      <c r="N38" s="138"/>
    </row>
    <row r="39" customFormat="false" ht="45" hidden="false" customHeight="false" outlineLevel="0" collapsed="false">
      <c r="A39" s="127" t="s">
        <v>320</v>
      </c>
      <c r="B39" s="127" t="s">
        <v>321</v>
      </c>
      <c r="C39" s="137" t="s">
        <v>322</v>
      </c>
      <c r="D39" s="127" t="s">
        <v>265</v>
      </c>
      <c r="E39" s="135"/>
      <c r="F39" s="136" t="n">
        <v>9976</v>
      </c>
      <c r="G39" s="136"/>
      <c r="H39" s="127"/>
      <c r="I39" s="126"/>
      <c r="M39" s="138"/>
      <c r="N39" s="138"/>
    </row>
    <row r="40" customFormat="false" ht="45" hidden="false" customHeight="false" outlineLevel="0" collapsed="false">
      <c r="A40" s="127" t="s">
        <v>323</v>
      </c>
      <c r="B40" s="127" t="s">
        <v>324</v>
      </c>
      <c r="C40" s="137" t="s">
        <v>325</v>
      </c>
      <c r="D40" s="127" t="s">
        <v>265</v>
      </c>
      <c r="E40" s="135" t="n">
        <v>19.4812</v>
      </c>
      <c r="F40" s="136" t="n">
        <v>4800</v>
      </c>
      <c r="G40" s="136"/>
      <c r="H40" s="127"/>
      <c r="I40" s="126"/>
      <c r="M40" s="138"/>
      <c r="N40" s="138"/>
    </row>
    <row r="41" customFormat="false" ht="45" hidden="false" customHeight="false" outlineLevel="0" collapsed="false">
      <c r="A41" s="127" t="s">
        <v>326</v>
      </c>
      <c r="B41" s="127" t="s">
        <v>276</v>
      </c>
      <c r="C41" s="137" t="s">
        <v>327</v>
      </c>
      <c r="D41" s="127" t="s">
        <v>252</v>
      </c>
      <c r="E41" s="135" t="n">
        <v>45.6</v>
      </c>
      <c r="F41" s="136" t="n">
        <v>48000</v>
      </c>
      <c r="G41" s="136"/>
      <c r="H41" s="127"/>
      <c r="I41" s="126"/>
    </row>
    <row r="42" customFormat="false" ht="75" hidden="false" customHeight="false" outlineLevel="0" collapsed="false">
      <c r="A42" s="127" t="s">
        <v>328</v>
      </c>
      <c r="B42" s="127" t="s">
        <v>329</v>
      </c>
      <c r="C42" s="137" t="s">
        <v>330</v>
      </c>
      <c r="D42" s="127" t="s">
        <v>252</v>
      </c>
      <c r="E42" s="135" t="n">
        <v>36.495</v>
      </c>
      <c r="F42" s="136" t="n">
        <v>36040</v>
      </c>
      <c r="G42" s="136"/>
      <c r="H42" s="127"/>
      <c r="I42" s="126"/>
    </row>
    <row r="43" customFormat="false" ht="15" hidden="false" customHeight="false" outlineLevel="0" collapsed="false">
      <c r="A43" s="127" t="s">
        <v>331</v>
      </c>
      <c r="B43" s="127" t="s">
        <v>285</v>
      </c>
      <c r="C43" s="137" t="s">
        <v>332</v>
      </c>
      <c r="D43" s="127" t="s">
        <v>265</v>
      </c>
      <c r="E43" s="135" t="n">
        <v>1.81</v>
      </c>
      <c r="F43" s="136" t="n">
        <v>5360</v>
      </c>
      <c r="G43" s="136"/>
      <c r="H43" s="127"/>
      <c r="I43" s="126"/>
    </row>
    <row r="44" customFormat="false" ht="90" hidden="false" customHeight="false" outlineLevel="0" collapsed="false">
      <c r="A44" s="127" t="s">
        <v>333</v>
      </c>
      <c r="B44" s="127" t="s">
        <v>334</v>
      </c>
      <c r="C44" s="137" t="s">
        <v>335</v>
      </c>
      <c r="D44" s="127" t="s">
        <v>256</v>
      </c>
      <c r="E44" s="135" t="n">
        <v>1</v>
      </c>
      <c r="F44" s="136" t="n">
        <v>8000</v>
      </c>
      <c r="G44" s="136"/>
      <c r="H44" s="127"/>
      <c r="I44" s="126"/>
    </row>
    <row r="45" customFormat="false" ht="90" hidden="false" customHeight="false" outlineLevel="0" collapsed="false">
      <c r="A45" s="127" t="s">
        <v>336</v>
      </c>
      <c r="B45" s="127" t="s">
        <v>337</v>
      </c>
      <c r="C45" s="137" t="s">
        <v>338</v>
      </c>
      <c r="D45" s="127" t="s">
        <v>256</v>
      </c>
      <c r="E45" s="135" t="n">
        <v>1</v>
      </c>
      <c r="F45" s="136" t="n">
        <v>4000</v>
      </c>
      <c r="G45" s="136"/>
      <c r="H45" s="127"/>
      <c r="I45" s="126"/>
    </row>
    <row r="46" customFormat="false" ht="90" hidden="false" customHeight="false" outlineLevel="0" collapsed="false">
      <c r="A46" s="127" t="s">
        <v>339</v>
      </c>
      <c r="B46" s="127" t="s">
        <v>340</v>
      </c>
      <c r="C46" s="137" t="s">
        <v>341</v>
      </c>
      <c r="D46" s="127" t="s">
        <v>256</v>
      </c>
      <c r="E46" s="135" t="n">
        <v>1</v>
      </c>
      <c r="F46" s="136" t="n">
        <v>3000</v>
      </c>
      <c r="G46" s="136"/>
      <c r="H46" s="127"/>
      <c r="I46" s="126"/>
    </row>
    <row r="47" customFormat="false" ht="90" hidden="false" customHeight="false" outlineLevel="0" collapsed="false">
      <c r="A47" s="127" t="s">
        <v>342</v>
      </c>
      <c r="B47" s="127" t="s">
        <v>343</v>
      </c>
      <c r="C47" s="137" t="s">
        <v>344</v>
      </c>
      <c r="D47" s="127" t="s">
        <v>256</v>
      </c>
      <c r="E47" s="135" t="n">
        <v>1</v>
      </c>
      <c r="F47" s="136" t="n">
        <v>2000</v>
      </c>
      <c r="G47" s="136"/>
      <c r="H47" s="127"/>
      <c r="I47" s="126"/>
    </row>
    <row r="48" customFormat="false" ht="90" hidden="false" customHeight="false" outlineLevel="0" collapsed="false">
      <c r="A48" s="127" t="s">
        <v>345</v>
      </c>
      <c r="B48" s="127" t="s">
        <v>346</v>
      </c>
      <c r="C48" s="137" t="s">
        <v>347</v>
      </c>
      <c r="D48" s="127" t="s">
        <v>256</v>
      </c>
      <c r="E48" s="135" t="n">
        <v>1</v>
      </c>
      <c r="F48" s="136" t="n">
        <v>2000</v>
      </c>
      <c r="G48" s="136"/>
      <c r="H48" s="127"/>
      <c r="I48" s="126"/>
    </row>
    <row r="49" customFormat="false" ht="60" hidden="false" customHeight="false" outlineLevel="0" collapsed="false">
      <c r="A49" s="127" t="s">
        <v>348</v>
      </c>
      <c r="B49" s="127" t="s">
        <v>349</v>
      </c>
      <c r="C49" s="137" t="s">
        <v>350</v>
      </c>
      <c r="D49" s="127" t="s">
        <v>241</v>
      </c>
      <c r="E49" s="135" t="n">
        <v>1</v>
      </c>
      <c r="F49" s="136" t="n">
        <v>1334</v>
      </c>
      <c r="G49" s="136"/>
      <c r="H49" s="127"/>
      <c r="I49" s="126"/>
    </row>
    <row r="50" customFormat="false" ht="90" hidden="false" customHeight="false" outlineLevel="0" collapsed="false">
      <c r="A50" s="127" t="s">
        <v>351</v>
      </c>
      <c r="B50" s="127" t="s">
        <v>352</v>
      </c>
      <c r="C50" s="137" t="s">
        <v>353</v>
      </c>
      <c r="D50" s="127" t="s">
        <v>241</v>
      </c>
      <c r="E50" s="135" t="n">
        <v>1</v>
      </c>
      <c r="F50" s="136" t="n">
        <v>267</v>
      </c>
      <c r="G50" s="136"/>
      <c r="H50" s="127"/>
      <c r="I50" s="126"/>
    </row>
    <row r="51" customFormat="false" ht="90" hidden="false" customHeight="false" outlineLevel="0" collapsed="false">
      <c r="A51" s="127" t="s">
        <v>354</v>
      </c>
      <c r="B51" s="127" t="s">
        <v>355</v>
      </c>
      <c r="C51" s="137" t="s">
        <v>356</v>
      </c>
      <c r="D51" s="127" t="s">
        <v>241</v>
      </c>
      <c r="E51" s="135" t="n">
        <v>1</v>
      </c>
      <c r="F51" s="136" t="n">
        <v>200</v>
      </c>
      <c r="G51" s="136"/>
      <c r="H51" s="127"/>
      <c r="I51" s="126"/>
    </row>
    <row r="52" customFormat="false" ht="90" hidden="false" customHeight="false" outlineLevel="0" collapsed="false">
      <c r="A52" s="127" t="s">
        <v>357</v>
      </c>
      <c r="B52" s="127" t="s">
        <v>358</v>
      </c>
      <c r="C52" s="137" t="s">
        <v>359</v>
      </c>
      <c r="D52" s="127" t="s">
        <v>241</v>
      </c>
      <c r="E52" s="135" t="n">
        <v>1</v>
      </c>
      <c r="F52" s="136" t="n">
        <v>100</v>
      </c>
      <c r="G52" s="136"/>
      <c r="H52" s="127"/>
      <c r="I52" s="126"/>
      <c r="M52" s="139"/>
    </row>
    <row r="53" customFormat="false" ht="90" hidden="false" customHeight="false" outlineLevel="0" collapsed="false">
      <c r="A53" s="127" t="s">
        <v>360</v>
      </c>
      <c r="B53" s="127" t="s">
        <v>361</v>
      </c>
      <c r="C53" s="137" t="s">
        <v>362</v>
      </c>
      <c r="D53" s="127" t="s">
        <v>241</v>
      </c>
      <c r="E53" s="135" t="n">
        <v>1</v>
      </c>
      <c r="F53" s="136" t="n">
        <v>100</v>
      </c>
      <c r="G53" s="136"/>
      <c r="H53" s="127"/>
      <c r="I53" s="126"/>
    </row>
    <row r="54" customFormat="false" ht="75" hidden="false" customHeight="false" outlineLevel="0" collapsed="false">
      <c r="A54" s="127" t="s">
        <v>363</v>
      </c>
      <c r="B54" s="127" t="s">
        <v>364</v>
      </c>
      <c r="C54" s="137" t="s">
        <v>365</v>
      </c>
      <c r="D54" s="127" t="s">
        <v>241</v>
      </c>
      <c r="E54" s="135" t="n">
        <v>1</v>
      </c>
      <c r="F54" s="136" t="n">
        <v>667</v>
      </c>
      <c r="G54" s="136"/>
      <c r="H54" s="127"/>
      <c r="I54" s="126"/>
      <c r="L54" s="139"/>
      <c r="M54" s="139"/>
    </row>
    <row r="55" customFormat="false" ht="75" hidden="false" customHeight="false" outlineLevel="0" collapsed="false">
      <c r="A55" s="127" t="s">
        <v>366</v>
      </c>
      <c r="B55" s="127" t="s">
        <v>367</v>
      </c>
      <c r="C55" s="134" t="s">
        <v>368</v>
      </c>
      <c r="D55" s="127" t="s">
        <v>241</v>
      </c>
      <c r="E55" s="135" t="n">
        <v>1</v>
      </c>
      <c r="F55" s="136" t="n">
        <v>2000</v>
      </c>
      <c r="G55" s="136"/>
      <c r="H55" s="127"/>
      <c r="I55" s="126"/>
    </row>
    <row r="56" customFormat="false" ht="30" hidden="false" customHeight="false" outlineLevel="0" collapsed="false">
      <c r="A56" s="127" t="s">
        <v>369</v>
      </c>
      <c r="B56" s="127" t="s">
        <v>294</v>
      </c>
      <c r="C56" s="137" t="s">
        <v>295</v>
      </c>
      <c r="D56" s="127" t="s">
        <v>265</v>
      </c>
      <c r="E56" s="135" t="n">
        <v>18.464886</v>
      </c>
      <c r="F56" s="136" t="n">
        <v>20000</v>
      </c>
      <c r="G56" s="136"/>
      <c r="H56" s="127"/>
      <c r="I56" s="126"/>
    </row>
    <row r="57" customFormat="false" ht="60" hidden="false" customHeight="false" outlineLevel="0" collapsed="false">
      <c r="A57" s="127" t="s">
        <v>370</v>
      </c>
      <c r="B57" s="127" t="s">
        <v>297</v>
      </c>
      <c r="C57" s="137" t="s">
        <v>371</v>
      </c>
      <c r="D57" s="127" t="s">
        <v>299</v>
      </c>
      <c r="E57" s="135" t="n">
        <v>50.92</v>
      </c>
      <c r="F57" s="136" t="n">
        <v>28000</v>
      </c>
      <c r="G57" s="136"/>
      <c r="H57" s="127"/>
      <c r="I57" s="126"/>
    </row>
    <row r="58" customFormat="false" ht="60" hidden="false" customHeight="false" outlineLevel="0" collapsed="false">
      <c r="A58" s="127" t="s">
        <v>372</v>
      </c>
      <c r="B58" s="127" t="s">
        <v>301</v>
      </c>
      <c r="C58" s="137" t="s">
        <v>373</v>
      </c>
      <c r="D58" s="127" t="s">
        <v>303</v>
      </c>
      <c r="E58" s="135" t="n">
        <v>763.8</v>
      </c>
      <c r="F58" s="136" t="n">
        <v>420000</v>
      </c>
      <c r="G58" s="136"/>
      <c r="H58" s="127"/>
      <c r="I58" s="126"/>
      <c r="K58" s="140"/>
    </row>
    <row r="59" customFormat="false" ht="30" hidden="false" customHeight="false" outlineLevel="0" collapsed="false">
      <c r="A59" s="127" t="s">
        <v>374</v>
      </c>
      <c r="B59" s="127" t="s">
        <v>375</v>
      </c>
      <c r="C59" s="137" t="s">
        <v>376</v>
      </c>
      <c r="D59" s="127" t="s">
        <v>252</v>
      </c>
      <c r="E59" s="135"/>
      <c r="F59" s="136" t="n">
        <v>6720</v>
      </c>
      <c r="G59" s="136"/>
      <c r="H59" s="127"/>
      <c r="I59" s="126"/>
    </row>
    <row r="60" customFormat="false" ht="15" hidden="false" customHeight="false" outlineLevel="0" collapsed="false">
      <c r="A60" s="128"/>
      <c r="B60" s="129"/>
      <c r="C60" s="129"/>
      <c r="D60" s="129"/>
      <c r="E60" s="129"/>
      <c r="F60" s="129"/>
      <c r="G60" s="130" t="s">
        <v>260</v>
      </c>
      <c r="H60" s="130"/>
      <c r="I60" s="131"/>
    </row>
    <row r="61" customFormat="false" ht="15" hidden="false" customHeight="false" outlineLevel="0" collapsed="false">
      <c r="A61" s="141"/>
      <c r="B61" s="142"/>
      <c r="C61" s="142"/>
      <c r="D61" s="142"/>
      <c r="E61" s="142"/>
      <c r="F61" s="142"/>
      <c r="G61" s="143"/>
      <c r="H61" s="143"/>
      <c r="I61" s="144"/>
    </row>
    <row r="62" customFormat="false" ht="15.75" hidden="false" customHeight="false" outlineLevel="0" collapsed="false">
      <c r="A62" s="145" t="s">
        <v>137</v>
      </c>
      <c r="B62" s="145"/>
      <c r="C62" s="145"/>
      <c r="D62" s="145"/>
      <c r="E62" s="145"/>
      <c r="F62" s="145"/>
      <c r="G62" s="145"/>
      <c r="H62" s="145"/>
      <c r="I62" s="146"/>
    </row>
    <row r="63" customFormat="false" ht="15" hidden="false" customHeight="false" outlineLevel="0" collapsed="false">
      <c r="A63" s="147" t="s">
        <v>377</v>
      </c>
      <c r="B63" s="147"/>
      <c r="C63" s="147"/>
      <c r="D63" s="147"/>
      <c r="E63" s="147"/>
      <c r="F63" s="147"/>
      <c r="G63" s="147"/>
      <c r="H63" s="147"/>
      <c r="I63" s="148"/>
    </row>
    <row r="64" customFormat="false" ht="15" hidden="false" customHeight="false" outlineLevel="0" collapsed="false">
      <c r="A64" s="147" t="s">
        <v>378</v>
      </c>
      <c r="B64" s="147"/>
      <c r="C64" s="147"/>
      <c r="D64" s="147"/>
      <c r="E64" s="147"/>
      <c r="F64" s="147"/>
      <c r="G64" s="147"/>
      <c r="H64" s="147"/>
      <c r="I64" s="148"/>
    </row>
    <row r="65" customFormat="false" ht="15" hidden="false" customHeight="false" outlineLevel="0" collapsed="false">
      <c r="A65" s="147" t="s">
        <v>379</v>
      </c>
      <c r="B65" s="147"/>
      <c r="C65" s="147"/>
      <c r="D65" s="147"/>
      <c r="E65" s="147"/>
      <c r="F65" s="147"/>
      <c r="G65" s="147"/>
      <c r="H65" s="147"/>
      <c r="I65" s="148"/>
    </row>
  </sheetData>
  <mergeCells count="26">
    <mergeCell ref="A4:I4"/>
    <mergeCell ref="A5:I5"/>
    <mergeCell ref="A6:C6"/>
    <mergeCell ref="D6:I6"/>
    <mergeCell ref="A7:C7"/>
    <mergeCell ref="D7:I7"/>
    <mergeCell ref="A8:I8"/>
    <mergeCell ref="A9:I9"/>
    <mergeCell ref="A10:I10"/>
    <mergeCell ref="A11:A12"/>
    <mergeCell ref="B11:B12"/>
    <mergeCell ref="C11:C12"/>
    <mergeCell ref="D11:D12"/>
    <mergeCell ref="E11:E12"/>
    <mergeCell ref="F11:F12"/>
    <mergeCell ref="H11:I11"/>
    <mergeCell ref="B13:I13"/>
    <mergeCell ref="G17:H17"/>
    <mergeCell ref="B18:I18"/>
    <mergeCell ref="G36:H36"/>
    <mergeCell ref="B37:I37"/>
    <mergeCell ref="G60:H60"/>
    <mergeCell ref="A62:H62"/>
    <mergeCell ref="A63:H63"/>
    <mergeCell ref="A64:H64"/>
    <mergeCell ref="A65:H65"/>
  </mergeCells>
  <printOptions headings="false" gridLines="false" gridLinesSet="true" horizontalCentered="false" verticalCentered="false"/>
  <pageMargins left="0.7875" right="0.511805555555555" top="0.7875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1" man="true" max="16383" min="0"/>
  </rowBreaks>
  <colBreaks count="1" manualBreakCount="1">
    <brk id="9" man="true" max="65535" min="0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U15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" activeCellId="0" sqref="B4"/>
    </sheetView>
  </sheetViews>
  <sheetFormatPr defaultRowHeight="11.25"/>
  <cols>
    <col collapsed="false" hidden="false" max="1" min="1" style="149" width="9.47159090909091"/>
    <col collapsed="false" hidden="false" max="2" min="2" style="150" width="6.76704545454545"/>
    <col collapsed="false" hidden="false" max="3" min="3" style="150" width="15.4829545454545"/>
    <col collapsed="false" hidden="false" max="4" min="4" style="151" width="61.9375"/>
    <col collapsed="false" hidden="false" max="5" min="5" style="152" width="7.51704545454545"/>
    <col collapsed="false" hidden="false" max="6" min="6" style="153" width="14.1306818181818"/>
    <col collapsed="false" hidden="false" max="7" min="7" style="153" width="15.3352272727273"/>
    <col collapsed="false" hidden="false" max="8" min="8" style="153" width="22.3977272727273"/>
    <col collapsed="false" hidden="true" max="10" min="9" style="150" width="0"/>
    <col collapsed="false" hidden="false" max="11" min="11" style="154" width="14.1306818181818"/>
    <col collapsed="false" hidden="false" max="12" min="12" style="154" width="15.3352272727273"/>
    <col collapsed="false" hidden="false" max="13" min="13" style="154" width="22.3977272727273"/>
    <col collapsed="false" hidden="false" max="14" min="14" style="150" width="17.7386363636364"/>
    <col collapsed="false" hidden="false" max="18" min="15" style="150" width="13.0795454545455"/>
    <col collapsed="false" hidden="false" max="19" min="19" style="150" width="19.5454545454545"/>
    <col collapsed="false" hidden="false" max="1025" min="20" style="150" width="13.0795454545455"/>
  </cols>
  <sheetData>
    <row r="1" customFormat="false" ht="21" hidden="false" customHeight="false" outlineLevel="0" collapsed="false">
      <c r="A1" s="155"/>
      <c r="B1" s="156" t="s">
        <v>380</v>
      </c>
      <c r="C1" s="157"/>
      <c r="D1" s="158"/>
      <c r="E1" s="159"/>
      <c r="F1" s="160"/>
      <c r="G1" s="160"/>
      <c r="H1" s="160"/>
      <c r="I1" s="157"/>
      <c r="J1" s="157"/>
      <c r="K1" s="160"/>
      <c r="L1" s="160"/>
      <c r="M1" s="160"/>
    </row>
    <row r="2" customFormat="false" ht="18.75" hidden="false" customHeight="false" outlineLevel="0" collapsed="false">
      <c r="A2" s="161"/>
      <c r="B2" s="162" t="s">
        <v>381</v>
      </c>
      <c r="C2" s="157"/>
      <c r="D2" s="158"/>
      <c r="E2" s="159"/>
      <c r="F2" s="160"/>
      <c r="G2" s="160"/>
      <c r="H2" s="160"/>
      <c r="I2" s="163"/>
      <c r="J2" s="157"/>
      <c r="K2" s="160"/>
      <c r="L2" s="160"/>
      <c r="M2" s="160"/>
    </row>
    <row r="3" customFormat="false" ht="11.25" hidden="false" customHeight="false" outlineLevel="0" collapsed="false">
      <c r="A3" s="164"/>
      <c r="B3" s="157"/>
      <c r="C3" s="157"/>
      <c r="D3" s="158"/>
      <c r="E3" s="159"/>
      <c r="F3" s="160"/>
      <c r="G3" s="160"/>
      <c r="H3" s="160"/>
      <c r="I3" s="163"/>
      <c r="J3" s="157"/>
      <c r="K3" s="160"/>
      <c r="L3" s="160"/>
      <c r="M3" s="160"/>
    </row>
    <row r="4" customFormat="false" ht="15" hidden="false" customHeight="false" outlineLevel="0" collapsed="false">
      <c r="A4" s="165"/>
      <c r="B4" s="166" t="s">
        <v>382</v>
      </c>
      <c r="C4" s="157"/>
      <c r="D4" s="158"/>
      <c r="E4" s="159"/>
      <c r="F4" s="160"/>
      <c r="G4" s="160"/>
      <c r="H4" s="167"/>
      <c r="I4" s="163"/>
      <c r="J4" s="157"/>
      <c r="K4" s="160"/>
      <c r="L4" s="160"/>
      <c r="M4" s="167"/>
    </row>
    <row r="5" customFormat="false" ht="15" hidden="false" customHeight="false" outlineLevel="0" collapsed="false">
      <c r="A5" s="165"/>
      <c r="B5" s="166"/>
      <c r="C5" s="157"/>
      <c r="D5" s="158"/>
      <c r="E5" s="159"/>
      <c r="F5" s="160"/>
      <c r="G5" s="157"/>
      <c r="H5" s="168" t="s">
        <v>383</v>
      </c>
      <c r="I5" s="157"/>
      <c r="J5" s="157"/>
      <c r="K5" s="160"/>
      <c r="L5" s="157"/>
      <c r="M5" s="168" t="s">
        <v>383</v>
      </c>
    </row>
    <row r="6" customFormat="false" ht="11.25" hidden="false" customHeight="false" outlineLevel="0" collapsed="false">
      <c r="A6" s="164"/>
      <c r="B6" s="157"/>
      <c r="C6" s="157"/>
      <c r="D6" s="158"/>
      <c r="E6" s="159"/>
      <c r="F6" s="160"/>
      <c r="G6" s="169"/>
      <c r="H6" s="168" t="s">
        <v>384</v>
      </c>
      <c r="I6" s="157"/>
      <c r="J6" s="157"/>
      <c r="K6" s="160"/>
      <c r="L6" s="169"/>
      <c r="M6" s="168" t="s">
        <v>385</v>
      </c>
    </row>
    <row r="7" customFormat="false" ht="25.5" hidden="false" customHeight="false" outlineLevel="0" collapsed="false">
      <c r="A7" s="170"/>
      <c r="B7" s="171" t="s">
        <v>386</v>
      </c>
      <c r="C7" s="171" t="s">
        <v>239</v>
      </c>
      <c r="D7" s="171" t="s">
        <v>240</v>
      </c>
      <c r="E7" s="171" t="s">
        <v>241</v>
      </c>
      <c r="F7" s="171" t="s">
        <v>387</v>
      </c>
      <c r="G7" s="172" t="s">
        <v>388</v>
      </c>
      <c r="H7" s="172" t="s">
        <v>389</v>
      </c>
      <c r="I7" s="173" t="n">
        <v>1</v>
      </c>
      <c r="K7" s="174" t="s">
        <v>387</v>
      </c>
      <c r="L7" s="175" t="s">
        <v>388</v>
      </c>
      <c r="M7" s="175" t="s">
        <v>389</v>
      </c>
    </row>
    <row r="8" customFormat="false" ht="33.75" hidden="false" customHeight="false" outlineLevel="0" collapsed="false">
      <c r="A8" s="176" t="n">
        <v>0.13101955155481</v>
      </c>
      <c r="B8" s="177" t="n">
        <v>63</v>
      </c>
      <c r="C8" s="178" t="s">
        <v>390</v>
      </c>
      <c r="D8" s="179" t="s">
        <v>391</v>
      </c>
      <c r="E8" s="180" t="s">
        <v>252</v>
      </c>
      <c r="F8" s="181" t="n">
        <v>552.45</v>
      </c>
      <c r="G8" s="181" t="n">
        <v>13619.5</v>
      </c>
      <c r="H8" s="181" t="n">
        <v>7524092.77</v>
      </c>
      <c r="I8" s="182"/>
      <c r="K8" s="183" t="n">
        <v>317.42</v>
      </c>
      <c r="L8" s="184" t="n">
        <v>13619.5</v>
      </c>
      <c r="M8" s="184" t="n">
        <f aca="false">TRUNC(L8*K8,2)</f>
        <v>4323101.69</v>
      </c>
      <c r="N8" s="185" t="s">
        <v>392</v>
      </c>
      <c r="O8" s="185"/>
      <c r="P8" s="185"/>
      <c r="S8" s="150" t="e">
        <f aca="false">VLOOKUP(C8,#REF!,5,0)</f>
        <v>#VALUE!</v>
      </c>
    </row>
    <row r="9" customFormat="false" ht="67.5" hidden="false" customHeight="false" outlineLevel="0" collapsed="false">
      <c r="A9" s="176" t="n">
        <v>0.112765644772957</v>
      </c>
      <c r="B9" s="177" t="n">
        <v>103</v>
      </c>
      <c r="C9" s="186" t="s">
        <v>393</v>
      </c>
      <c r="D9" s="179" t="s">
        <v>394</v>
      </c>
      <c r="E9" s="180" t="s">
        <v>299</v>
      </c>
      <c r="F9" s="181" t="n">
        <v>367.46</v>
      </c>
      <c r="G9" s="187" t="n">
        <v>17623.2</v>
      </c>
      <c r="H9" s="181" t="n">
        <v>6475821.07</v>
      </c>
      <c r="I9" s="182"/>
      <c r="K9" s="183" t="n">
        <f aca="false">N9</f>
        <v>387</v>
      </c>
      <c r="L9" s="188" t="n">
        <v>17623.2</v>
      </c>
      <c r="M9" s="184" t="n">
        <f aca="false">TRUNC(L9*K9,2)</f>
        <v>6820178.4</v>
      </c>
      <c r="N9" s="189" t="n">
        <f aca="false">387</f>
        <v>387</v>
      </c>
      <c r="O9" s="185"/>
      <c r="P9" s="185"/>
      <c r="S9" s="150" t="e">
        <f aca="false">VLOOKUP(C9,#REF!,5,0)</f>
        <v>#VALUE!</v>
      </c>
    </row>
    <row r="10" customFormat="false" ht="39" hidden="false" customHeight="true" outlineLevel="0" collapsed="false">
      <c r="A10" s="176" t="n">
        <v>0.0691631338720929</v>
      </c>
      <c r="B10" s="177" t="n">
        <v>64</v>
      </c>
      <c r="C10" s="186" t="s">
        <v>395</v>
      </c>
      <c r="D10" s="179" t="s">
        <v>396</v>
      </c>
      <c r="E10" s="180" t="s">
        <v>252</v>
      </c>
      <c r="F10" s="181" t="n">
        <v>612.69</v>
      </c>
      <c r="G10" s="187" t="n">
        <v>6482.64</v>
      </c>
      <c r="H10" s="181" t="n">
        <v>3971848.7</v>
      </c>
      <c r="I10" s="182"/>
      <c r="K10" s="184" t="n">
        <v>0</v>
      </c>
      <c r="L10" s="188" t="n">
        <v>0</v>
      </c>
      <c r="M10" s="184" t="n">
        <f aca="false">TRUNC(L10*K10,2)</f>
        <v>0</v>
      </c>
      <c r="N10" s="185"/>
      <c r="O10" s="185"/>
      <c r="S10" s="150" t="e">
        <f aca="false">VLOOKUP(C10,#REF!,5,0)</f>
        <v>#VALUE!</v>
      </c>
    </row>
    <row r="11" customFormat="false" ht="45" hidden="false" customHeight="false" outlineLevel="0" collapsed="false">
      <c r="A11" s="176" t="n">
        <v>0.0518327112966594</v>
      </c>
      <c r="B11" s="177" t="n">
        <v>107</v>
      </c>
      <c r="C11" s="186" t="s">
        <v>397</v>
      </c>
      <c r="D11" s="179" t="s">
        <v>398</v>
      </c>
      <c r="E11" s="180" t="s">
        <v>252</v>
      </c>
      <c r="F11" s="181" t="n">
        <v>42.84</v>
      </c>
      <c r="G11" s="187" t="n">
        <v>69482.03</v>
      </c>
      <c r="H11" s="181" t="n">
        <v>2976610.16</v>
      </c>
      <c r="I11" s="182"/>
      <c r="K11" s="184" t="e">
        <f aca="false">S11</f>
        <v>#VALUE!</v>
      </c>
      <c r="L11" s="188" t="n">
        <v>69482.03</v>
      </c>
      <c r="M11" s="184" t="e">
        <f aca="false">TRUNC(L11*K11,2)</f>
        <v>#VALUE!</v>
      </c>
      <c r="N11" s="185"/>
      <c r="O11" s="185"/>
      <c r="S11" s="150" t="e">
        <f aca="false">VLOOKUP(C11,#REF!,5,0)</f>
        <v>#VALUE!</v>
      </c>
    </row>
    <row r="12" customFormat="false" ht="67.5" hidden="false" customHeight="false" outlineLevel="0" collapsed="false">
      <c r="A12" s="176" t="n">
        <v>0.0484623737977262</v>
      </c>
      <c r="B12" s="177" t="n">
        <v>80</v>
      </c>
      <c r="C12" s="186" t="s">
        <v>399</v>
      </c>
      <c r="D12" s="190" t="s">
        <v>400</v>
      </c>
      <c r="E12" s="180" t="s">
        <v>252</v>
      </c>
      <c r="F12" s="181" t="n">
        <v>40.41</v>
      </c>
      <c r="G12" s="187" t="n">
        <v>68870.6</v>
      </c>
      <c r="H12" s="181" t="n">
        <v>2783060.94</v>
      </c>
      <c r="I12" s="182"/>
      <c r="K12" s="191" t="e">
        <f aca="false">S12</f>
        <v>#VALUE!</v>
      </c>
      <c r="L12" s="192" t="n">
        <f aca="false">17117.06-3010.62</f>
        <v>14106.44</v>
      </c>
      <c r="M12" s="191" t="e">
        <f aca="false">TRUNC(L12*K12,2)</f>
        <v>#VALUE!</v>
      </c>
      <c r="N12" s="193"/>
      <c r="O12" s="185"/>
      <c r="P12" s="152"/>
      <c r="S12" s="150" t="e">
        <f aca="false">VLOOKUP(C12,#REF!,5,0)</f>
        <v>#VALUE!</v>
      </c>
      <c r="U12" s="185" t="n">
        <f aca="false">F12/1.25</f>
        <v>32.328</v>
      </c>
    </row>
    <row r="13" customFormat="false" ht="36.75" hidden="false" customHeight="true" outlineLevel="0" collapsed="false">
      <c r="A13" s="194"/>
      <c r="B13" s="195"/>
      <c r="C13" s="196"/>
      <c r="D13" s="197" t="s">
        <v>401</v>
      </c>
      <c r="E13" s="198" t="s">
        <v>402</v>
      </c>
      <c r="F13" s="191"/>
      <c r="G13" s="192"/>
      <c r="H13" s="191"/>
      <c r="I13" s="199"/>
      <c r="J13" s="200"/>
      <c r="K13" s="191" t="n">
        <v>150</v>
      </c>
      <c r="L13" s="192" t="n">
        <f aca="false">6*366</f>
        <v>2196</v>
      </c>
      <c r="M13" s="191" t="n">
        <f aca="false">TRUNC(L13*K13,2)</f>
        <v>329400</v>
      </c>
      <c r="N13" s="193" t="s">
        <v>403</v>
      </c>
      <c r="O13" s="185"/>
      <c r="P13" s="152"/>
    </row>
    <row r="14" s="206" customFormat="true" ht="30.75" hidden="false" customHeight="true" outlineLevel="0" collapsed="false">
      <c r="A14" s="194" t="n">
        <v>0.0323357281383983</v>
      </c>
      <c r="B14" s="195" t="n">
        <v>27</v>
      </c>
      <c r="C14" s="196" t="s">
        <v>404</v>
      </c>
      <c r="D14" s="201" t="s">
        <v>405</v>
      </c>
      <c r="E14" s="198" t="s">
        <v>406</v>
      </c>
      <c r="F14" s="191" t="n">
        <v>1856952</v>
      </c>
      <c r="G14" s="192" t="n">
        <v>1</v>
      </c>
      <c r="H14" s="191" t="n">
        <v>1856952</v>
      </c>
      <c r="I14" s="202"/>
      <c r="J14" s="203"/>
      <c r="K14" s="191" t="n">
        <f aca="false">Adm!G197</f>
        <v>3805106.228</v>
      </c>
      <c r="L14" s="192" t="n">
        <v>1</v>
      </c>
      <c r="M14" s="191" t="n">
        <f aca="false">TRUNC(L14*K14,2)</f>
        <v>3805106.22</v>
      </c>
      <c r="N14" s="204" t="e">
        <f aca="false">M14/M144</f>
        <v>#VALUE!</v>
      </c>
      <c r="O14" s="205"/>
      <c r="S14" s="150" t="e">
        <f aca="false">VLOOKUP(C14,#REF!,5,0)</f>
        <v>#VALUE!</v>
      </c>
    </row>
    <row r="15" customFormat="false" ht="33.75" hidden="false" customHeight="false" outlineLevel="0" collapsed="false">
      <c r="A15" s="176" t="n">
        <v>0.0284567693992873</v>
      </c>
      <c r="B15" s="177" t="n">
        <v>100</v>
      </c>
      <c r="C15" s="186" t="s">
        <v>407</v>
      </c>
      <c r="D15" s="207" t="s">
        <v>408</v>
      </c>
      <c r="E15" s="180" t="s">
        <v>265</v>
      </c>
      <c r="F15" s="181" t="n">
        <v>65.28</v>
      </c>
      <c r="G15" s="187" t="n">
        <v>25033.61</v>
      </c>
      <c r="H15" s="181" t="n">
        <v>1634194.06</v>
      </c>
      <c r="I15" s="182"/>
      <c r="K15" s="184" t="e">
        <f aca="false">S15</f>
        <v>#VALUE!</v>
      </c>
      <c r="L15" s="188" t="n">
        <v>25033.61</v>
      </c>
      <c r="M15" s="184" t="e">
        <f aca="false">TRUNC(L15*K15,2)</f>
        <v>#VALUE!</v>
      </c>
      <c r="N15" s="185"/>
      <c r="O15" s="185"/>
      <c r="S15" s="150" t="e">
        <f aca="false">VLOOKUP(C15,#REF!,5,0)</f>
        <v>#VALUE!</v>
      </c>
    </row>
    <row r="16" customFormat="false" ht="22.5" hidden="false" customHeight="false" outlineLevel="0" collapsed="false">
      <c r="A16" s="176" t="n">
        <v>0.0281952181401742</v>
      </c>
      <c r="B16" s="177" t="n">
        <v>101</v>
      </c>
      <c r="C16" s="186" t="s">
        <v>409</v>
      </c>
      <c r="D16" s="179" t="s">
        <v>410</v>
      </c>
      <c r="E16" s="180" t="s">
        <v>265</v>
      </c>
      <c r="F16" s="181" t="n">
        <v>64.68</v>
      </c>
      <c r="G16" s="187" t="n">
        <v>25033.61</v>
      </c>
      <c r="H16" s="181" t="n">
        <v>1619173.89</v>
      </c>
      <c r="I16" s="182"/>
      <c r="K16" s="184" t="e">
        <f aca="false">S16</f>
        <v>#VALUE!</v>
      </c>
      <c r="L16" s="188" t="n">
        <v>25033.61</v>
      </c>
      <c r="M16" s="184" t="e">
        <f aca="false">TRUNC(L16*K16,2)</f>
        <v>#VALUE!</v>
      </c>
      <c r="N16" s="185"/>
      <c r="O16" s="185"/>
      <c r="S16" s="150" t="e">
        <f aca="false">VLOOKUP(C16,#REF!,5,0)</f>
        <v>#VALUE!</v>
      </c>
    </row>
    <row r="17" customFormat="false" ht="67.5" hidden="false" customHeight="false" outlineLevel="0" collapsed="false">
      <c r="A17" s="176" t="n">
        <v>0.0276505634848965</v>
      </c>
      <c r="B17" s="177" t="n">
        <v>105</v>
      </c>
      <c r="C17" s="186" t="s">
        <v>411</v>
      </c>
      <c r="D17" s="179" t="s">
        <v>412</v>
      </c>
      <c r="E17" s="180" t="s">
        <v>256</v>
      </c>
      <c r="F17" s="181" t="n">
        <v>34.28</v>
      </c>
      <c r="G17" s="187" t="n">
        <v>46321.35</v>
      </c>
      <c r="H17" s="181" t="n">
        <v>1587895.87</v>
      </c>
      <c r="I17" s="182"/>
      <c r="K17" s="184" t="e">
        <f aca="false">S17</f>
        <v>#VALUE!</v>
      </c>
      <c r="L17" s="188" t="n">
        <v>46321.35</v>
      </c>
      <c r="M17" s="184" t="e">
        <f aca="false">TRUNC(L17*K17,2)</f>
        <v>#VALUE!</v>
      </c>
      <c r="N17" s="185"/>
      <c r="O17" s="185"/>
      <c r="S17" s="150" t="e">
        <f aca="false">VLOOKUP(C17,#REF!,5,0)</f>
        <v>#VALUE!</v>
      </c>
    </row>
    <row r="18" customFormat="false" ht="11.25" hidden="false" customHeight="false" outlineLevel="0" collapsed="false">
      <c r="A18" s="176" t="n">
        <v>0.026612520252915</v>
      </c>
      <c r="B18" s="177" t="n">
        <v>5</v>
      </c>
      <c r="C18" s="186" t="s">
        <v>413</v>
      </c>
      <c r="D18" s="208" t="s">
        <v>414</v>
      </c>
      <c r="E18" s="180" t="s">
        <v>299</v>
      </c>
      <c r="F18" s="181" t="n">
        <v>86.72</v>
      </c>
      <c r="G18" s="187" t="n">
        <v>17623.2</v>
      </c>
      <c r="H18" s="181" t="n">
        <v>1528283.9</v>
      </c>
      <c r="I18" s="209"/>
      <c r="J18" s="185"/>
      <c r="K18" s="183"/>
      <c r="L18" s="210"/>
      <c r="M18" s="183"/>
      <c r="N18" s="185"/>
      <c r="O18" s="185"/>
      <c r="S18" s="150" t="e">
        <f aca="false">VLOOKUP(C18,#REF!,5,0)</f>
        <v>#VALUE!</v>
      </c>
    </row>
    <row r="19" customFormat="false" ht="56.25" hidden="false" customHeight="false" outlineLevel="0" collapsed="false">
      <c r="A19" s="176" t="n">
        <v>0.0254023240848196</v>
      </c>
      <c r="B19" s="177" t="n">
        <v>111</v>
      </c>
      <c r="C19" s="186" t="s">
        <v>415</v>
      </c>
      <c r="D19" s="179" t="s">
        <v>416</v>
      </c>
      <c r="E19" s="180" t="s">
        <v>417</v>
      </c>
      <c r="F19" s="181" t="n">
        <v>1.05</v>
      </c>
      <c r="G19" s="187" t="n">
        <v>1389319.68</v>
      </c>
      <c r="H19" s="181" t="n">
        <v>1458785.66</v>
      </c>
      <c r="I19" s="182"/>
      <c r="K19" s="184" t="e">
        <f aca="false">S19</f>
        <v>#VALUE!</v>
      </c>
      <c r="L19" s="188" t="n">
        <v>1389319.68</v>
      </c>
      <c r="M19" s="184" t="e">
        <f aca="false">TRUNC(L19*K19,2)</f>
        <v>#VALUE!</v>
      </c>
      <c r="N19" s="185"/>
      <c r="O19" s="185"/>
      <c r="S19" s="150" t="e">
        <f aca="false">VLOOKUP(C19,#REF!,5,0)</f>
        <v>#VALUE!</v>
      </c>
    </row>
    <row r="20" customFormat="false" ht="56.25" hidden="false" customHeight="false" outlineLevel="0" collapsed="false">
      <c r="A20" s="176" t="n">
        <v>0.02193288346276</v>
      </c>
      <c r="B20" s="177" t="n">
        <v>90</v>
      </c>
      <c r="C20" s="186" t="s">
        <v>415</v>
      </c>
      <c r="D20" s="179" t="s">
        <v>416</v>
      </c>
      <c r="E20" s="180" t="s">
        <v>417</v>
      </c>
      <c r="F20" s="181" t="n">
        <v>1.05</v>
      </c>
      <c r="G20" s="187" t="n">
        <v>1199566.88</v>
      </c>
      <c r="H20" s="181" t="n">
        <v>1259545.22</v>
      </c>
      <c r="I20" s="182"/>
      <c r="K20" s="184" t="e">
        <f aca="false">S20</f>
        <v>#VALUE!</v>
      </c>
      <c r="L20" s="188" t="n">
        <v>1199566.88</v>
      </c>
      <c r="M20" s="184" t="e">
        <f aca="false">TRUNC(L20*K20,2)</f>
        <v>#VALUE!</v>
      </c>
      <c r="N20" s="185"/>
      <c r="O20" s="185"/>
      <c r="S20" s="150" t="e">
        <f aca="false">VLOOKUP(C20,#REF!,5,0)</f>
        <v>#VALUE!</v>
      </c>
    </row>
    <row r="21" customFormat="false" ht="22.5" hidden="false" customHeight="false" outlineLevel="0" collapsed="false">
      <c r="A21" s="176" t="n">
        <v>0.0212093292486714</v>
      </c>
      <c r="B21" s="177" t="n">
        <v>88</v>
      </c>
      <c r="C21" s="186" t="s">
        <v>418</v>
      </c>
      <c r="D21" s="179" t="s">
        <v>419</v>
      </c>
      <c r="E21" s="180" t="s">
        <v>265</v>
      </c>
      <c r="F21" s="181" t="n">
        <v>88.2</v>
      </c>
      <c r="G21" s="187" t="n">
        <v>13809.45</v>
      </c>
      <c r="H21" s="181" t="n">
        <v>1217993.49</v>
      </c>
      <c r="I21" s="182"/>
      <c r="K21" s="184" t="e">
        <f aca="false">S21</f>
        <v>#VALUE!</v>
      </c>
      <c r="L21" s="188" t="n">
        <v>13809.45</v>
      </c>
      <c r="M21" s="184" t="e">
        <f aca="false">TRUNC(L21*K21,2)</f>
        <v>#VALUE!</v>
      </c>
      <c r="N21" s="185"/>
      <c r="O21" s="185"/>
      <c r="S21" s="150" t="e">
        <f aca="false">VLOOKUP(C21,#REF!,5,0)</f>
        <v>#VALUE!</v>
      </c>
    </row>
    <row r="22" customFormat="false" ht="22.5" hidden="false" customHeight="false" outlineLevel="0" collapsed="false">
      <c r="A22" s="176" t="n">
        <v>0.0211490623911232</v>
      </c>
      <c r="B22" s="177" t="n">
        <v>102</v>
      </c>
      <c r="C22" s="186" t="s">
        <v>420</v>
      </c>
      <c r="D22" s="179" t="s">
        <v>421</v>
      </c>
      <c r="E22" s="180" t="s">
        <v>252</v>
      </c>
      <c r="F22" s="181" t="n">
        <v>8.27</v>
      </c>
      <c r="G22" s="187" t="n">
        <v>146860.04</v>
      </c>
      <c r="H22" s="181" t="n">
        <v>1214532.53</v>
      </c>
      <c r="I22" s="182"/>
      <c r="K22" s="184" t="e">
        <f aca="false">S22</f>
        <v>#VALUE!</v>
      </c>
      <c r="L22" s="188" t="n">
        <v>146860.04</v>
      </c>
      <c r="M22" s="184" t="e">
        <f aca="false">TRUNC(L22*K22,2)</f>
        <v>#VALUE!</v>
      </c>
      <c r="N22" s="185"/>
      <c r="O22" s="185"/>
      <c r="S22" s="150" t="e">
        <f aca="false">VLOOKUP(C22,#REF!,5,0)</f>
        <v>#VALUE!</v>
      </c>
    </row>
    <row r="23" customFormat="false" ht="67.5" hidden="false" customHeight="false" outlineLevel="0" collapsed="false">
      <c r="A23" s="176" t="n">
        <v>0.0203413782586838</v>
      </c>
      <c r="B23" s="177" t="n">
        <v>51</v>
      </c>
      <c r="C23" s="186" t="s">
        <v>422</v>
      </c>
      <c r="D23" s="179" t="s">
        <v>423</v>
      </c>
      <c r="E23" s="180" t="s">
        <v>256</v>
      </c>
      <c r="F23" s="181" t="n">
        <v>99.97</v>
      </c>
      <c r="G23" s="187" t="n">
        <v>11685</v>
      </c>
      <c r="H23" s="181" t="n">
        <v>1168149.45</v>
      </c>
      <c r="I23" s="182"/>
      <c r="K23" s="184" t="e">
        <f aca="false">S23</f>
        <v>#VALUE!</v>
      </c>
      <c r="L23" s="188" t="n">
        <v>11685</v>
      </c>
      <c r="M23" s="184" t="e">
        <f aca="false">TRUNC(L23*K23,2)</f>
        <v>#VALUE!</v>
      </c>
      <c r="N23" s="185"/>
      <c r="O23" s="185"/>
      <c r="S23" s="150" t="e">
        <f aca="false">VLOOKUP(C23,#REF!,5,0)</f>
        <v>#VALUE!</v>
      </c>
    </row>
    <row r="24" customFormat="false" ht="67.5" hidden="false" customHeight="false" outlineLevel="0" collapsed="false">
      <c r="A24" s="176" t="n">
        <v>0.016811597643067</v>
      </c>
      <c r="B24" s="177" t="n">
        <v>56</v>
      </c>
      <c r="C24" s="186" t="s">
        <v>424</v>
      </c>
      <c r="D24" s="179" t="s">
        <v>425</v>
      </c>
      <c r="E24" s="180" t="s">
        <v>256</v>
      </c>
      <c r="F24" s="181" t="n">
        <v>889.81</v>
      </c>
      <c r="G24" s="187" t="n">
        <v>1085</v>
      </c>
      <c r="H24" s="181" t="n">
        <v>965443.85</v>
      </c>
      <c r="I24" s="182"/>
      <c r="K24" s="184" t="e">
        <f aca="false">S24</f>
        <v>#VALUE!</v>
      </c>
      <c r="L24" s="188" t="n">
        <v>1085</v>
      </c>
      <c r="M24" s="184" t="e">
        <f aca="false">TRUNC(L24*K24,2)</f>
        <v>#VALUE!</v>
      </c>
      <c r="N24" s="185"/>
      <c r="O24" s="185"/>
      <c r="S24" s="150" t="e">
        <f aca="false">VLOOKUP(C24,#REF!,5,0)</f>
        <v>#VALUE!</v>
      </c>
    </row>
    <row r="25" customFormat="false" ht="78.75" hidden="false" customHeight="false" outlineLevel="0" collapsed="false">
      <c r="A25" s="176" t="n">
        <v>0.0164295656053974</v>
      </c>
      <c r="B25" s="177" t="n">
        <v>50</v>
      </c>
      <c r="C25" s="186" t="s">
        <v>426</v>
      </c>
      <c r="D25" s="179" t="s">
        <v>427</v>
      </c>
      <c r="E25" s="180" t="s">
        <v>241</v>
      </c>
      <c r="F25" s="181" t="n">
        <v>596.4</v>
      </c>
      <c r="G25" s="187" t="n">
        <v>1582</v>
      </c>
      <c r="H25" s="181" t="n">
        <v>943504.8</v>
      </c>
      <c r="I25" s="182"/>
      <c r="K25" s="184" t="e">
        <f aca="false">S25</f>
        <v>#VALUE!</v>
      </c>
      <c r="L25" s="188" t="n">
        <v>1582</v>
      </c>
      <c r="M25" s="184" t="e">
        <f aca="false">TRUNC(L25*K25,2)</f>
        <v>#VALUE!</v>
      </c>
      <c r="N25" s="185"/>
      <c r="O25" s="185"/>
      <c r="S25" s="150" t="e">
        <f aca="false">VLOOKUP(C25,#REF!,5,0)</f>
        <v>#VALUE!</v>
      </c>
    </row>
    <row r="26" customFormat="false" ht="45" hidden="false" customHeight="false" outlineLevel="0" collapsed="false">
      <c r="A26" s="176" t="n">
        <v>0.013922648668961</v>
      </c>
      <c r="B26" s="177" t="n">
        <v>1</v>
      </c>
      <c r="C26" s="186" t="s">
        <v>428</v>
      </c>
      <c r="D26" s="179" t="s">
        <v>429</v>
      </c>
      <c r="E26" s="180" t="s">
        <v>256</v>
      </c>
      <c r="F26" s="181" t="n">
        <v>15.36</v>
      </c>
      <c r="G26" s="187" t="n">
        <v>52053.35</v>
      </c>
      <c r="H26" s="181" t="n">
        <v>799539.45</v>
      </c>
      <c r="I26" s="211" t="n">
        <v>0.0111381189359446</v>
      </c>
      <c r="J26" s="185"/>
      <c r="K26" s="184" t="e">
        <f aca="false">S26</f>
        <v>#VALUE!</v>
      </c>
      <c r="L26" s="188" t="n">
        <v>52053.35</v>
      </c>
      <c r="M26" s="184" t="e">
        <f aca="false">TRUNC(L26*K26,2)</f>
        <v>#VALUE!</v>
      </c>
      <c r="N26" s="185"/>
      <c r="O26" s="185"/>
      <c r="S26" s="150" t="e">
        <f aca="false">VLOOKUP(C26,#REF!,5,0)</f>
        <v>#VALUE!</v>
      </c>
    </row>
    <row r="27" customFormat="false" ht="67.5" hidden="false" customHeight="false" outlineLevel="0" collapsed="false">
      <c r="A27" s="176" t="n">
        <v>0.013864913710391</v>
      </c>
      <c r="B27" s="177" t="n">
        <v>109</v>
      </c>
      <c r="C27" s="186" t="s">
        <v>430</v>
      </c>
      <c r="D27" s="179" t="s">
        <v>431</v>
      </c>
      <c r="E27" s="180" t="s">
        <v>299</v>
      </c>
      <c r="F27" s="181" t="n">
        <v>8.31</v>
      </c>
      <c r="G27" s="187" t="n">
        <v>95815.15</v>
      </c>
      <c r="H27" s="181" t="n">
        <v>796223.89</v>
      </c>
      <c r="I27" s="182"/>
      <c r="K27" s="184" t="e">
        <f aca="false">S27</f>
        <v>#VALUE!</v>
      </c>
      <c r="L27" s="188" t="n">
        <v>95815.15</v>
      </c>
      <c r="M27" s="184" t="e">
        <f aca="false">TRUNC(L27*K27,2)</f>
        <v>#VALUE!</v>
      </c>
      <c r="N27" s="185"/>
      <c r="O27" s="185"/>
      <c r="S27" s="150" t="e">
        <f aca="false">VLOOKUP(C27,#REF!,5,0)</f>
        <v>#VALUE!</v>
      </c>
    </row>
    <row r="28" customFormat="false" ht="78.75" hidden="false" customHeight="false" outlineLevel="0" collapsed="false">
      <c r="A28" s="176" t="n">
        <v>0.0128345715260237</v>
      </c>
      <c r="B28" s="177" t="n">
        <v>41</v>
      </c>
      <c r="C28" s="186" t="s">
        <v>432</v>
      </c>
      <c r="D28" s="179" t="s">
        <v>353</v>
      </c>
      <c r="E28" s="180" t="s">
        <v>241</v>
      </c>
      <c r="F28" s="181" t="n">
        <v>1612.81</v>
      </c>
      <c r="G28" s="187" t="n">
        <v>457</v>
      </c>
      <c r="H28" s="181" t="n">
        <v>737054.17</v>
      </c>
      <c r="I28" s="182"/>
      <c r="K28" s="184" t="e">
        <f aca="false">S28</f>
        <v>#VALUE!</v>
      </c>
      <c r="L28" s="188" t="n">
        <v>457</v>
      </c>
      <c r="M28" s="184" t="e">
        <f aca="false">TRUNC(L28*K28,2)</f>
        <v>#VALUE!</v>
      </c>
      <c r="N28" s="185"/>
      <c r="O28" s="185"/>
      <c r="S28" s="150" t="e">
        <f aca="false">VLOOKUP(C28,#REF!,5,0)</f>
        <v>#VALUE!</v>
      </c>
    </row>
    <row r="29" customFormat="false" ht="67.5" hidden="false" customHeight="false" outlineLevel="0" collapsed="false">
      <c r="A29" s="176" t="n">
        <v>0.0119712486523389</v>
      </c>
      <c r="B29" s="177" t="n">
        <v>89</v>
      </c>
      <c r="C29" s="186" t="s">
        <v>430</v>
      </c>
      <c r="D29" s="179" t="s">
        <v>431</v>
      </c>
      <c r="E29" s="180" t="s">
        <v>299</v>
      </c>
      <c r="F29" s="181" t="n">
        <v>8.31</v>
      </c>
      <c r="G29" s="187" t="n">
        <v>82728.75</v>
      </c>
      <c r="H29" s="181" t="n">
        <v>687475.91</v>
      </c>
      <c r="I29" s="182"/>
      <c r="K29" s="184" t="e">
        <f aca="false">S29</f>
        <v>#VALUE!</v>
      </c>
      <c r="L29" s="188" t="n">
        <v>82728.75</v>
      </c>
      <c r="M29" s="184" t="e">
        <f aca="false">TRUNC(L29*K29,2)</f>
        <v>#VALUE!</v>
      </c>
      <c r="N29" s="185"/>
      <c r="O29" s="185"/>
      <c r="S29" s="150" t="e">
        <f aca="false">VLOOKUP(C29,#REF!,5,0)</f>
        <v>#VALUE!</v>
      </c>
    </row>
    <row r="30" customFormat="false" ht="45" hidden="false" customHeight="false" outlineLevel="0" collapsed="false">
      <c r="A30" s="176" t="n">
        <v>0.0105480247033671</v>
      </c>
      <c r="B30" s="177" t="n">
        <v>106</v>
      </c>
      <c r="C30" s="186" t="s">
        <v>433</v>
      </c>
      <c r="D30" s="179" t="s">
        <v>434</v>
      </c>
      <c r="E30" s="180" t="s">
        <v>265</v>
      </c>
      <c r="F30" s="181" t="n">
        <v>58.12</v>
      </c>
      <c r="G30" s="187" t="n">
        <v>10422.3</v>
      </c>
      <c r="H30" s="181" t="n">
        <v>605744.07</v>
      </c>
      <c r="I30" s="182"/>
      <c r="K30" s="184" t="e">
        <f aca="false">S30</f>
        <v>#VALUE!</v>
      </c>
      <c r="L30" s="188" t="n">
        <v>10422.3</v>
      </c>
      <c r="M30" s="184" t="e">
        <f aca="false">TRUNC(L30*K30,2)</f>
        <v>#VALUE!</v>
      </c>
      <c r="N30" s="185"/>
      <c r="O30" s="185"/>
      <c r="S30" s="150" t="e">
        <f aca="false">VLOOKUP(C30,#REF!,5,0)</f>
        <v>#VALUE!</v>
      </c>
    </row>
    <row r="31" customFormat="false" ht="22.5" hidden="false" customHeight="false" outlineLevel="0" collapsed="false">
      <c r="A31" s="176" t="n">
        <v>0.0104907008736476</v>
      </c>
      <c r="B31" s="177" t="n">
        <v>85</v>
      </c>
      <c r="C31" s="186" t="s">
        <v>435</v>
      </c>
      <c r="D31" s="179" t="s">
        <v>436</v>
      </c>
      <c r="E31" s="180" t="s">
        <v>265</v>
      </c>
      <c r="F31" s="181" t="n">
        <v>146.85</v>
      </c>
      <c r="G31" s="187" t="n">
        <v>4102.5</v>
      </c>
      <c r="H31" s="181" t="n">
        <v>602452.12</v>
      </c>
      <c r="I31" s="182"/>
      <c r="K31" s="184" t="e">
        <f aca="false">S31</f>
        <v>#VALUE!</v>
      </c>
      <c r="L31" s="188" t="n">
        <v>4102.5</v>
      </c>
      <c r="M31" s="184" t="e">
        <f aca="false">TRUNC(L31*K31,2)</f>
        <v>#VALUE!</v>
      </c>
      <c r="N31" s="185"/>
      <c r="O31" s="185"/>
      <c r="S31" s="150" t="e">
        <f aca="false">VLOOKUP(C31,#REF!,5,0)</f>
        <v>#VALUE!</v>
      </c>
    </row>
    <row r="32" customFormat="false" ht="45" hidden="false" customHeight="false" outlineLevel="0" collapsed="false">
      <c r="A32" s="176" t="n">
        <v>0.00978127636236419</v>
      </c>
      <c r="B32" s="177" t="n">
        <v>81</v>
      </c>
      <c r="C32" s="186" t="s">
        <v>437</v>
      </c>
      <c r="D32" s="179" t="s">
        <v>438</v>
      </c>
      <c r="E32" s="180" t="s">
        <v>252</v>
      </c>
      <c r="F32" s="181" t="n">
        <v>185.23</v>
      </c>
      <c r="G32" s="187" t="n">
        <v>3032.51</v>
      </c>
      <c r="H32" s="181" t="n">
        <v>561711.82</v>
      </c>
      <c r="I32" s="182"/>
      <c r="K32" s="184" t="e">
        <f aca="false">S32</f>
        <v>#VALUE!</v>
      </c>
      <c r="L32" s="188" t="n">
        <f aca="false">G32</f>
        <v>3032.51</v>
      </c>
      <c r="M32" s="184" t="e">
        <f aca="false">TRUNC(L32*K32,2)</f>
        <v>#VALUE!</v>
      </c>
      <c r="N32" s="185"/>
      <c r="O32" s="185"/>
      <c r="S32" s="150" t="e">
        <f aca="false">VLOOKUP(C32,#REF!,5,0)</f>
        <v>#VALUE!</v>
      </c>
    </row>
    <row r="33" customFormat="false" ht="11.25" hidden="false" customHeight="false" outlineLevel="0" collapsed="false">
      <c r="A33" s="176" t="n">
        <v>0.00975353291388414</v>
      </c>
      <c r="B33" s="177" t="n">
        <v>84</v>
      </c>
      <c r="C33" s="186" t="s">
        <v>439</v>
      </c>
      <c r="D33" s="179" t="s">
        <v>286</v>
      </c>
      <c r="E33" s="180" t="s">
        <v>265</v>
      </c>
      <c r="F33" s="181" t="n">
        <v>78.24</v>
      </c>
      <c r="G33" s="187" t="n">
        <v>7158.98</v>
      </c>
      <c r="H33" s="181" t="n">
        <v>560118.59</v>
      </c>
      <c r="I33" s="182"/>
      <c r="K33" s="184" t="e">
        <f aca="false">S33</f>
        <v>#VALUE!</v>
      </c>
      <c r="L33" s="188" t="n">
        <v>7158.98</v>
      </c>
      <c r="M33" s="184" t="e">
        <f aca="false">TRUNC(L33*K33,2)</f>
        <v>#VALUE!</v>
      </c>
      <c r="N33" s="185"/>
      <c r="O33" s="185"/>
      <c r="S33" s="150" t="e">
        <f aca="false">VLOOKUP(C33,#REF!,5,0)</f>
        <v>#VALUE!</v>
      </c>
    </row>
    <row r="34" customFormat="false" ht="67.5" hidden="false" customHeight="false" outlineLevel="0" collapsed="false">
      <c r="A34" s="176" t="n">
        <v>0.00897586954593833</v>
      </c>
      <c r="B34" s="177" t="n">
        <v>53</v>
      </c>
      <c r="C34" s="186" t="s">
        <v>440</v>
      </c>
      <c r="D34" s="179" t="s">
        <v>441</v>
      </c>
      <c r="E34" s="180" t="s">
        <v>256</v>
      </c>
      <c r="F34" s="181" t="n">
        <v>256.32</v>
      </c>
      <c r="G34" s="187" t="n">
        <v>2011</v>
      </c>
      <c r="H34" s="181" t="n">
        <v>515459.52</v>
      </c>
      <c r="I34" s="182"/>
      <c r="K34" s="184" t="e">
        <f aca="false">S34</f>
        <v>#VALUE!</v>
      </c>
      <c r="L34" s="188" t="n">
        <v>2011</v>
      </c>
      <c r="M34" s="184" t="e">
        <f aca="false">TRUNC(L34*K34,2)</f>
        <v>#VALUE!</v>
      </c>
      <c r="N34" s="185"/>
      <c r="O34" s="185"/>
      <c r="S34" s="150" t="e">
        <f aca="false">VLOOKUP(C34,#REF!,5,0)</f>
        <v>#VALUE!</v>
      </c>
    </row>
    <row r="35" customFormat="false" ht="56.25" hidden="false" customHeight="false" outlineLevel="0" collapsed="false">
      <c r="A35" s="212" t="n">
        <v>0.00840911823860858</v>
      </c>
      <c r="B35" s="213" t="n">
        <v>71</v>
      </c>
      <c r="C35" s="214" t="s">
        <v>442</v>
      </c>
      <c r="D35" s="215" t="s">
        <v>443</v>
      </c>
      <c r="E35" s="216" t="s">
        <v>265</v>
      </c>
      <c r="F35" s="217" t="n">
        <v>13.17</v>
      </c>
      <c r="G35" s="218" t="n">
        <v>36667.62</v>
      </c>
      <c r="H35" s="217" t="n">
        <v>482912.55</v>
      </c>
      <c r="I35" s="182"/>
      <c r="K35" s="184" t="e">
        <f aca="false">S35</f>
        <v>#VALUE!</v>
      </c>
      <c r="L35" s="188" t="n">
        <v>36667.62</v>
      </c>
      <c r="M35" s="184" t="e">
        <f aca="false">TRUNC(L35*K35,2)</f>
        <v>#VALUE!</v>
      </c>
      <c r="N35" s="185"/>
      <c r="O35" s="185"/>
      <c r="S35" s="150" t="e">
        <f aca="false">VLOOKUP(C35,#REF!,5,0)</f>
        <v>#VALUE!</v>
      </c>
    </row>
    <row r="36" customFormat="false" ht="67.5" hidden="false" customHeight="false" outlineLevel="0" collapsed="false">
      <c r="A36" s="212" t="n">
        <v>0.00826716281234321</v>
      </c>
      <c r="B36" s="213" t="n">
        <v>52</v>
      </c>
      <c r="C36" s="214" t="s">
        <v>444</v>
      </c>
      <c r="D36" s="215" t="s">
        <v>445</v>
      </c>
      <c r="E36" s="216" t="s">
        <v>256</v>
      </c>
      <c r="F36" s="217" t="n">
        <v>171.27</v>
      </c>
      <c r="G36" s="218" t="n">
        <v>2772</v>
      </c>
      <c r="H36" s="217" t="n">
        <v>474760.44</v>
      </c>
      <c r="I36" s="182"/>
      <c r="K36" s="184" t="e">
        <f aca="false">S36</f>
        <v>#VALUE!</v>
      </c>
      <c r="L36" s="188" t="n">
        <v>2772</v>
      </c>
      <c r="M36" s="184" t="e">
        <f aca="false">TRUNC(L36*K36,2)</f>
        <v>#VALUE!</v>
      </c>
      <c r="N36" s="185"/>
      <c r="O36" s="185"/>
      <c r="S36" s="150" t="e">
        <f aca="false">VLOOKUP(C36,#REF!,5,0)</f>
        <v>#VALUE!</v>
      </c>
    </row>
    <row r="37" customFormat="false" ht="67.5" hidden="false" customHeight="false" outlineLevel="0" collapsed="false">
      <c r="A37" s="212" t="n">
        <v>0.00801211073242977</v>
      </c>
      <c r="B37" s="213" t="n">
        <v>54</v>
      </c>
      <c r="C37" s="219" t="s">
        <v>446</v>
      </c>
      <c r="D37" s="215" t="s">
        <v>447</v>
      </c>
      <c r="E37" s="216" t="s">
        <v>256</v>
      </c>
      <c r="F37" s="217" t="n">
        <v>440.3</v>
      </c>
      <c r="G37" s="218" t="n">
        <v>1045</v>
      </c>
      <c r="H37" s="217" t="n">
        <v>460113.5</v>
      </c>
      <c r="I37" s="182"/>
      <c r="K37" s="184" t="e">
        <f aca="false">S37</f>
        <v>#VALUE!</v>
      </c>
      <c r="L37" s="188" t="n">
        <v>1045</v>
      </c>
      <c r="M37" s="184" t="e">
        <f aca="false">TRUNC(L37*K37,2)</f>
        <v>#VALUE!</v>
      </c>
      <c r="N37" s="185"/>
      <c r="O37" s="185"/>
      <c r="S37" s="150" t="e">
        <f aca="false">VLOOKUP(C37,#REF!,5,0)</f>
        <v>#VALUE!</v>
      </c>
    </row>
    <row r="38" customFormat="false" ht="33.75" hidden="false" customHeight="false" outlineLevel="0" collapsed="false">
      <c r="A38" s="212" t="n">
        <v>0.00760842834649639</v>
      </c>
      <c r="B38" s="213" t="n">
        <v>87</v>
      </c>
      <c r="C38" s="219" t="s">
        <v>448</v>
      </c>
      <c r="D38" s="215" t="s">
        <v>449</v>
      </c>
      <c r="E38" s="216" t="s">
        <v>265</v>
      </c>
      <c r="F38" s="217" t="n">
        <v>27.12</v>
      </c>
      <c r="G38" s="218" t="n">
        <v>16111.03</v>
      </c>
      <c r="H38" s="217" t="n">
        <v>436931.13</v>
      </c>
      <c r="I38" s="182"/>
      <c r="K38" s="184" t="e">
        <f aca="false">S38</f>
        <v>#VALUE!</v>
      </c>
      <c r="L38" s="188" t="n">
        <v>16111.03</v>
      </c>
      <c r="M38" s="184" t="e">
        <f aca="false">TRUNC(L38*K38,2)</f>
        <v>#VALUE!</v>
      </c>
      <c r="N38" s="185"/>
      <c r="O38" s="185"/>
      <c r="S38" s="150" t="e">
        <f aca="false">VLOOKUP(C38,#REF!,5,0)</f>
        <v>#VALUE!</v>
      </c>
    </row>
    <row r="39" customFormat="false" ht="56.25" hidden="false" customHeight="false" outlineLevel="0" collapsed="false">
      <c r="A39" s="212" t="n">
        <v>0.00677688080498766</v>
      </c>
      <c r="B39" s="213" t="n">
        <v>112</v>
      </c>
      <c r="C39" s="219" t="s">
        <v>450</v>
      </c>
      <c r="D39" s="215" t="s">
        <v>451</v>
      </c>
      <c r="E39" s="216" t="s">
        <v>265</v>
      </c>
      <c r="F39" s="217" t="n">
        <v>7.15</v>
      </c>
      <c r="G39" s="218" t="n">
        <v>54430.44</v>
      </c>
      <c r="H39" s="217" t="n">
        <v>389177.64</v>
      </c>
      <c r="I39" s="182"/>
      <c r="K39" s="184" t="n">
        <f aca="false">N39*1.2621</f>
        <v>7.219212</v>
      </c>
      <c r="L39" s="188" t="n">
        <v>54430.44</v>
      </c>
      <c r="M39" s="184" t="n">
        <f aca="false">TRUNC(L39*K39,2)</f>
        <v>392944.88</v>
      </c>
      <c r="N39" s="185" t="n">
        <f aca="false">F39/1.25</f>
        <v>5.72</v>
      </c>
      <c r="O39" s="185"/>
      <c r="S39" s="150" t="e">
        <f aca="false">VLOOKUP(C39,#REF!,5,0)</f>
        <v>#VALUE!</v>
      </c>
    </row>
    <row r="40" customFormat="false" ht="56.25" hidden="false" customHeight="false" outlineLevel="0" collapsed="false">
      <c r="A40" s="212" t="n">
        <v>0.00675593430374386</v>
      </c>
      <c r="B40" s="213" t="n">
        <v>113</v>
      </c>
      <c r="C40" s="219" t="s">
        <v>452</v>
      </c>
      <c r="D40" s="215" t="s">
        <v>453</v>
      </c>
      <c r="E40" s="216" t="s">
        <v>417</v>
      </c>
      <c r="F40" s="217" t="n">
        <v>0.85</v>
      </c>
      <c r="G40" s="218" t="n">
        <v>456440.88</v>
      </c>
      <c r="H40" s="217" t="n">
        <v>387974.74</v>
      </c>
      <c r="I40" s="182"/>
      <c r="K40" s="184" t="n">
        <v>0</v>
      </c>
      <c r="L40" s="188" t="n">
        <v>0</v>
      </c>
      <c r="M40" s="184" t="n">
        <f aca="false">TRUNC(L40*K40,2)</f>
        <v>0</v>
      </c>
      <c r="N40" s="185"/>
      <c r="O40" s="185"/>
      <c r="S40" s="150" t="e">
        <f aca="false">VLOOKUP(C40,#REF!,5,0)</f>
        <v>#VALUE!</v>
      </c>
    </row>
    <row r="41" customFormat="false" ht="67.5" hidden="false" customHeight="false" outlineLevel="0" collapsed="false">
      <c r="A41" s="212" t="n">
        <v>0.00671772526650951</v>
      </c>
      <c r="B41" s="213" t="n">
        <v>61</v>
      </c>
      <c r="C41" s="214" t="s">
        <v>454</v>
      </c>
      <c r="D41" s="215" t="s">
        <v>455</v>
      </c>
      <c r="E41" s="216" t="s">
        <v>256</v>
      </c>
      <c r="F41" s="217" t="n">
        <v>734.82</v>
      </c>
      <c r="G41" s="218" t="n">
        <v>525</v>
      </c>
      <c r="H41" s="217" t="n">
        <v>385780.5</v>
      </c>
      <c r="I41" s="182"/>
      <c r="K41" s="184" t="e">
        <f aca="false">S41</f>
        <v>#VALUE!</v>
      </c>
      <c r="L41" s="188" t="n">
        <v>525</v>
      </c>
      <c r="M41" s="184" t="e">
        <f aca="false">TRUNC(L41*K41,2)</f>
        <v>#VALUE!</v>
      </c>
      <c r="N41" s="185"/>
      <c r="O41" s="185"/>
      <c r="S41" s="150" t="e">
        <f aca="false">VLOOKUP(C41,#REF!,5,0)</f>
        <v>#VALUE!</v>
      </c>
    </row>
    <row r="42" customFormat="false" ht="33.75" hidden="false" customHeight="false" outlineLevel="0" collapsed="false">
      <c r="A42" s="212" t="n">
        <v>0.00621488891051014</v>
      </c>
      <c r="B42" s="213" t="n">
        <v>69</v>
      </c>
      <c r="C42" s="219" t="s">
        <v>456</v>
      </c>
      <c r="D42" s="215" t="s">
        <v>457</v>
      </c>
      <c r="E42" s="216" t="s">
        <v>265</v>
      </c>
      <c r="F42" s="217" t="n">
        <v>43.91</v>
      </c>
      <c r="G42" s="218" t="n">
        <v>8128.08</v>
      </c>
      <c r="H42" s="217" t="n">
        <v>356903.99</v>
      </c>
      <c r="I42" s="182"/>
      <c r="K42" s="184" t="e">
        <f aca="false">S42</f>
        <v>#VALUE!</v>
      </c>
      <c r="L42" s="188" t="n">
        <v>8128.08</v>
      </c>
      <c r="M42" s="184" t="e">
        <f aca="false">TRUNC(L42*K42,2)</f>
        <v>#VALUE!</v>
      </c>
      <c r="N42" s="185"/>
      <c r="O42" s="185"/>
      <c r="S42" s="150" t="e">
        <f aca="false">VLOOKUP(C42,#REF!,5,0)</f>
        <v>#VALUE!</v>
      </c>
    </row>
    <row r="43" customFormat="false" ht="56.25" hidden="false" customHeight="false" outlineLevel="0" collapsed="false">
      <c r="A43" s="212" t="n">
        <v>0.00605892445585452</v>
      </c>
      <c r="B43" s="213" t="n">
        <v>91</v>
      </c>
      <c r="C43" s="219" t="s">
        <v>450</v>
      </c>
      <c r="D43" s="215" t="s">
        <v>451</v>
      </c>
      <c r="E43" s="216" t="s">
        <v>265</v>
      </c>
      <c r="F43" s="217" t="n">
        <v>7.15</v>
      </c>
      <c r="G43" s="218" t="n">
        <v>48663.97</v>
      </c>
      <c r="H43" s="217" t="n">
        <v>347947.38</v>
      </c>
      <c r="I43" s="182"/>
      <c r="K43" s="184" t="n">
        <f aca="false">N43*1.2621</f>
        <v>7.219212</v>
      </c>
      <c r="L43" s="188" t="n">
        <v>48663.97</v>
      </c>
      <c r="M43" s="184" t="n">
        <f aca="false">TRUNC(L43*K43,2)</f>
        <v>351315.51</v>
      </c>
      <c r="N43" s="185" t="n">
        <f aca="false">F43/1.25</f>
        <v>5.72</v>
      </c>
      <c r="O43" s="185"/>
      <c r="S43" s="150" t="e">
        <f aca="false">VLOOKUP(C43,#REF!,5,0)</f>
        <v>#VALUE!</v>
      </c>
    </row>
    <row r="44" customFormat="false" ht="56.25" hidden="false" customHeight="false" outlineLevel="0" collapsed="false">
      <c r="A44" s="212" t="n">
        <v>0.00580113291000403</v>
      </c>
      <c r="B44" s="213" t="n">
        <v>72</v>
      </c>
      <c r="C44" s="219" t="s">
        <v>458</v>
      </c>
      <c r="D44" s="215" t="s">
        <v>459</v>
      </c>
      <c r="E44" s="216" t="s">
        <v>265</v>
      </c>
      <c r="F44" s="217" t="n">
        <v>15.16</v>
      </c>
      <c r="G44" s="218" t="n">
        <v>21975.14</v>
      </c>
      <c r="H44" s="217" t="n">
        <v>333143.12</v>
      </c>
      <c r="I44" s="182"/>
      <c r="K44" s="184" t="e">
        <f aca="false">S44</f>
        <v>#VALUE!</v>
      </c>
      <c r="L44" s="188" t="n">
        <v>21975.14</v>
      </c>
      <c r="M44" s="184" t="e">
        <f aca="false">TRUNC(L44*K44,2)</f>
        <v>#VALUE!</v>
      </c>
      <c r="N44" s="185"/>
      <c r="O44" s="185"/>
      <c r="S44" s="150" t="e">
        <f aca="false">VLOOKUP(C44,#REF!,5,0)</f>
        <v>#VALUE!</v>
      </c>
    </row>
    <row r="45" customFormat="false" ht="11.25" hidden="false" customHeight="false" outlineLevel="0" collapsed="false">
      <c r="A45" s="212" t="n">
        <v>0.00554787196577762</v>
      </c>
      <c r="B45" s="213" t="n">
        <v>76</v>
      </c>
      <c r="C45" s="219" t="s">
        <v>460</v>
      </c>
      <c r="D45" s="215" t="s">
        <v>461</v>
      </c>
      <c r="E45" s="216" t="s">
        <v>241</v>
      </c>
      <c r="F45" s="217" t="n">
        <v>231.54</v>
      </c>
      <c r="G45" s="218" t="n">
        <v>1376</v>
      </c>
      <c r="H45" s="217" t="n">
        <v>318599.04</v>
      </c>
      <c r="I45" s="182"/>
      <c r="K45" s="184" t="e">
        <f aca="false">S45</f>
        <v>#VALUE!</v>
      </c>
      <c r="L45" s="188" t="n">
        <v>1376</v>
      </c>
      <c r="M45" s="184" t="e">
        <f aca="false">TRUNC(L45*K45,2)</f>
        <v>#VALUE!</v>
      </c>
      <c r="N45" s="185"/>
      <c r="O45" s="185"/>
      <c r="S45" s="150" t="e">
        <f aca="false">VLOOKUP(C45,#REF!,5,0)</f>
        <v>#VALUE!</v>
      </c>
    </row>
    <row r="46" customFormat="false" ht="33.75" hidden="false" customHeight="false" outlineLevel="0" collapsed="false">
      <c r="A46" s="212" t="n">
        <v>0.00526491501576426</v>
      </c>
      <c r="B46" s="213" t="n">
        <v>94</v>
      </c>
      <c r="C46" s="219" t="s">
        <v>462</v>
      </c>
      <c r="D46" s="215" t="s">
        <v>463</v>
      </c>
      <c r="E46" s="216" t="s">
        <v>252</v>
      </c>
      <c r="F46" s="217" t="n">
        <v>8.57</v>
      </c>
      <c r="G46" s="218" t="n">
        <v>35280</v>
      </c>
      <c r="H46" s="217" t="n">
        <v>302349.6</v>
      </c>
      <c r="I46" s="182"/>
      <c r="K46" s="184" t="e">
        <f aca="false">S46</f>
        <v>#VALUE!</v>
      </c>
      <c r="L46" s="188" t="n">
        <v>35280</v>
      </c>
      <c r="M46" s="184" t="e">
        <f aca="false">TRUNC(L46*K46,2)</f>
        <v>#VALUE!</v>
      </c>
      <c r="N46" s="185"/>
      <c r="O46" s="185"/>
      <c r="S46" s="150" t="e">
        <f aca="false">VLOOKUP(C46,#REF!,5,0)</f>
        <v>#VALUE!</v>
      </c>
    </row>
    <row r="47" customFormat="false" ht="22.5" hidden="false" customHeight="false" outlineLevel="0" collapsed="false">
      <c r="A47" s="212" t="n">
        <v>0.00496489021085096</v>
      </c>
      <c r="B47" s="213" t="n">
        <v>30</v>
      </c>
      <c r="C47" s="219" t="s">
        <v>464</v>
      </c>
      <c r="D47" s="215" t="s">
        <v>465</v>
      </c>
      <c r="E47" s="216" t="s">
        <v>466</v>
      </c>
      <c r="F47" s="217" t="n">
        <v>240</v>
      </c>
      <c r="G47" s="218" t="n">
        <v>1188</v>
      </c>
      <c r="H47" s="217" t="n">
        <v>285120</v>
      </c>
      <c r="I47" s="211"/>
      <c r="J47" s="185"/>
      <c r="K47" s="184"/>
      <c r="L47" s="188"/>
      <c r="M47" s="184" t="n">
        <f aca="false">TRUNC(L47*K47,2)</f>
        <v>0</v>
      </c>
      <c r="N47" s="185"/>
      <c r="O47" s="185"/>
      <c r="S47" s="150" t="e">
        <f aca="false">VLOOKUP(C47,#REF!,5,0)</f>
        <v>#VALUE!</v>
      </c>
    </row>
    <row r="48" customFormat="false" ht="22.5" hidden="false" customHeight="false" outlineLevel="0" collapsed="false">
      <c r="A48" s="212" t="n">
        <v>0.00493797720433975</v>
      </c>
      <c r="B48" s="213" t="n">
        <v>98</v>
      </c>
      <c r="C48" s="219" t="s">
        <v>418</v>
      </c>
      <c r="D48" s="215" t="s">
        <v>419</v>
      </c>
      <c r="E48" s="216" t="s">
        <v>265</v>
      </c>
      <c r="F48" s="217" t="n">
        <v>88.2</v>
      </c>
      <c r="G48" s="217" t="n">
        <v>3215.13</v>
      </c>
      <c r="H48" s="217" t="n">
        <v>283574.46</v>
      </c>
      <c r="I48" s="182"/>
      <c r="K48" s="184" t="e">
        <f aca="false">S48</f>
        <v>#VALUE!</v>
      </c>
      <c r="L48" s="184" t="n">
        <v>3215.13</v>
      </c>
      <c r="M48" s="184" t="e">
        <f aca="false">TRUNC(L48*K48,2)</f>
        <v>#VALUE!</v>
      </c>
      <c r="N48" s="185"/>
      <c r="O48" s="185"/>
      <c r="S48" s="150" t="e">
        <f aca="false">VLOOKUP(C48,#REF!,5,0)</f>
        <v>#VALUE!</v>
      </c>
    </row>
    <row r="49" customFormat="false" ht="78.75" hidden="false" customHeight="false" outlineLevel="0" collapsed="false">
      <c r="A49" s="212" t="n">
        <v>0.00489400504959634</v>
      </c>
      <c r="B49" s="220" t="n">
        <v>45</v>
      </c>
      <c r="C49" s="214" t="s">
        <v>467</v>
      </c>
      <c r="D49" s="215" t="s">
        <v>468</v>
      </c>
      <c r="E49" s="216" t="s">
        <v>241</v>
      </c>
      <c r="F49" s="217" t="n">
        <v>3427.43</v>
      </c>
      <c r="G49" s="218" t="n">
        <v>82</v>
      </c>
      <c r="H49" s="217" t="n">
        <v>281049.26</v>
      </c>
      <c r="I49" s="182"/>
      <c r="K49" s="184" t="e">
        <f aca="false">S49</f>
        <v>#VALUE!</v>
      </c>
      <c r="L49" s="188" t="n">
        <v>82</v>
      </c>
      <c r="M49" s="184" t="e">
        <f aca="false">TRUNC(L49*K49,2)</f>
        <v>#VALUE!</v>
      </c>
      <c r="N49" s="185"/>
      <c r="O49" s="185"/>
      <c r="S49" s="150" t="e">
        <f aca="false">VLOOKUP(C49,#REF!,5,0)</f>
        <v>#VALUE!</v>
      </c>
    </row>
    <row r="50" customFormat="false" ht="22.5" hidden="false" customHeight="false" outlineLevel="0" collapsed="false">
      <c r="A50" s="212" t="n">
        <v>0.00481698795638727</v>
      </c>
      <c r="B50" s="220" t="n">
        <v>86</v>
      </c>
      <c r="C50" s="214" t="s">
        <v>469</v>
      </c>
      <c r="D50" s="215" t="s">
        <v>470</v>
      </c>
      <c r="E50" s="216" t="s">
        <v>265</v>
      </c>
      <c r="F50" s="217" t="n">
        <v>17.17</v>
      </c>
      <c r="G50" s="218" t="n">
        <v>16111.03</v>
      </c>
      <c r="H50" s="217" t="n">
        <v>276626.38</v>
      </c>
      <c r="I50" s="182"/>
      <c r="K50" s="184" t="e">
        <f aca="false">S50</f>
        <v>#VALUE!</v>
      </c>
      <c r="L50" s="188" t="n">
        <v>16111.03</v>
      </c>
      <c r="M50" s="184" t="e">
        <f aca="false">TRUNC(L50*K50,2)</f>
        <v>#VALUE!</v>
      </c>
      <c r="N50" s="185"/>
      <c r="O50" s="185"/>
      <c r="S50" s="150" t="e">
        <f aca="false">VLOOKUP(C50,#REF!,5,0)</f>
        <v>#VALUE!</v>
      </c>
    </row>
    <row r="51" customFormat="false" ht="67.5" hidden="false" customHeight="false" outlineLevel="0" collapsed="false">
      <c r="A51" s="212" t="n">
        <v>0.0047453031747676</v>
      </c>
      <c r="B51" s="220" t="n">
        <v>57</v>
      </c>
      <c r="C51" s="214" t="s">
        <v>471</v>
      </c>
      <c r="D51" s="215" t="s">
        <v>472</v>
      </c>
      <c r="E51" s="216" t="s">
        <v>256</v>
      </c>
      <c r="F51" s="217" t="n">
        <v>108.44</v>
      </c>
      <c r="G51" s="218" t="n">
        <v>2513</v>
      </c>
      <c r="H51" s="217" t="n">
        <v>272509.72</v>
      </c>
      <c r="I51" s="182"/>
      <c r="K51" s="184" t="e">
        <f aca="false">S51</f>
        <v>#VALUE!</v>
      </c>
      <c r="L51" s="188" t="n">
        <v>2513</v>
      </c>
      <c r="M51" s="184" t="e">
        <f aca="false">TRUNC(L51*K51,2)</f>
        <v>#VALUE!</v>
      </c>
      <c r="N51" s="185"/>
      <c r="O51" s="185"/>
      <c r="S51" s="150" t="e">
        <f aca="false">VLOOKUP(C51,#REF!,5,0)</f>
        <v>#VALUE!</v>
      </c>
    </row>
    <row r="52" customFormat="false" ht="33.75" hidden="false" customHeight="false" outlineLevel="0" collapsed="false">
      <c r="A52" s="212" t="n">
        <v>0.00467638101882115</v>
      </c>
      <c r="B52" s="220" t="n">
        <v>95</v>
      </c>
      <c r="C52" s="214" t="s">
        <v>473</v>
      </c>
      <c r="D52" s="215" t="s">
        <v>474</v>
      </c>
      <c r="E52" s="216" t="s">
        <v>252</v>
      </c>
      <c r="F52" s="217" t="n">
        <v>17.11</v>
      </c>
      <c r="G52" s="218" t="n">
        <v>15695.6</v>
      </c>
      <c r="H52" s="217" t="n">
        <v>268551.71</v>
      </c>
      <c r="I52" s="182"/>
      <c r="K52" s="184" t="e">
        <f aca="false">S52</f>
        <v>#VALUE!</v>
      </c>
      <c r="L52" s="188" t="n">
        <v>15695.6</v>
      </c>
      <c r="M52" s="184" t="e">
        <f aca="false">TRUNC(L52*K52,2)</f>
        <v>#VALUE!</v>
      </c>
      <c r="N52" s="185"/>
      <c r="O52" s="185"/>
      <c r="S52" s="150" t="e">
        <f aca="false">VLOOKUP(C52,#REF!,5,0)</f>
        <v>#VALUE!</v>
      </c>
    </row>
    <row r="53" customFormat="false" ht="45" hidden="false" customHeight="false" outlineLevel="0" collapsed="false">
      <c r="A53" s="212" t="n">
        <v>0.0045557638938478</v>
      </c>
      <c r="B53" s="220" t="n">
        <v>82</v>
      </c>
      <c r="C53" s="214" t="s">
        <v>475</v>
      </c>
      <c r="D53" s="215" t="s">
        <v>476</v>
      </c>
      <c r="E53" s="216" t="s">
        <v>241</v>
      </c>
      <c r="F53" s="217" t="n">
        <v>201.25</v>
      </c>
      <c r="G53" s="218" t="n">
        <v>1300</v>
      </c>
      <c r="H53" s="217" t="n">
        <v>261625</v>
      </c>
      <c r="I53" s="182"/>
      <c r="K53" s="184" t="e">
        <f aca="false">S53</f>
        <v>#VALUE!</v>
      </c>
      <c r="L53" s="188" t="n">
        <v>1300</v>
      </c>
      <c r="M53" s="184" t="e">
        <f aca="false">TRUNC(L53*K53,2)</f>
        <v>#VALUE!</v>
      </c>
      <c r="N53" s="185"/>
      <c r="O53" s="185"/>
      <c r="S53" s="150" t="e">
        <f aca="false">VLOOKUP(C53,#REF!,5,0)</f>
        <v>#VALUE!</v>
      </c>
    </row>
    <row r="54" customFormat="false" ht="22.5" hidden="false" customHeight="false" outlineLevel="0" collapsed="false">
      <c r="A54" s="212" t="n">
        <v>0.00455114935994672</v>
      </c>
      <c r="B54" s="220" t="n">
        <v>29</v>
      </c>
      <c r="C54" s="214" t="s">
        <v>477</v>
      </c>
      <c r="D54" s="215" t="s">
        <v>478</v>
      </c>
      <c r="E54" s="216" t="s">
        <v>241</v>
      </c>
      <c r="F54" s="217" t="n">
        <v>10</v>
      </c>
      <c r="G54" s="218" t="n">
        <v>26136</v>
      </c>
      <c r="H54" s="217" t="n">
        <v>261360</v>
      </c>
      <c r="I54" s="211"/>
      <c r="J54" s="185"/>
      <c r="K54" s="184" t="e">
        <f aca="false">S54</f>
        <v>#VALUE!</v>
      </c>
      <c r="L54" s="188" t="n">
        <v>26136</v>
      </c>
      <c r="M54" s="184" t="e">
        <f aca="false">TRUNC(L54*K54,2)</f>
        <v>#VALUE!</v>
      </c>
      <c r="N54" s="185"/>
      <c r="O54" s="185"/>
      <c r="S54" s="150" t="e">
        <f aca="false">VLOOKUP(C54,#REF!,5,0)</f>
        <v>#VALUE!</v>
      </c>
    </row>
    <row r="55" customFormat="false" ht="33.75" hidden="false" customHeight="false" outlineLevel="0" collapsed="false">
      <c r="A55" s="212" t="n">
        <v>0.00428183401694507</v>
      </c>
      <c r="B55" s="220" t="n">
        <v>93</v>
      </c>
      <c r="C55" s="214" t="s">
        <v>479</v>
      </c>
      <c r="D55" s="215" t="s">
        <v>480</v>
      </c>
      <c r="E55" s="216" t="s">
        <v>265</v>
      </c>
      <c r="F55" s="217" t="n">
        <v>4.01</v>
      </c>
      <c r="G55" s="218" t="n">
        <v>61320.19</v>
      </c>
      <c r="H55" s="217" t="n">
        <v>245893.96</v>
      </c>
      <c r="I55" s="182"/>
      <c r="K55" s="184" t="e">
        <f aca="false">S55</f>
        <v>#VALUE!</v>
      </c>
      <c r="L55" s="188" t="n">
        <v>61320.19</v>
      </c>
      <c r="M55" s="184" t="e">
        <f aca="false">TRUNC(L55*K55,2)</f>
        <v>#VALUE!</v>
      </c>
      <c r="N55" s="185"/>
      <c r="O55" s="185"/>
      <c r="S55" s="150" t="e">
        <f aca="false">VLOOKUP(C55,#REF!,5,0)</f>
        <v>#VALUE!</v>
      </c>
    </row>
    <row r="56" customFormat="false" ht="67.5" hidden="false" customHeight="false" outlineLevel="0" collapsed="false">
      <c r="A56" s="212" t="n">
        <v>0.00426127374348212</v>
      </c>
      <c r="B56" s="220" t="n">
        <v>60</v>
      </c>
      <c r="C56" s="214" t="s">
        <v>481</v>
      </c>
      <c r="D56" s="215" t="s">
        <v>482</v>
      </c>
      <c r="E56" s="216" t="s">
        <v>256</v>
      </c>
      <c r="F56" s="217" t="n">
        <v>467.01</v>
      </c>
      <c r="G56" s="218" t="n">
        <v>524</v>
      </c>
      <c r="H56" s="217" t="n">
        <v>244713.24</v>
      </c>
      <c r="I56" s="182"/>
      <c r="K56" s="184" t="e">
        <f aca="false">S56</f>
        <v>#VALUE!</v>
      </c>
      <c r="L56" s="188" t="n">
        <v>524</v>
      </c>
      <c r="M56" s="184" t="e">
        <f aca="false">TRUNC(L56*K56,2)</f>
        <v>#VALUE!</v>
      </c>
      <c r="N56" s="185"/>
      <c r="O56" s="185"/>
      <c r="S56" s="150" t="e">
        <f aca="false">VLOOKUP(C56,#REF!,5,0)</f>
        <v>#VALUE!</v>
      </c>
    </row>
    <row r="57" customFormat="false" ht="67.5" hidden="false" customHeight="false" outlineLevel="0" collapsed="false">
      <c r="A57" s="212" t="n">
        <v>0.00398136656504399</v>
      </c>
      <c r="B57" s="220" t="n">
        <v>46</v>
      </c>
      <c r="C57" s="214" t="s">
        <v>483</v>
      </c>
      <c r="D57" s="215" t="s">
        <v>365</v>
      </c>
      <c r="E57" s="216" t="s">
        <v>241</v>
      </c>
      <c r="F57" s="217" t="n">
        <v>335.74</v>
      </c>
      <c r="G57" s="218" t="n">
        <v>681</v>
      </c>
      <c r="H57" s="217" t="n">
        <v>228638.94</v>
      </c>
      <c r="I57" s="182"/>
      <c r="K57" s="184" t="e">
        <f aca="false">S57</f>
        <v>#VALUE!</v>
      </c>
      <c r="L57" s="188" t="n">
        <v>681</v>
      </c>
      <c r="M57" s="184" t="e">
        <f aca="false">TRUNC(L57*K57,2)</f>
        <v>#VALUE!</v>
      </c>
      <c r="N57" s="185"/>
      <c r="O57" s="185"/>
      <c r="S57" s="150" t="e">
        <f aca="false">VLOOKUP(C57,#REF!,5,0)</f>
        <v>#VALUE!</v>
      </c>
    </row>
    <row r="58" customFormat="false" ht="56.25" hidden="false" customHeight="false" outlineLevel="0" collapsed="false">
      <c r="A58" s="212" t="n">
        <v>0.00386983467372176</v>
      </c>
      <c r="B58" s="220" t="n">
        <v>70</v>
      </c>
      <c r="C58" s="214" t="s">
        <v>484</v>
      </c>
      <c r="D58" s="215" t="s">
        <v>485</v>
      </c>
      <c r="E58" s="216" t="s">
        <v>265</v>
      </c>
      <c r="F58" s="217" t="n">
        <v>15.99</v>
      </c>
      <c r="G58" s="218" t="n">
        <v>13898.31</v>
      </c>
      <c r="H58" s="217" t="n">
        <v>222233.97</v>
      </c>
      <c r="I58" s="182"/>
      <c r="K58" s="184" t="e">
        <f aca="false">S58</f>
        <v>#VALUE!</v>
      </c>
      <c r="L58" s="188" t="n">
        <v>13898.31</v>
      </c>
      <c r="M58" s="184" t="e">
        <f aca="false">TRUNC(L58*K58,2)</f>
        <v>#VALUE!</v>
      </c>
      <c r="N58" s="185"/>
      <c r="O58" s="185"/>
      <c r="S58" s="150" t="e">
        <f aca="false">VLOOKUP(C58,#REF!,5,0)</f>
        <v>#VALUE!</v>
      </c>
    </row>
    <row r="59" customFormat="false" ht="45" hidden="false" customHeight="false" outlineLevel="0" collapsed="false">
      <c r="A59" s="212" t="n">
        <v>0.00333787521067258</v>
      </c>
      <c r="B59" s="220" t="n">
        <v>92</v>
      </c>
      <c r="C59" s="214" t="s">
        <v>486</v>
      </c>
      <c r="D59" s="215" t="s">
        <v>487</v>
      </c>
      <c r="E59" s="216" t="s">
        <v>241</v>
      </c>
      <c r="F59" s="217" t="n">
        <v>1277.9</v>
      </c>
      <c r="G59" s="218" t="n">
        <v>150</v>
      </c>
      <c r="H59" s="217" t="n">
        <v>191685</v>
      </c>
      <c r="I59" s="182"/>
      <c r="K59" s="184" t="e">
        <f aca="false">S59</f>
        <v>#VALUE!</v>
      </c>
      <c r="L59" s="188" t="n">
        <v>150</v>
      </c>
      <c r="M59" s="184" t="e">
        <f aca="false">TRUNC(L59*K59,2)</f>
        <v>#VALUE!</v>
      </c>
      <c r="N59" s="185"/>
      <c r="O59" s="185"/>
      <c r="S59" s="150" t="e">
        <f aca="false">VLOOKUP(C59,#REF!,5,0)</f>
        <v>#VALUE!</v>
      </c>
    </row>
    <row r="60" customFormat="false" ht="11.25" hidden="false" customHeight="false" outlineLevel="0" collapsed="false">
      <c r="A60" s="212" t="n">
        <v>0.00321766259748233</v>
      </c>
      <c r="B60" s="220" t="n">
        <v>31</v>
      </c>
      <c r="C60" s="214" t="s">
        <v>488</v>
      </c>
      <c r="D60" s="215" t="s">
        <v>489</v>
      </c>
      <c r="E60" s="216" t="s">
        <v>241</v>
      </c>
      <c r="F60" s="217" t="n">
        <v>7.07</v>
      </c>
      <c r="G60" s="218" t="n">
        <v>26136</v>
      </c>
      <c r="H60" s="217" t="n">
        <v>184781.52</v>
      </c>
      <c r="I60" s="211"/>
      <c r="J60" s="185"/>
      <c r="K60" s="184" t="e">
        <f aca="false">S60</f>
        <v>#VALUE!</v>
      </c>
      <c r="L60" s="188" t="n">
        <v>26136</v>
      </c>
      <c r="M60" s="184" t="e">
        <f aca="false">TRUNC(L60*K60,2)</f>
        <v>#VALUE!</v>
      </c>
      <c r="N60" s="185"/>
      <c r="O60" s="185"/>
      <c r="S60" s="150" t="e">
        <f aca="false">VLOOKUP(C60,#REF!,5,0)</f>
        <v>#VALUE!</v>
      </c>
    </row>
    <row r="61" customFormat="false" ht="45" hidden="false" customHeight="false" outlineLevel="0" collapsed="false">
      <c r="A61" s="212" t="n">
        <v>0.00288328511260915</v>
      </c>
      <c r="B61" s="220" t="n">
        <v>99</v>
      </c>
      <c r="C61" s="214" t="s">
        <v>490</v>
      </c>
      <c r="D61" s="215" t="s">
        <v>491</v>
      </c>
      <c r="E61" s="216" t="s">
        <v>252</v>
      </c>
      <c r="F61" s="217" t="n">
        <v>1.03</v>
      </c>
      <c r="G61" s="218" t="n">
        <v>160756.45</v>
      </c>
      <c r="H61" s="217" t="n">
        <v>165579.14</v>
      </c>
      <c r="I61" s="182"/>
      <c r="K61" s="184" t="e">
        <f aca="false">S61</f>
        <v>#VALUE!</v>
      </c>
      <c r="L61" s="188" t="n">
        <v>160756.45</v>
      </c>
      <c r="M61" s="184" t="e">
        <f aca="false">TRUNC(L61*K61,2)</f>
        <v>#VALUE!</v>
      </c>
      <c r="N61" s="185"/>
      <c r="O61" s="185"/>
      <c r="S61" s="150" t="e">
        <f aca="false">VLOOKUP(C61,#REF!,5,0)</f>
        <v>#VALUE!</v>
      </c>
    </row>
    <row r="62" customFormat="false" ht="78.75" hidden="false" customHeight="false" outlineLevel="0" collapsed="false">
      <c r="A62" s="212" t="n">
        <v>0.00283638891057265</v>
      </c>
      <c r="B62" s="220" t="n">
        <v>47</v>
      </c>
      <c r="C62" s="214" t="s">
        <v>492</v>
      </c>
      <c r="D62" s="215" t="s">
        <v>493</v>
      </c>
      <c r="E62" s="216" t="s">
        <v>241</v>
      </c>
      <c r="F62" s="217" t="n">
        <v>2760.78</v>
      </c>
      <c r="G62" s="218" t="n">
        <v>59</v>
      </c>
      <c r="H62" s="217" t="n">
        <v>162886.02</v>
      </c>
      <c r="I62" s="182"/>
      <c r="K62" s="184" t="e">
        <f aca="false">S62</f>
        <v>#VALUE!</v>
      </c>
      <c r="L62" s="188" t="n">
        <v>59</v>
      </c>
      <c r="M62" s="184" t="e">
        <f aca="false">TRUNC(L62*K62,2)</f>
        <v>#VALUE!</v>
      </c>
      <c r="N62" s="185"/>
      <c r="O62" s="185"/>
      <c r="S62" s="150" t="e">
        <f aca="false">VLOOKUP(C62,#REF!,5,0)</f>
        <v>#VALUE!</v>
      </c>
    </row>
    <row r="63" customFormat="false" ht="11.25" hidden="false" customHeight="false" outlineLevel="0" collapsed="false">
      <c r="A63" s="212" t="n">
        <v>0.00279930599374352</v>
      </c>
      <c r="B63" s="220" t="n">
        <v>3</v>
      </c>
      <c r="C63" s="214" t="s">
        <v>494</v>
      </c>
      <c r="D63" s="215" t="s">
        <v>495</v>
      </c>
      <c r="E63" s="216" t="s">
        <v>252</v>
      </c>
      <c r="F63" s="217" t="n">
        <v>1</v>
      </c>
      <c r="G63" s="218" t="n">
        <v>160756.45</v>
      </c>
      <c r="H63" s="217" t="n">
        <v>160756.45</v>
      </c>
      <c r="I63" s="221"/>
      <c r="J63" s="185"/>
      <c r="K63" s="184"/>
      <c r="L63" s="188"/>
      <c r="M63" s="184"/>
      <c r="N63" s="185" t="n">
        <f aca="false">F63/1.25</f>
        <v>0.8</v>
      </c>
      <c r="O63" s="185"/>
      <c r="S63" s="150" t="e">
        <f aca="false">VLOOKUP(C63,#REF!,5,0)</f>
        <v>#VALUE!</v>
      </c>
    </row>
    <row r="64" customFormat="false" ht="56.25" hidden="false" customHeight="false" outlineLevel="0" collapsed="false">
      <c r="A64" s="212" t="n">
        <v>0.00261870567445685</v>
      </c>
      <c r="B64" s="220" t="n">
        <v>6</v>
      </c>
      <c r="C64" s="214" t="s">
        <v>496</v>
      </c>
      <c r="D64" s="215" t="s">
        <v>497</v>
      </c>
      <c r="E64" s="216" t="s">
        <v>265</v>
      </c>
      <c r="F64" s="217" t="n">
        <v>15.76</v>
      </c>
      <c r="G64" s="218" t="n">
        <v>9542.2</v>
      </c>
      <c r="H64" s="217" t="n">
        <v>150385.07</v>
      </c>
      <c r="I64" s="182"/>
      <c r="J64" s="185"/>
      <c r="K64" s="184" t="e">
        <f aca="false">S64</f>
        <v>#VALUE!</v>
      </c>
      <c r="L64" s="188"/>
      <c r="M64" s="184" t="e">
        <f aca="false">TRUNC(L64*K64,2)</f>
        <v>#VALUE!</v>
      </c>
      <c r="N64" s="185"/>
      <c r="O64" s="185"/>
      <c r="S64" s="150" t="e">
        <f aca="false">VLOOKUP(C64,#REF!,5,0)</f>
        <v>#VALUE!</v>
      </c>
    </row>
    <row r="65" customFormat="false" ht="22.5" hidden="false" customHeight="false" outlineLevel="0" collapsed="false">
      <c r="A65" s="212" t="n">
        <v>0.00230450345419925</v>
      </c>
      <c r="B65" s="220" t="n">
        <v>38</v>
      </c>
      <c r="C65" s="214" t="s">
        <v>498</v>
      </c>
      <c r="D65" s="215" t="s">
        <v>499</v>
      </c>
      <c r="E65" s="216" t="s">
        <v>241</v>
      </c>
      <c r="F65" s="217" t="n">
        <v>2036.02</v>
      </c>
      <c r="G65" s="218" t="n">
        <v>65</v>
      </c>
      <c r="H65" s="217" t="n">
        <v>132341.3</v>
      </c>
      <c r="I65" s="211"/>
      <c r="J65" s="185"/>
      <c r="K65" s="184"/>
      <c r="L65" s="188"/>
      <c r="M65" s="184"/>
      <c r="N65" s="185"/>
      <c r="O65" s="185"/>
      <c r="S65" s="150" t="e">
        <f aca="false">VLOOKUP(C65,#REF!,5,0)</f>
        <v>#VALUE!</v>
      </c>
    </row>
    <row r="66" customFormat="false" ht="22.5" hidden="false" customHeight="false" outlineLevel="0" collapsed="false">
      <c r="A66" s="212" t="n">
        <v>0.00204801721197602</v>
      </c>
      <c r="B66" s="220" t="n">
        <v>28</v>
      </c>
      <c r="C66" s="214" t="s">
        <v>500</v>
      </c>
      <c r="D66" s="215" t="s">
        <v>501</v>
      </c>
      <c r="E66" s="216" t="s">
        <v>241</v>
      </c>
      <c r="F66" s="217" t="n">
        <v>4.5</v>
      </c>
      <c r="G66" s="218" t="n">
        <v>26136</v>
      </c>
      <c r="H66" s="217" t="n">
        <v>117612</v>
      </c>
      <c r="I66" s="211"/>
      <c r="J66" s="185"/>
      <c r="K66" s="184"/>
      <c r="L66" s="188"/>
      <c r="M66" s="184"/>
      <c r="N66" s="185"/>
      <c r="O66" s="185"/>
      <c r="S66" s="150" t="e">
        <f aca="false">VLOOKUP(C66,#REF!,5,0)</f>
        <v>#VALUE!</v>
      </c>
    </row>
    <row r="67" customFormat="false" ht="78.75" hidden="false" customHeight="false" outlineLevel="0" collapsed="false">
      <c r="A67" s="212" t="n">
        <v>0.00202851445037652</v>
      </c>
      <c r="B67" s="220" t="n">
        <v>42</v>
      </c>
      <c r="C67" s="214" t="s">
        <v>502</v>
      </c>
      <c r="D67" s="215" t="s">
        <v>503</v>
      </c>
      <c r="E67" s="216" t="s">
        <v>241</v>
      </c>
      <c r="F67" s="217" t="n">
        <v>1688.29</v>
      </c>
      <c r="G67" s="218" t="n">
        <v>69</v>
      </c>
      <c r="H67" s="217" t="n">
        <v>116492.01</v>
      </c>
      <c r="I67" s="182"/>
      <c r="K67" s="184" t="e">
        <f aca="false">S67</f>
        <v>#VALUE!</v>
      </c>
      <c r="L67" s="188" t="n">
        <v>69</v>
      </c>
      <c r="M67" s="184" t="e">
        <f aca="false">TRUNC(L67*K67,2)</f>
        <v>#VALUE!</v>
      </c>
      <c r="N67" s="185"/>
      <c r="O67" s="185"/>
      <c r="S67" s="150" t="e">
        <f aca="false">VLOOKUP(C67,#REF!,5,0)</f>
        <v>#VALUE!</v>
      </c>
    </row>
    <row r="68" customFormat="false" ht="22.5" hidden="false" customHeight="false" outlineLevel="0" collapsed="false">
      <c r="A68" s="212" t="n">
        <v>0.00195671839754315</v>
      </c>
      <c r="B68" s="220" t="n">
        <v>40</v>
      </c>
      <c r="C68" s="214" t="s">
        <v>504</v>
      </c>
      <c r="D68" s="215" t="s">
        <v>505</v>
      </c>
      <c r="E68" s="216" t="s">
        <v>241</v>
      </c>
      <c r="F68" s="217" t="n">
        <v>112368.96</v>
      </c>
      <c r="G68" s="218" t="n">
        <v>1</v>
      </c>
      <c r="H68" s="217" t="n">
        <v>112368.96</v>
      </c>
      <c r="I68" s="211"/>
      <c r="J68" s="185"/>
      <c r="K68" s="184" t="n">
        <f aca="false">N68*1.2621</f>
        <v>113456.6915328</v>
      </c>
      <c r="L68" s="188" t="n">
        <v>1</v>
      </c>
      <c r="M68" s="184" t="n">
        <f aca="false">TRUNC(L68*K68,2)</f>
        <v>113456.69</v>
      </c>
      <c r="N68" s="185" t="n">
        <f aca="false">F68/1.25</f>
        <v>89895.168</v>
      </c>
      <c r="O68" s="185"/>
      <c r="S68" s="150" t="e">
        <f aca="false">VLOOKUP(C68,#REF!,5,0)</f>
        <v>#VALUE!</v>
      </c>
    </row>
    <row r="69" customFormat="false" ht="67.5" hidden="false" customHeight="false" outlineLevel="0" collapsed="false">
      <c r="A69" s="212" t="n">
        <v>0.00195617231534263</v>
      </c>
      <c r="B69" s="220" t="n">
        <v>58</v>
      </c>
      <c r="C69" s="214" t="s">
        <v>506</v>
      </c>
      <c r="D69" s="215" t="s">
        <v>507</v>
      </c>
      <c r="E69" s="216" t="s">
        <v>256</v>
      </c>
      <c r="F69" s="217" t="n">
        <v>184.16</v>
      </c>
      <c r="G69" s="218" t="n">
        <v>610</v>
      </c>
      <c r="H69" s="217" t="n">
        <v>112337.6</v>
      </c>
      <c r="I69" s="182"/>
      <c r="K69" s="184" t="e">
        <f aca="false">S69</f>
        <v>#VALUE!</v>
      </c>
      <c r="L69" s="188" t="n">
        <v>610</v>
      </c>
      <c r="M69" s="184" t="e">
        <f aca="false">TRUNC(L69*K69,2)</f>
        <v>#VALUE!</v>
      </c>
      <c r="N69" s="185"/>
      <c r="O69" s="185"/>
      <c r="S69" s="150" t="e">
        <f aca="false">VLOOKUP(C69,#REF!,5,0)</f>
        <v>#VALUE!</v>
      </c>
    </row>
    <row r="70" customFormat="false" ht="78.75" hidden="false" customHeight="false" outlineLevel="0" collapsed="false">
      <c r="A70" s="212" t="n">
        <v>0.0019256133046495</v>
      </c>
      <c r="B70" s="220" t="n">
        <v>43</v>
      </c>
      <c r="C70" s="214" t="s">
        <v>508</v>
      </c>
      <c r="D70" s="215" t="s">
        <v>509</v>
      </c>
      <c r="E70" s="216" t="s">
        <v>241</v>
      </c>
      <c r="F70" s="217" t="n">
        <v>2126.59</v>
      </c>
      <c r="G70" s="218" t="n">
        <v>52</v>
      </c>
      <c r="H70" s="217" t="n">
        <v>110582.68</v>
      </c>
      <c r="I70" s="182"/>
      <c r="K70" s="184" t="e">
        <f aca="false">S70</f>
        <v>#VALUE!</v>
      </c>
      <c r="L70" s="188" t="n">
        <v>52</v>
      </c>
      <c r="M70" s="184" t="e">
        <f aca="false">TRUNC(L70*K70,2)</f>
        <v>#VALUE!</v>
      </c>
      <c r="N70" s="185"/>
      <c r="O70" s="185"/>
      <c r="S70" s="150" t="e">
        <f aca="false">VLOOKUP(C70,#REF!,5,0)</f>
        <v>#VALUE!</v>
      </c>
    </row>
    <row r="71" customFormat="false" ht="45" hidden="false" customHeight="false" outlineLevel="0" collapsed="false">
      <c r="A71" s="212" t="n">
        <v>0.00191208976005231</v>
      </c>
      <c r="B71" s="220" t="n">
        <v>12</v>
      </c>
      <c r="C71" s="214" t="s">
        <v>510</v>
      </c>
      <c r="D71" s="215" t="s">
        <v>511</v>
      </c>
      <c r="E71" s="216" t="s">
        <v>252</v>
      </c>
      <c r="F71" s="217" t="n">
        <v>357</v>
      </c>
      <c r="G71" s="218" t="n">
        <v>307.58</v>
      </c>
      <c r="H71" s="217" t="n">
        <v>109806.06</v>
      </c>
      <c r="I71" s="182"/>
      <c r="K71" s="184" t="e">
        <f aca="false">S71</f>
        <v>#VALUE!</v>
      </c>
      <c r="L71" s="188" t="n">
        <v>307.58</v>
      </c>
      <c r="M71" s="184" t="e">
        <f aca="false">TRUNC(L71*K71,2)</f>
        <v>#VALUE!</v>
      </c>
      <c r="N71" s="185"/>
      <c r="O71" s="185"/>
      <c r="S71" s="150" t="e">
        <f aca="false">VLOOKUP(C71,#REF!,5,0)</f>
        <v>#VALUE!</v>
      </c>
    </row>
    <row r="72" customFormat="false" ht="67.5" hidden="false" customHeight="false" outlineLevel="0" collapsed="false">
      <c r="A72" s="212" t="n">
        <v>0.00188520914234507</v>
      </c>
      <c r="B72" s="220" t="n">
        <v>62</v>
      </c>
      <c r="C72" s="214" t="s">
        <v>512</v>
      </c>
      <c r="D72" s="215" t="s">
        <v>513</v>
      </c>
      <c r="E72" s="216" t="s">
        <v>256</v>
      </c>
      <c r="F72" s="217" t="n">
        <v>949.67</v>
      </c>
      <c r="G72" s="218" t="n">
        <v>114</v>
      </c>
      <c r="H72" s="217" t="n">
        <v>108262.38</v>
      </c>
      <c r="I72" s="182"/>
      <c r="K72" s="184" t="e">
        <f aca="false">S72</f>
        <v>#VALUE!</v>
      </c>
      <c r="L72" s="188" t="n">
        <v>114</v>
      </c>
      <c r="M72" s="184" t="e">
        <f aca="false">TRUNC(L72*K72,2)</f>
        <v>#VALUE!</v>
      </c>
      <c r="N72" s="185"/>
      <c r="O72" s="185"/>
      <c r="S72" s="150" t="e">
        <f aca="false">VLOOKUP(C72,#REF!,5,0)</f>
        <v>#VALUE!</v>
      </c>
    </row>
    <row r="73" customFormat="false" ht="22.5" hidden="false" customHeight="false" outlineLevel="0" collapsed="false">
      <c r="A73" s="212" t="n">
        <v>0.0018381126869506</v>
      </c>
      <c r="B73" s="220" t="n">
        <v>83</v>
      </c>
      <c r="C73" s="214" t="s">
        <v>514</v>
      </c>
      <c r="D73" s="215" t="s">
        <v>515</v>
      </c>
      <c r="E73" s="216" t="s">
        <v>516</v>
      </c>
      <c r="F73" s="217" t="n">
        <v>4.76</v>
      </c>
      <c r="G73" s="218" t="n">
        <v>22176</v>
      </c>
      <c r="H73" s="217" t="n">
        <v>105557.76</v>
      </c>
      <c r="I73" s="182"/>
      <c r="K73" s="184" t="e">
        <f aca="false">S73</f>
        <v>#VALUE!</v>
      </c>
      <c r="L73" s="188" t="n">
        <v>22176</v>
      </c>
      <c r="M73" s="184" t="e">
        <f aca="false">TRUNC(L73*K73,2)</f>
        <v>#VALUE!</v>
      </c>
      <c r="N73" s="185"/>
      <c r="O73" s="185"/>
      <c r="S73" s="150" t="e">
        <f aca="false">VLOOKUP(C73,#REF!,5,0)</f>
        <v>#VALUE!</v>
      </c>
    </row>
    <row r="74" customFormat="false" ht="45" hidden="false" customHeight="false" outlineLevel="0" collapsed="false">
      <c r="A74" s="212" t="n">
        <v>0.00173977888498552</v>
      </c>
      <c r="B74" s="220" t="n">
        <v>132</v>
      </c>
      <c r="C74" s="214" t="s">
        <v>517</v>
      </c>
      <c r="D74" s="215" t="s">
        <v>518</v>
      </c>
      <c r="E74" s="216" t="s">
        <v>256</v>
      </c>
      <c r="F74" s="217" t="n">
        <v>7685.44</v>
      </c>
      <c r="G74" s="218" t="n">
        <v>13</v>
      </c>
      <c r="H74" s="217" t="n">
        <v>99910.72</v>
      </c>
      <c r="I74" s="182"/>
      <c r="K74" s="184" t="n">
        <f aca="false">N74*1.2621</f>
        <v>7759.8350592</v>
      </c>
      <c r="L74" s="188" t="n">
        <v>13</v>
      </c>
      <c r="M74" s="184" t="n">
        <f aca="false">TRUNC(L74*K74,2)</f>
        <v>100877.85</v>
      </c>
      <c r="N74" s="185" t="n">
        <f aca="false">F74/1.25</f>
        <v>6148.352</v>
      </c>
      <c r="O74" s="185"/>
      <c r="S74" s="150" t="e">
        <f aca="false">VLOOKUP(C74,#REF!,5,0)</f>
        <v>#VALUE!</v>
      </c>
    </row>
    <row r="75" customFormat="false" ht="11.25" hidden="false" customHeight="false" outlineLevel="0" collapsed="false">
      <c r="A75" s="212" t="n">
        <v>0.00170880108357419</v>
      </c>
      <c r="B75" s="220" t="n">
        <v>4</v>
      </c>
      <c r="C75" s="214" t="s">
        <v>519</v>
      </c>
      <c r="D75" s="215" t="s">
        <v>520</v>
      </c>
      <c r="E75" s="216" t="s">
        <v>265</v>
      </c>
      <c r="F75" s="217" t="n">
        <v>1.96</v>
      </c>
      <c r="G75" s="218" t="n">
        <v>50067.22</v>
      </c>
      <c r="H75" s="217" t="n">
        <v>98131.75</v>
      </c>
      <c r="I75" s="211"/>
      <c r="J75" s="185"/>
      <c r="K75" s="184"/>
      <c r="L75" s="188"/>
      <c r="M75" s="184"/>
      <c r="N75" s="185" t="n">
        <f aca="false">F75/1.25</f>
        <v>1.568</v>
      </c>
      <c r="O75" s="185"/>
      <c r="S75" s="150" t="e">
        <f aca="false">VLOOKUP(C75,#REF!,5,0)</f>
        <v>#VALUE!</v>
      </c>
    </row>
    <row r="76" customFormat="false" ht="78.75" hidden="false" customHeight="false" outlineLevel="0" collapsed="false">
      <c r="A76" s="212" t="n">
        <v>0.00161678640691991</v>
      </c>
      <c r="B76" s="220" t="n">
        <v>32</v>
      </c>
      <c r="C76" s="214" t="s">
        <v>521</v>
      </c>
      <c r="D76" s="215" t="s">
        <v>522</v>
      </c>
      <c r="E76" s="216" t="s">
        <v>523</v>
      </c>
      <c r="F76" s="217" t="n">
        <v>25.71</v>
      </c>
      <c r="G76" s="218" t="n">
        <v>3611.34189031505</v>
      </c>
      <c r="H76" s="217" t="n">
        <v>92847.6</v>
      </c>
      <c r="I76" s="211"/>
      <c r="J76" s="185"/>
      <c r="K76" s="184"/>
      <c r="L76" s="188"/>
      <c r="M76" s="184"/>
      <c r="N76" s="185"/>
      <c r="O76" s="185"/>
      <c r="S76" s="150" t="e">
        <f aca="false">VLOOKUP(C76,#REF!,5,0)</f>
        <v>#VALUE!</v>
      </c>
    </row>
    <row r="77" customFormat="false" ht="45" hidden="false" customHeight="false" outlineLevel="0" collapsed="false">
      <c r="A77" s="212" t="n">
        <v>0.00149561048801114</v>
      </c>
      <c r="B77" s="220" t="n">
        <v>114</v>
      </c>
      <c r="C77" s="214" t="s">
        <v>524</v>
      </c>
      <c r="D77" s="215" t="s">
        <v>525</v>
      </c>
      <c r="E77" s="216" t="s">
        <v>241</v>
      </c>
      <c r="F77" s="217" t="n">
        <v>284.4</v>
      </c>
      <c r="G77" s="218" t="n">
        <v>302</v>
      </c>
      <c r="H77" s="217" t="n">
        <v>85888.8</v>
      </c>
      <c r="I77" s="182"/>
      <c r="K77" s="184" t="e">
        <f aca="false">S77</f>
        <v>#VALUE!</v>
      </c>
      <c r="L77" s="188" t="n">
        <v>302</v>
      </c>
      <c r="M77" s="184" t="e">
        <f aca="false">TRUNC(L77*K77,2)</f>
        <v>#VALUE!</v>
      </c>
      <c r="N77" s="185"/>
      <c r="O77" s="185"/>
      <c r="S77" s="150" t="e">
        <f aca="false">VLOOKUP(C77,#REF!,5,0)</f>
        <v>#VALUE!</v>
      </c>
    </row>
    <row r="78" customFormat="false" ht="33.75" hidden="false" customHeight="false" outlineLevel="0" collapsed="false">
      <c r="A78" s="212" t="n">
        <v>0.00148009172343514</v>
      </c>
      <c r="B78" s="220" t="n">
        <v>97</v>
      </c>
      <c r="C78" s="214" t="s">
        <v>526</v>
      </c>
      <c r="D78" s="215" t="s">
        <v>527</v>
      </c>
      <c r="E78" s="216" t="s">
        <v>252</v>
      </c>
      <c r="F78" s="217" t="n">
        <v>72.4</v>
      </c>
      <c r="G78" s="218" t="n">
        <v>1174</v>
      </c>
      <c r="H78" s="217" t="n">
        <v>84997.6</v>
      </c>
      <c r="I78" s="182"/>
      <c r="K78" s="184" t="e">
        <f aca="false">S78</f>
        <v>#VALUE!</v>
      </c>
      <c r="L78" s="188" t="n">
        <v>1174</v>
      </c>
      <c r="M78" s="184" t="e">
        <f aca="false">TRUNC(L78*K78,2)</f>
        <v>#VALUE!</v>
      </c>
      <c r="N78" s="185"/>
      <c r="O78" s="185"/>
      <c r="S78" s="150" t="e">
        <f aca="false">VLOOKUP(C78,#REF!,5,0)</f>
        <v>#VALUE!</v>
      </c>
    </row>
    <row r="79" customFormat="false" ht="33.75" hidden="false" customHeight="false" outlineLevel="0" collapsed="false">
      <c r="A79" s="212" t="n">
        <v>0.00140078146807727</v>
      </c>
      <c r="B79" s="220" t="n">
        <v>19</v>
      </c>
      <c r="C79" s="214" t="s">
        <v>528</v>
      </c>
      <c r="D79" s="215" t="s">
        <v>529</v>
      </c>
      <c r="E79" s="216" t="s">
        <v>252</v>
      </c>
      <c r="F79" s="217" t="n">
        <v>1.57</v>
      </c>
      <c r="G79" s="218" t="n">
        <v>51237.6</v>
      </c>
      <c r="H79" s="217" t="n">
        <v>80443.03</v>
      </c>
      <c r="J79" s="222"/>
      <c r="K79" s="184" t="e">
        <f aca="false">S79</f>
        <v>#VALUE!</v>
      </c>
      <c r="L79" s="188" t="n">
        <v>51237.6</v>
      </c>
      <c r="M79" s="184" t="e">
        <f aca="false">TRUNC(L79*K79,2)</f>
        <v>#VALUE!</v>
      </c>
      <c r="N79" s="185"/>
      <c r="O79" s="185"/>
      <c r="S79" s="150" t="e">
        <f aca="false">VLOOKUP(C79,#REF!,5,0)</f>
        <v>#VALUE!</v>
      </c>
    </row>
    <row r="80" customFormat="false" ht="56.25" hidden="false" customHeight="false" outlineLevel="0" collapsed="false">
      <c r="A80" s="212" t="n">
        <v>0.00136168452486701</v>
      </c>
      <c r="B80" s="220" t="n">
        <v>73</v>
      </c>
      <c r="C80" s="214" t="s">
        <v>530</v>
      </c>
      <c r="D80" s="215" t="s">
        <v>531</v>
      </c>
      <c r="E80" s="216" t="s">
        <v>265</v>
      </c>
      <c r="F80" s="217" t="n">
        <v>20.87</v>
      </c>
      <c r="G80" s="218" t="n">
        <v>3746.9</v>
      </c>
      <c r="H80" s="217" t="n">
        <v>78197.8</v>
      </c>
      <c r="I80" s="182"/>
      <c r="K80" s="184" t="e">
        <f aca="false">S80</f>
        <v>#VALUE!</v>
      </c>
      <c r="L80" s="188" t="n">
        <v>3746.9</v>
      </c>
      <c r="M80" s="184" t="e">
        <f aca="false">TRUNC(L80*K80,2)</f>
        <v>#VALUE!</v>
      </c>
      <c r="N80" s="185"/>
      <c r="O80" s="185"/>
      <c r="S80" s="150" t="e">
        <f aca="false">VLOOKUP(C80,#REF!,5,0)</f>
        <v>#VALUE!</v>
      </c>
    </row>
    <row r="81" customFormat="false" ht="45" hidden="false" customHeight="false" outlineLevel="0" collapsed="false">
      <c r="A81" s="212" t="n">
        <v>0.00129884136433515</v>
      </c>
      <c r="B81" s="220" t="n">
        <v>108</v>
      </c>
      <c r="C81" s="214" t="s">
        <v>532</v>
      </c>
      <c r="D81" s="215" t="s">
        <v>533</v>
      </c>
      <c r="E81" s="216" t="s">
        <v>252</v>
      </c>
      <c r="F81" s="217" t="n">
        <v>117.14</v>
      </c>
      <c r="G81" s="218" t="n">
        <v>636.75</v>
      </c>
      <c r="H81" s="217" t="n">
        <v>74588.89</v>
      </c>
      <c r="I81" s="182"/>
      <c r="K81" s="184" t="e">
        <f aca="false">S81</f>
        <v>#VALUE!</v>
      </c>
      <c r="L81" s="188" t="n">
        <v>636.75</v>
      </c>
      <c r="M81" s="184" t="e">
        <f aca="false">TRUNC(L81*K81,2)</f>
        <v>#VALUE!</v>
      </c>
      <c r="N81" s="185"/>
      <c r="O81" s="185"/>
      <c r="S81" s="150" t="e">
        <f aca="false">VLOOKUP(C81,#REF!,5,0)</f>
        <v>#VALUE!</v>
      </c>
    </row>
    <row r="82" customFormat="false" ht="45" hidden="false" customHeight="false" outlineLevel="0" collapsed="false">
      <c r="A82" s="212" t="n">
        <v>0.00104952506299407</v>
      </c>
      <c r="B82" s="220" t="n">
        <v>104</v>
      </c>
      <c r="C82" s="214" t="s">
        <v>534</v>
      </c>
      <c r="D82" s="215" t="s">
        <v>535</v>
      </c>
      <c r="E82" s="216" t="s">
        <v>299</v>
      </c>
      <c r="F82" s="217" t="n">
        <v>3.42</v>
      </c>
      <c r="G82" s="218" t="n">
        <v>17623.2</v>
      </c>
      <c r="H82" s="217" t="n">
        <v>60271.34</v>
      </c>
      <c r="I82" s="182"/>
      <c r="K82" s="184" t="e">
        <f aca="false">S82</f>
        <v>#VALUE!</v>
      </c>
      <c r="L82" s="188" t="n">
        <v>17623.2</v>
      </c>
      <c r="M82" s="184" t="e">
        <f aca="false">TRUNC(L82*K82,2)</f>
        <v>#VALUE!</v>
      </c>
      <c r="N82" s="185"/>
      <c r="O82" s="185"/>
      <c r="S82" s="150" t="e">
        <f aca="false">VLOOKUP(C82,#REF!,5,0)</f>
        <v>#VALUE!</v>
      </c>
    </row>
    <row r="83" customFormat="false" ht="56.25" hidden="false" customHeight="false" outlineLevel="0" collapsed="false">
      <c r="A83" s="212" t="n">
        <v>0.00100300812340424</v>
      </c>
      <c r="B83" s="220" t="n">
        <v>18</v>
      </c>
      <c r="C83" s="214" t="s">
        <v>536</v>
      </c>
      <c r="D83" s="215" t="s">
        <v>537</v>
      </c>
      <c r="E83" s="216" t="s">
        <v>466</v>
      </c>
      <c r="F83" s="217" t="n">
        <v>800</v>
      </c>
      <c r="G83" s="218" t="n">
        <v>72</v>
      </c>
      <c r="H83" s="217" t="n">
        <v>57600</v>
      </c>
      <c r="J83" s="222"/>
      <c r="K83" s="184" t="e">
        <f aca="false">S83</f>
        <v>#VALUE!</v>
      </c>
      <c r="L83" s="188" t="n">
        <v>72</v>
      </c>
      <c r="M83" s="184" t="e">
        <f aca="false">TRUNC(L83*K83,2)</f>
        <v>#VALUE!</v>
      </c>
      <c r="N83" s="185"/>
      <c r="O83" s="185"/>
      <c r="S83" s="150" t="e">
        <f aca="false">VLOOKUP(C83,#REF!,5,0)</f>
        <v>#VALUE!</v>
      </c>
    </row>
    <row r="84" customFormat="false" ht="78.75" hidden="false" customHeight="false" outlineLevel="0" collapsed="false">
      <c r="A84" s="212" t="n">
        <v>0.000962341890400901</v>
      </c>
      <c r="B84" s="220" t="n">
        <v>44</v>
      </c>
      <c r="C84" s="214" t="s">
        <v>538</v>
      </c>
      <c r="D84" s="215" t="s">
        <v>539</v>
      </c>
      <c r="E84" s="216" t="s">
        <v>241</v>
      </c>
      <c r="F84" s="217" t="n">
        <v>2631.65</v>
      </c>
      <c r="G84" s="218" t="n">
        <v>21</v>
      </c>
      <c r="H84" s="217" t="n">
        <v>55264.65</v>
      </c>
      <c r="I84" s="182"/>
      <c r="K84" s="184" t="e">
        <f aca="false">S84</f>
        <v>#VALUE!</v>
      </c>
      <c r="L84" s="188" t="n">
        <v>21</v>
      </c>
      <c r="M84" s="184" t="e">
        <f aca="false">TRUNC(L84*K84,2)</f>
        <v>#VALUE!</v>
      </c>
      <c r="N84" s="185"/>
      <c r="O84" s="185"/>
      <c r="S84" s="150" t="e">
        <f aca="false">VLOOKUP(C84,#REF!,5,0)</f>
        <v>#VALUE!</v>
      </c>
    </row>
    <row r="85" customFormat="false" ht="67.5" hidden="false" customHeight="false" outlineLevel="0" collapsed="false">
      <c r="A85" s="212" t="n">
        <v>0.00094325948671978</v>
      </c>
      <c r="B85" s="220" t="n">
        <v>55</v>
      </c>
      <c r="C85" s="214" t="s">
        <v>540</v>
      </c>
      <c r="D85" s="215" t="s">
        <v>541</v>
      </c>
      <c r="E85" s="216" t="s">
        <v>256</v>
      </c>
      <c r="F85" s="217" t="n">
        <v>637.28</v>
      </c>
      <c r="G85" s="218" t="n">
        <v>85</v>
      </c>
      <c r="H85" s="217" t="n">
        <v>54168.8</v>
      </c>
      <c r="I85" s="182"/>
      <c r="K85" s="184" t="e">
        <f aca="false">S85</f>
        <v>#VALUE!</v>
      </c>
      <c r="L85" s="188" t="n">
        <v>85</v>
      </c>
      <c r="M85" s="184" t="e">
        <f aca="false">TRUNC(L85*K85,2)</f>
        <v>#VALUE!</v>
      </c>
      <c r="N85" s="185"/>
      <c r="O85" s="185"/>
      <c r="S85" s="150" t="e">
        <f aca="false">VLOOKUP(C85,#REF!,5,0)</f>
        <v>#VALUE!</v>
      </c>
    </row>
    <row r="86" customFormat="false" ht="22.5" hidden="false" customHeight="false" outlineLevel="0" collapsed="false">
      <c r="A86" s="212" t="n">
        <v>0.000922331269478228</v>
      </c>
      <c r="B86" s="220" t="n">
        <v>75</v>
      </c>
      <c r="C86" s="214" t="s">
        <v>542</v>
      </c>
      <c r="D86" s="215" t="s">
        <v>543</v>
      </c>
      <c r="E86" s="216" t="s">
        <v>241</v>
      </c>
      <c r="F86" s="217" t="n">
        <v>3531.13</v>
      </c>
      <c r="G86" s="218" t="n">
        <v>15</v>
      </c>
      <c r="H86" s="217" t="n">
        <v>52966.95</v>
      </c>
      <c r="I86" s="182"/>
      <c r="K86" s="184" t="e">
        <f aca="false">S86</f>
        <v>#VALUE!</v>
      </c>
      <c r="L86" s="188" t="n">
        <v>15</v>
      </c>
      <c r="M86" s="184" t="e">
        <f aca="false">TRUNC(L86*K86,2)</f>
        <v>#VALUE!</v>
      </c>
      <c r="N86" s="185"/>
      <c r="O86" s="185"/>
      <c r="S86" s="150" t="e">
        <f aca="false">VLOOKUP(C86,#REF!,5,0)</f>
        <v>#VALUE!</v>
      </c>
    </row>
    <row r="87" customFormat="false" ht="45" hidden="false" customHeight="false" outlineLevel="0" collapsed="false">
      <c r="A87" s="212" t="n">
        <v>0.000917451530477854</v>
      </c>
      <c r="B87" s="220" t="n">
        <v>79</v>
      </c>
      <c r="C87" s="214" t="s">
        <v>544</v>
      </c>
      <c r="D87" s="215" t="s">
        <v>545</v>
      </c>
      <c r="E87" s="216" t="s">
        <v>265</v>
      </c>
      <c r="F87" s="217" t="n">
        <v>274.41</v>
      </c>
      <c r="G87" s="218" t="n">
        <v>192</v>
      </c>
      <c r="H87" s="217" t="n">
        <v>52686.72</v>
      </c>
      <c r="I87" s="182"/>
      <c r="K87" s="184" t="e">
        <f aca="false">S87</f>
        <v>#VALUE!</v>
      </c>
      <c r="L87" s="188" t="n">
        <v>192</v>
      </c>
      <c r="M87" s="184" t="e">
        <f aca="false">TRUNC(L87*K87,2)</f>
        <v>#VALUE!</v>
      </c>
      <c r="N87" s="185"/>
      <c r="O87" s="185"/>
      <c r="S87" s="150" t="e">
        <f aca="false">VLOOKUP(C87,#REF!,5,0)</f>
        <v>#VALUE!</v>
      </c>
    </row>
    <row r="88" customFormat="false" ht="67.5" hidden="false" customHeight="false" outlineLevel="0" collapsed="false">
      <c r="A88" s="212" t="n">
        <v>0.000814605585024292</v>
      </c>
      <c r="B88" s="220" t="n">
        <v>59</v>
      </c>
      <c r="C88" s="214" t="s">
        <v>546</v>
      </c>
      <c r="D88" s="215" t="s">
        <v>547</v>
      </c>
      <c r="E88" s="216" t="s">
        <v>256</v>
      </c>
      <c r="F88" s="217" t="n">
        <v>271.98</v>
      </c>
      <c r="G88" s="218" t="n">
        <v>172</v>
      </c>
      <c r="H88" s="217" t="n">
        <v>46780.56</v>
      </c>
      <c r="I88" s="182"/>
      <c r="K88" s="184" t="e">
        <f aca="false">S88</f>
        <v>#VALUE!</v>
      </c>
      <c r="L88" s="188" t="n">
        <v>172</v>
      </c>
      <c r="M88" s="184" t="e">
        <f aca="false">TRUNC(L88*K88,2)</f>
        <v>#VALUE!</v>
      </c>
      <c r="N88" s="185"/>
      <c r="O88" s="185"/>
      <c r="S88" s="150" t="e">
        <f aca="false">VLOOKUP(C88,#REF!,5,0)</f>
        <v>#VALUE!</v>
      </c>
    </row>
    <row r="89" customFormat="false" ht="45" hidden="false" customHeight="false" outlineLevel="0" collapsed="false">
      <c r="A89" s="212" t="n">
        <v>0.000625716343917801</v>
      </c>
      <c r="B89" s="220" t="n">
        <v>49</v>
      </c>
      <c r="C89" s="214" t="s">
        <v>548</v>
      </c>
      <c r="D89" s="215" t="s">
        <v>549</v>
      </c>
      <c r="E89" s="216" t="s">
        <v>252</v>
      </c>
      <c r="F89" s="217" t="n">
        <v>205.85</v>
      </c>
      <c r="G89" s="218" t="n">
        <v>174.56</v>
      </c>
      <c r="H89" s="217" t="n">
        <v>35933.17</v>
      </c>
      <c r="I89" s="182"/>
      <c r="K89" s="184" t="e">
        <f aca="false">S89</f>
        <v>#VALUE!</v>
      </c>
      <c r="L89" s="188" t="n">
        <v>174.56</v>
      </c>
      <c r="M89" s="184" t="e">
        <f aca="false">TRUNC(L89*K89,2)</f>
        <v>#VALUE!</v>
      </c>
      <c r="N89" s="185"/>
      <c r="O89" s="185"/>
      <c r="S89" s="150" t="e">
        <f aca="false">VLOOKUP(C89,#REF!,5,0)</f>
        <v>#VALUE!</v>
      </c>
    </row>
    <row r="90" customFormat="false" ht="22.5" hidden="false" customHeight="false" outlineLevel="0" collapsed="false">
      <c r="A90" s="212" t="n">
        <v>0.000529156438437637</v>
      </c>
      <c r="B90" s="220" t="n">
        <v>77</v>
      </c>
      <c r="C90" s="214" t="s">
        <v>550</v>
      </c>
      <c r="D90" s="215" t="s">
        <v>551</v>
      </c>
      <c r="E90" s="216" t="s">
        <v>552</v>
      </c>
      <c r="F90" s="217" t="n">
        <v>303.88</v>
      </c>
      <c r="G90" s="218" t="n">
        <v>100</v>
      </c>
      <c r="H90" s="217" t="n">
        <v>30388</v>
      </c>
      <c r="I90" s="182"/>
      <c r="K90" s="184" t="e">
        <f aca="false">S90</f>
        <v>#VALUE!</v>
      </c>
      <c r="L90" s="188" t="n">
        <v>100</v>
      </c>
      <c r="M90" s="184" t="e">
        <f aca="false">TRUNC(L90*K90,2)</f>
        <v>#VALUE!</v>
      </c>
      <c r="N90" s="185"/>
      <c r="O90" s="185"/>
      <c r="S90" s="150" t="e">
        <f aca="false">VLOOKUP(C90,#REF!,5,0)</f>
        <v>#VALUE!</v>
      </c>
    </row>
    <row r="91" customFormat="false" ht="67.5" hidden="false" customHeight="false" outlineLevel="0" collapsed="false">
      <c r="A91" s="212" t="n">
        <v>0.000474460455174831</v>
      </c>
      <c r="B91" s="220" t="n">
        <v>13</v>
      </c>
      <c r="C91" s="214" t="s">
        <v>553</v>
      </c>
      <c r="D91" s="215" t="s">
        <v>554</v>
      </c>
      <c r="E91" s="216" t="s">
        <v>466</v>
      </c>
      <c r="F91" s="217" t="n">
        <v>378.43</v>
      </c>
      <c r="G91" s="218" t="n">
        <v>72</v>
      </c>
      <c r="H91" s="217" t="n">
        <v>27246.96</v>
      </c>
      <c r="J91" s="222"/>
      <c r="K91" s="184" t="e">
        <f aca="false">S91</f>
        <v>#VALUE!</v>
      </c>
      <c r="L91" s="188" t="n">
        <v>72</v>
      </c>
      <c r="M91" s="184" t="e">
        <f aca="false">TRUNC(L91*K91,2)</f>
        <v>#VALUE!</v>
      </c>
      <c r="N91" s="185"/>
      <c r="O91" s="185"/>
      <c r="S91" s="150" t="e">
        <f aca="false">VLOOKUP(C91,#REF!,5,0)</f>
        <v>#VALUE!</v>
      </c>
    </row>
    <row r="92" customFormat="false" ht="22.5" hidden="false" customHeight="false" outlineLevel="0" collapsed="false">
      <c r="A92" s="212" t="n">
        <v>0.000459458692529102</v>
      </c>
      <c r="B92" s="220" t="n">
        <v>33</v>
      </c>
      <c r="C92" s="214" t="s">
        <v>555</v>
      </c>
      <c r="D92" s="215" t="s">
        <v>556</v>
      </c>
      <c r="E92" s="216" t="s">
        <v>256</v>
      </c>
      <c r="F92" s="217" t="n">
        <v>135.31</v>
      </c>
      <c r="G92" s="218" t="n">
        <v>195</v>
      </c>
      <c r="H92" s="217" t="n">
        <v>26385.45</v>
      </c>
      <c r="I92" s="211"/>
      <c r="J92" s="185"/>
      <c r="K92" s="184" t="e">
        <f aca="false">S92</f>
        <v>#VALUE!</v>
      </c>
      <c r="L92" s="188" t="n">
        <v>195</v>
      </c>
      <c r="M92" s="184" t="e">
        <f aca="false">TRUNC(L92*K92,2)</f>
        <v>#VALUE!</v>
      </c>
      <c r="N92" s="185"/>
      <c r="O92" s="185"/>
      <c r="S92" s="150" t="e">
        <f aca="false">VLOOKUP(C92,#REF!,5,0)</f>
        <v>#VALUE!</v>
      </c>
    </row>
    <row r="93" customFormat="false" ht="22.5" hidden="false" customHeight="false" outlineLevel="0" collapsed="false">
      <c r="A93" s="212" t="n">
        <v>0.000435689489604679</v>
      </c>
      <c r="B93" s="220" t="n">
        <v>39</v>
      </c>
      <c r="C93" s="214" t="s">
        <v>557</v>
      </c>
      <c r="D93" s="215" t="s">
        <v>558</v>
      </c>
      <c r="E93" s="216" t="s">
        <v>241</v>
      </c>
      <c r="F93" s="217" t="n">
        <v>384.93</v>
      </c>
      <c r="G93" s="218" t="n">
        <v>65</v>
      </c>
      <c r="H93" s="217" t="n">
        <v>25020.45</v>
      </c>
      <c r="I93" s="211"/>
      <c r="J93" s="185"/>
      <c r="K93" s="184" t="e">
        <f aca="false">S93</f>
        <v>#VALUE!</v>
      </c>
      <c r="L93" s="188" t="n">
        <v>65</v>
      </c>
      <c r="M93" s="184" t="e">
        <f aca="false">TRUNC(L93*K93,2)</f>
        <v>#VALUE!</v>
      </c>
      <c r="N93" s="185"/>
      <c r="O93" s="185"/>
      <c r="S93" s="150" t="e">
        <f aca="false">VLOOKUP(C93,#REF!,5,0)</f>
        <v>#VALUE!</v>
      </c>
    </row>
    <row r="94" customFormat="false" ht="33.75" hidden="false" customHeight="false" outlineLevel="0" collapsed="false">
      <c r="A94" s="212" t="n">
        <v>0.000405229386657046</v>
      </c>
      <c r="B94" s="220" t="n">
        <v>26</v>
      </c>
      <c r="C94" s="214" t="s">
        <v>559</v>
      </c>
      <c r="D94" s="215" t="s">
        <v>560</v>
      </c>
      <c r="E94" s="216" t="s">
        <v>417</v>
      </c>
      <c r="F94" s="217" t="n">
        <v>1.41</v>
      </c>
      <c r="G94" s="218" t="n">
        <v>16504.41</v>
      </c>
      <c r="H94" s="217" t="n">
        <v>23271.21</v>
      </c>
      <c r="J94" s="222"/>
      <c r="K94" s="184" t="e">
        <f aca="false">S94</f>
        <v>#VALUE!</v>
      </c>
      <c r="L94" s="188" t="n">
        <v>16504.41</v>
      </c>
      <c r="M94" s="184" t="e">
        <f aca="false">TRUNC(L94*K94,2)</f>
        <v>#VALUE!</v>
      </c>
      <c r="N94" s="185"/>
      <c r="O94" s="185"/>
      <c r="S94" s="150" t="e">
        <f aca="false">VLOOKUP(C94,#REF!,5,0)</f>
        <v>#VALUE!</v>
      </c>
    </row>
    <row r="95" customFormat="false" ht="45" hidden="false" customHeight="false" outlineLevel="0" collapsed="false">
      <c r="A95" s="212" t="n">
        <v>0.000361961078933568</v>
      </c>
      <c r="B95" s="220" t="n">
        <v>9</v>
      </c>
      <c r="C95" s="214" t="s">
        <v>561</v>
      </c>
      <c r="D95" s="215" t="s">
        <v>562</v>
      </c>
      <c r="E95" s="216" t="s">
        <v>252</v>
      </c>
      <c r="F95" s="217" t="n">
        <v>223.51</v>
      </c>
      <c r="G95" s="218" t="n">
        <v>93</v>
      </c>
      <c r="H95" s="217" t="n">
        <v>20786.43</v>
      </c>
      <c r="I95" s="209"/>
      <c r="J95" s="185"/>
      <c r="K95" s="184" t="e">
        <f aca="false">S95</f>
        <v>#VALUE!</v>
      </c>
      <c r="L95" s="188" t="n">
        <v>93</v>
      </c>
      <c r="M95" s="184" t="e">
        <f aca="false">TRUNC(L95*K95,2)</f>
        <v>#VALUE!</v>
      </c>
      <c r="N95" s="185"/>
      <c r="O95" s="185"/>
      <c r="S95" s="150" t="e">
        <f aca="false">VLOOKUP(C95,#REF!,5,0)</f>
        <v>#VALUE!</v>
      </c>
    </row>
    <row r="96" customFormat="false" ht="22.5" hidden="false" customHeight="false" outlineLevel="0" collapsed="false">
      <c r="A96" s="212" t="n">
        <v>0.000341593919361045</v>
      </c>
      <c r="B96" s="220" t="n">
        <v>96</v>
      </c>
      <c r="C96" s="214" t="s">
        <v>563</v>
      </c>
      <c r="D96" s="215" t="s">
        <v>564</v>
      </c>
      <c r="E96" s="216" t="s">
        <v>252</v>
      </c>
      <c r="F96" s="217" t="n">
        <v>4.52</v>
      </c>
      <c r="G96" s="218" t="n">
        <v>4340</v>
      </c>
      <c r="H96" s="217" t="n">
        <v>19616.8</v>
      </c>
      <c r="I96" s="182"/>
      <c r="K96" s="184" t="e">
        <f aca="false">S96</f>
        <v>#VALUE!</v>
      </c>
      <c r="L96" s="188" t="n">
        <v>4340</v>
      </c>
      <c r="M96" s="184" t="e">
        <f aca="false">TRUNC(L96*K96,2)</f>
        <v>#VALUE!</v>
      </c>
      <c r="N96" s="185"/>
      <c r="O96" s="185"/>
      <c r="S96" s="150" t="e">
        <f aca="false">VLOOKUP(C96,#REF!,5,0)</f>
        <v>#VALUE!</v>
      </c>
    </row>
    <row r="97" customFormat="false" ht="33.75" hidden="false" customHeight="false" outlineLevel="0" collapsed="false">
      <c r="A97" s="212" t="n">
        <v>0.000337193221219609</v>
      </c>
      <c r="B97" s="220" t="n">
        <v>25</v>
      </c>
      <c r="C97" s="214" t="s">
        <v>565</v>
      </c>
      <c r="D97" s="215" t="s">
        <v>566</v>
      </c>
      <c r="E97" s="216" t="s">
        <v>299</v>
      </c>
      <c r="F97" s="217" t="n">
        <v>35.55</v>
      </c>
      <c r="G97" s="218" t="n">
        <v>544.7</v>
      </c>
      <c r="H97" s="217" t="n">
        <v>19364.08</v>
      </c>
      <c r="J97" s="222"/>
      <c r="K97" s="184" t="e">
        <f aca="false">S97</f>
        <v>#VALUE!</v>
      </c>
      <c r="L97" s="188" t="n">
        <v>544.7</v>
      </c>
      <c r="M97" s="184" t="e">
        <f aca="false">TRUNC(L97*K97,2)</f>
        <v>#VALUE!</v>
      </c>
      <c r="N97" s="185"/>
      <c r="O97" s="185"/>
      <c r="S97" s="150" t="e">
        <f aca="false">VLOOKUP(C97,#REF!,5,0)</f>
        <v>#VALUE!</v>
      </c>
    </row>
    <row r="98" customFormat="false" ht="11.25" hidden="false" customHeight="false" outlineLevel="0" collapsed="false">
      <c r="A98" s="212" t="n">
        <v>0.000314930620080549</v>
      </c>
      <c r="B98" s="220" t="n">
        <v>37</v>
      </c>
      <c r="C98" s="214" t="s">
        <v>567</v>
      </c>
      <c r="D98" s="215" t="s">
        <v>568</v>
      </c>
      <c r="E98" s="216" t="s">
        <v>241</v>
      </c>
      <c r="F98" s="217" t="n">
        <v>278.24</v>
      </c>
      <c r="G98" s="218" t="n">
        <v>65</v>
      </c>
      <c r="H98" s="217" t="n">
        <v>18085.6</v>
      </c>
      <c r="I98" s="211"/>
      <c r="J98" s="185"/>
      <c r="K98" s="184" t="e">
        <f aca="false">S98</f>
        <v>#VALUE!</v>
      </c>
      <c r="L98" s="188" t="n">
        <v>65</v>
      </c>
      <c r="M98" s="184" t="e">
        <f aca="false">TRUNC(L98*K98,2)</f>
        <v>#VALUE!</v>
      </c>
      <c r="N98" s="185"/>
      <c r="O98" s="185"/>
      <c r="S98" s="150" t="e">
        <f aca="false">VLOOKUP(C98,#REF!,5,0)</f>
        <v>#VALUE!</v>
      </c>
    </row>
    <row r="99" customFormat="false" ht="33.75" hidden="false" customHeight="false" outlineLevel="0" collapsed="false">
      <c r="A99" s="212" t="n">
        <v>0.000222333293221251</v>
      </c>
      <c r="B99" s="220" t="n">
        <v>7</v>
      </c>
      <c r="C99" s="214" t="s">
        <v>569</v>
      </c>
      <c r="D99" s="215" t="s">
        <v>570</v>
      </c>
      <c r="E99" s="216" t="s">
        <v>252</v>
      </c>
      <c r="F99" s="217" t="n">
        <v>12.91</v>
      </c>
      <c r="G99" s="218" t="n">
        <v>989</v>
      </c>
      <c r="H99" s="217" t="n">
        <v>12767.99</v>
      </c>
      <c r="I99" s="221"/>
      <c r="J99" s="185"/>
      <c r="K99" s="184" t="e">
        <f aca="false">S99</f>
        <v>#VALUE!</v>
      </c>
      <c r="L99" s="188" t="n">
        <v>989</v>
      </c>
      <c r="M99" s="184" t="e">
        <f aca="false">TRUNC(L99*K99,2)</f>
        <v>#VALUE!</v>
      </c>
      <c r="N99" s="185"/>
      <c r="O99" s="185"/>
      <c r="S99" s="150" t="e">
        <f aca="false">VLOOKUP(C99,#REF!,5,0)</f>
        <v>#VALUE!</v>
      </c>
    </row>
    <row r="100" customFormat="false" ht="56.25" hidden="false" customHeight="false" outlineLevel="0" collapsed="false">
      <c r="A100" s="212" t="n">
        <v>0.000221792609154728</v>
      </c>
      <c r="B100" s="220" t="n">
        <v>11</v>
      </c>
      <c r="C100" s="214" t="s">
        <v>571</v>
      </c>
      <c r="D100" s="215" t="s">
        <v>572</v>
      </c>
      <c r="E100" s="216" t="s">
        <v>252</v>
      </c>
      <c r="F100" s="217" t="n">
        <v>43.86</v>
      </c>
      <c r="G100" s="218" t="n">
        <v>290.4</v>
      </c>
      <c r="H100" s="217" t="n">
        <v>12736.94</v>
      </c>
      <c r="I100" s="209"/>
      <c r="J100" s="185"/>
      <c r="K100" s="184" t="e">
        <f aca="false">S100</f>
        <v>#VALUE!</v>
      </c>
      <c r="L100" s="188" t="n">
        <v>290.4</v>
      </c>
      <c r="M100" s="184" t="e">
        <f aca="false">TRUNC(L100*K100,2)</f>
        <v>#VALUE!</v>
      </c>
      <c r="N100" s="185"/>
      <c r="O100" s="185"/>
      <c r="S100" s="150" t="e">
        <f aca="false">VLOOKUP(C100,#REF!,5,0)</f>
        <v>#VALUE!</v>
      </c>
    </row>
    <row r="101" customFormat="false" ht="22.5" hidden="false" customHeight="false" outlineLevel="0" collapsed="false">
      <c r="A101" s="212" t="n">
        <v>0.000219408026994676</v>
      </c>
      <c r="B101" s="220" t="n">
        <v>78</v>
      </c>
      <c r="C101" s="214" t="s">
        <v>573</v>
      </c>
      <c r="D101" s="215" t="s">
        <v>574</v>
      </c>
      <c r="E101" s="216" t="s">
        <v>575</v>
      </c>
      <c r="F101" s="217" t="n">
        <v>0.07</v>
      </c>
      <c r="G101" s="218" t="n">
        <v>180000</v>
      </c>
      <c r="H101" s="217" t="n">
        <v>12600</v>
      </c>
      <c r="I101" s="182"/>
      <c r="K101" s="184" t="e">
        <f aca="false">S101</f>
        <v>#VALUE!</v>
      </c>
      <c r="L101" s="188" t="n">
        <v>180000</v>
      </c>
      <c r="M101" s="184" t="e">
        <f aca="false">TRUNC(L101*K101,2)</f>
        <v>#VALUE!</v>
      </c>
      <c r="N101" s="185"/>
      <c r="O101" s="185"/>
      <c r="S101" s="150" t="e">
        <f aca="false">VLOOKUP(C101,#REF!,5,0)</f>
        <v>#VALUE!</v>
      </c>
    </row>
    <row r="102" customFormat="false" ht="33.75" hidden="false" customHeight="false" outlineLevel="0" collapsed="false">
      <c r="A102" s="212" t="n">
        <v>0.000213525976404317</v>
      </c>
      <c r="B102" s="220" t="n">
        <v>48</v>
      </c>
      <c r="C102" s="214" t="s">
        <v>576</v>
      </c>
      <c r="D102" s="215" t="s">
        <v>577</v>
      </c>
      <c r="E102" s="216" t="s">
        <v>256</v>
      </c>
      <c r="F102" s="217" t="n">
        <v>214.39</v>
      </c>
      <c r="G102" s="218" t="n">
        <v>57.1958209603425</v>
      </c>
      <c r="H102" s="217" t="n">
        <v>12262.21</v>
      </c>
      <c r="I102" s="182"/>
      <c r="K102" s="184" t="e">
        <f aca="false">S102</f>
        <v>#VALUE!</v>
      </c>
      <c r="L102" s="188" t="n">
        <v>57.1958209603425</v>
      </c>
      <c r="M102" s="184" t="e">
        <f aca="false">TRUNC(L102*K102,2)</f>
        <v>#VALUE!</v>
      </c>
      <c r="N102" s="185"/>
      <c r="O102" s="185"/>
      <c r="S102" s="150" t="e">
        <f aca="false">VLOOKUP(C102,#REF!,5,0)</f>
        <v>#VALUE!</v>
      </c>
    </row>
    <row r="103" customFormat="false" ht="33.75" hidden="false" customHeight="false" outlineLevel="0" collapsed="false">
      <c r="A103" s="212" t="n">
        <v>0.000197455731493795</v>
      </c>
      <c r="B103" s="220" t="n">
        <v>119</v>
      </c>
      <c r="C103" s="214" t="s">
        <v>578</v>
      </c>
      <c r="D103" s="215" t="s">
        <v>579</v>
      </c>
      <c r="E103" s="216" t="s">
        <v>256</v>
      </c>
      <c r="F103" s="217" t="n">
        <v>111.17</v>
      </c>
      <c r="G103" s="218" t="n">
        <v>102</v>
      </c>
      <c r="H103" s="217" t="n">
        <v>11339.34</v>
      </c>
      <c r="I103" s="182"/>
      <c r="K103" s="184"/>
      <c r="L103" s="188"/>
      <c r="M103" s="184"/>
      <c r="N103" s="185"/>
      <c r="O103" s="185"/>
      <c r="S103" s="150" t="e">
        <f aca="false">VLOOKUP(C103,#REF!,5,0)</f>
        <v>#VALUE!</v>
      </c>
    </row>
    <row r="104" customFormat="false" ht="33.75" hidden="false" customHeight="false" outlineLevel="0" collapsed="false">
      <c r="A104" s="212" t="n">
        <v>0.000183466902572691</v>
      </c>
      <c r="B104" s="220" t="n">
        <v>117</v>
      </c>
      <c r="C104" s="214" t="s">
        <v>580</v>
      </c>
      <c r="D104" s="215" t="s">
        <v>581</v>
      </c>
      <c r="E104" s="216" t="s">
        <v>256</v>
      </c>
      <c r="F104" s="217" t="n">
        <v>87.8</v>
      </c>
      <c r="G104" s="218" t="n">
        <v>120</v>
      </c>
      <c r="H104" s="217" t="n">
        <v>10536</v>
      </c>
      <c r="I104" s="182"/>
      <c r="K104" s="184"/>
      <c r="L104" s="188"/>
      <c r="M104" s="184"/>
      <c r="N104" s="185"/>
      <c r="O104" s="185"/>
      <c r="S104" s="150" t="e">
        <f aca="false">VLOOKUP(C104,#REF!,5,0)</f>
        <v>#VALUE!</v>
      </c>
    </row>
    <row r="105" customFormat="false" ht="56.25" hidden="false" customHeight="false" outlineLevel="0" collapsed="false">
      <c r="A105" s="212" t="n">
        <v>0.000171228810400322</v>
      </c>
      <c r="B105" s="220" t="n">
        <v>21</v>
      </c>
      <c r="C105" s="214" t="s">
        <v>582</v>
      </c>
      <c r="D105" s="215" t="s">
        <v>583</v>
      </c>
      <c r="E105" s="216" t="s">
        <v>241</v>
      </c>
      <c r="F105" s="217" t="n">
        <v>75.64</v>
      </c>
      <c r="G105" s="218" t="n">
        <v>130</v>
      </c>
      <c r="H105" s="217" t="n">
        <v>9833.2</v>
      </c>
      <c r="J105" s="222"/>
      <c r="K105" s="184" t="e">
        <f aca="false">S105</f>
        <v>#VALUE!</v>
      </c>
      <c r="L105" s="188" t="n">
        <v>130</v>
      </c>
      <c r="M105" s="184" t="e">
        <f aca="false">TRUNC(L105*K105,2)</f>
        <v>#VALUE!</v>
      </c>
      <c r="N105" s="185"/>
      <c r="O105" s="185"/>
      <c r="S105" s="150" t="e">
        <f aca="false">VLOOKUP(C105,#REF!,5,0)</f>
        <v>#VALUE!</v>
      </c>
    </row>
    <row r="106" customFormat="false" ht="22.5" hidden="false" customHeight="false" outlineLevel="0" collapsed="false">
      <c r="A106" s="212" t="n">
        <v>0.000168783281566105</v>
      </c>
      <c r="B106" s="220" t="n">
        <v>110</v>
      </c>
      <c r="C106" s="214" t="s">
        <v>584</v>
      </c>
      <c r="D106" s="215" t="s">
        <v>585</v>
      </c>
      <c r="E106" s="216" t="s">
        <v>299</v>
      </c>
      <c r="F106" s="217" t="n">
        <v>0.55</v>
      </c>
      <c r="G106" s="218" t="n">
        <v>17623.2</v>
      </c>
      <c r="H106" s="217" t="n">
        <v>9692.76</v>
      </c>
      <c r="I106" s="182"/>
      <c r="K106" s="184" t="e">
        <f aca="false">S106</f>
        <v>#VALUE!</v>
      </c>
      <c r="L106" s="188" t="n">
        <v>17623.2</v>
      </c>
      <c r="M106" s="184" t="e">
        <f aca="false">TRUNC(L106*K106,2)</f>
        <v>#VALUE!</v>
      </c>
      <c r="N106" s="185"/>
      <c r="O106" s="185"/>
      <c r="S106" s="150" t="e">
        <f aca="false">VLOOKUP(C106,#REF!,5,0)</f>
        <v>#VALUE!</v>
      </c>
    </row>
    <row r="107" customFormat="false" ht="22.5" hidden="false" customHeight="false" outlineLevel="0" collapsed="false">
      <c r="A107" s="212" t="n">
        <v>0.000168015701738333</v>
      </c>
      <c r="B107" s="220" t="n">
        <v>8</v>
      </c>
      <c r="C107" s="214" t="s">
        <v>586</v>
      </c>
      <c r="D107" s="215" t="s">
        <v>587</v>
      </c>
      <c r="E107" s="216" t="s">
        <v>265</v>
      </c>
      <c r="F107" s="217" t="n">
        <v>97.56</v>
      </c>
      <c r="G107" s="218" t="n">
        <v>98.9</v>
      </c>
      <c r="H107" s="217" t="n">
        <v>9648.68</v>
      </c>
      <c r="I107" s="209"/>
      <c r="J107" s="185"/>
      <c r="K107" s="184" t="e">
        <f aca="false">S107</f>
        <v>#VALUE!</v>
      </c>
      <c r="L107" s="188" t="n">
        <v>98.9</v>
      </c>
      <c r="M107" s="184" t="e">
        <f aca="false">TRUNC(L107*K107,2)</f>
        <v>#VALUE!</v>
      </c>
      <c r="N107" s="185"/>
      <c r="O107" s="185"/>
      <c r="S107" s="150" t="e">
        <f aca="false">VLOOKUP(C107,#REF!,5,0)</f>
        <v>#VALUE!</v>
      </c>
    </row>
    <row r="108" customFormat="false" ht="11.25" hidden="false" customHeight="false" outlineLevel="0" collapsed="false">
      <c r="A108" s="212" t="n">
        <v>0.000162751128023944</v>
      </c>
      <c r="B108" s="220" t="n">
        <v>36</v>
      </c>
      <c r="C108" s="214" t="s">
        <v>588</v>
      </c>
      <c r="D108" s="215" t="s">
        <v>589</v>
      </c>
      <c r="E108" s="216" t="s">
        <v>241</v>
      </c>
      <c r="F108" s="217" t="n">
        <v>143.79</v>
      </c>
      <c r="G108" s="218" t="n">
        <v>65</v>
      </c>
      <c r="H108" s="217" t="n">
        <v>9346.35</v>
      </c>
      <c r="I108" s="211"/>
      <c r="J108" s="185"/>
      <c r="K108" s="184"/>
      <c r="L108" s="188"/>
      <c r="M108" s="184"/>
      <c r="N108" s="185"/>
      <c r="O108" s="185"/>
      <c r="S108" s="150" t="e">
        <f aca="false">VLOOKUP(C108,#REF!,5,0)</f>
        <v>#VALUE!</v>
      </c>
    </row>
    <row r="109" customFormat="false" ht="11.25" hidden="false" customHeight="false" outlineLevel="0" collapsed="false">
      <c r="A109" s="212" t="n">
        <v>0.000144324336423486</v>
      </c>
      <c r="B109" s="220" t="n">
        <v>34</v>
      </c>
      <c r="C109" s="214" t="s">
        <v>590</v>
      </c>
      <c r="D109" s="215" t="s">
        <v>591</v>
      </c>
      <c r="E109" s="216" t="s">
        <v>241</v>
      </c>
      <c r="F109" s="217" t="n">
        <v>127.51</v>
      </c>
      <c r="G109" s="218" t="n">
        <v>65</v>
      </c>
      <c r="H109" s="217" t="n">
        <v>8288.15</v>
      </c>
      <c r="I109" s="211"/>
      <c r="J109" s="185"/>
      <c r="K109" s="184"/>
      <c r="L109" s="188"/>
      <c r="M109" s="184"/>
      <c r="N109" s="185"/>
      <c r="O109" s="185"/>
      <c r="S109" s="150" t="e">
        <f aca="false">VLOOKUP(C109,#REF!,5,0)</f>
        <v>#VALUE!</v>
      </c>
    </row>
    <row r="110" customFormat="false" ht="11.25" hidden="false" customHeight="false" outlineLevel="0" collapsed="false">
      <c r="A110" s="212" t="n">
        <v>0.000144324336423486</v>
      </c>
      <c r="B110" s="220" t="n">
        <v>35</v>
      </c>
      <c r="C110" s="214" t="s">
        <v>592</v>
      </c>
      <c r="D110" s="215" t="s">
        <v>593</v>
      </c>
      <c r="E110" s="216" t="s">
        <v>241</v>
      </c>
      <c r="F110" s="217" t="n">
        <v>127.51</v>
      </c>
      <c r="G110" s="218" t="n">
        <v>65</v>
      </c>
      <c r="H110" s="217" t="n">
        <v>8288.15</v>
      </c>
      <c r="I110" s="211"/>
      <c r="J110" s="185"/>
      <c r="K110" s="184"/>
      <c r="L110" s="188"/>
      <c r="M110" s="184"/>
      <c r="N110" s="185"/>
      <c r="O110" s="185"/>
      <c r="S110" s="150" t="e">
        <f aca="false">VLOOKUP(C110,#REF!,5,0)</f>
        <v>#VALUE!</v>
      </c>
    </row>
    <row r="111" customFormat="false" ht="22.5" hidden="false" customHeight="false" outlineLevel="0" collapsed="false">
      <c r="A111" s="212" t="n">
        <v>0.000143682655011204</v>
      </c>
      <c r="B111" s="220" t="n">
        <v>118</v>
      </c>
      <c r="C111" s="214" t="s">
        <v>594</v>
      </c>
      <c r="D111" s="215" t="s">
        <v>595</v>
      </c>
      <c r="E111" s="216" t="s">
        <v>241</v>
      </c>
      <c r="F111" s="217" t="n">
        <v>8251.3</v>
      </c>
      <c r="G111" s="218" t="n">
        <v>1</v>
      </c>
      <c r="H111" s="217" t="n">
        <v>8251.3</v>
      </c>
      <c r="I111" s="182"/>
      <c r="K111" s="184" t="e">
        <f aca="false">S111</f>
        <v>#VALUE!</v>
      </c>
      <c r="L111" s="188" t="n">
        <v>1</v>
      </c>
      <c r="M111" s="184" t="e">
        <f aca="false">TRUNC(L111*K111,2)</f>
        <v>#VALUE!</v>
      </c>
      <c r="N111" s="185"/>
      <c r="O111" s="185"/>
      <c r="S111" s="150" t="e">
        <f aca="false">VLOOKUP(C111,#REF!,5,0)</f>
        <v>#VALUE!</v>
      </c>
    </row>
    <row r="112" customFormat="false" ht="33.75" hidden="false" customHeight="false" outlineLevel="0" collapsed="false">
      <c r="A112" s="212" t="n">
        <v>0.000133256420395088</v>
      </c>
      <c r="B112" s="220" t="n">
        <v>2</v>
      </c>
      <c r="C112" s="214" t="s">
        <v>596</v>
      </c>
      <c r="D112" s="215" t="s">
        <v>597</v>
      </c>
      <c r="E112" s="216" t="s">
        <v>598</v>
      </c>
      <c r="F112" s="217" t="n">
        <v>5585.81</v>
      </c>
      <c r="G112" s="218" t="n">
        <v>1.37</v>
      </c>
      <c r="H112" s="217" t="n">
        <v>7652.55</v>
      </c>
      <c r="I112" s="211"/>
      <c r="J112" s="185"/>
      <c r="K112" s="184" t="e">
        <f aca="false">S112</f>
        <v>#VALUE!</v>
      </c>
      <c r="L112" s="188" t="n">
        <v>1.37</v>
      </c>
      <c r="M112" s="184" t="e">
        <f aca="false">TRUNC(L112*K112,2)</f>
        <v>#VALUE!</v>
      </c>
      <c r="N112" s="185"/>
      <c r="O112" s="185"/>
      <c r="S112" s="150" t="e">
        <f aca="false">VLOOKUP(C112,#REF!,5,0)</f>
        <v>#VALUE!</v>
      </c>
    </row>
    <row r="113" customFormat="false" ht="56.25" hidden="false" customHeight="false" outlineLevel="0" collapsed="false">
      <c r="A113" s="212" t="n">
        <v>0.000103979553593034</v>
      </c>
      <c r="B113" s="220" t="n">
        <v>130</v>
      </c>
      <c r="C113" s="214" t="s">
        <v>599</v>
      </c>
      <c r="D113" s="215" t="s">
        <v>600</v>
      </c>
      <c r="E113" s="216" t="s">
        <v>265</v>
      </c>
      <c r="F113" s="217" t="n">
        <v>1854.43</v>
      </c>
      <c r="G113" s="218" t="n">
        <v>3.22</v>
      </c>
      <c r="H113" s="217" t="n">
        <v>5971.26</v>
      </c>
      <c r="I113" s="182"/>
      <c r="K113" s="184" t="e">
        <f aca="false">S113</f>
        <v>#VALUE!</v>
      </c>
      <c r="L113" s="188" t="n">
        <v>3.22</v>
      </c>
      <c r="M113" s="184" t="e">
        <f aca="false">TRUNC(L113*K113,2)</f>
        <v>#VALUE!</v>
      </c>
      <c r="N113" s="185"/>
      <c r="O113" s="185"/>
      <c r="S113" s="150" t="e">
        <f aca="false">VLOOKUP(C113,#REF!,5,0)</f>
        <v>#VALUE!</v>
      </c>
    </row>
    <row r="114" customFormat="false" ht="45" hidden="false" customHeight="false" outlineLevel="0" collapsed="false">
      <c r="A114" s="212" t="n">
        <v>0.0001004902694304</v>
      </c>
      <c r="B114" s="220" t="n">
        <v>68</v>
      </c>
      <c r="C114" s="214" t="s">
        <v>601</v>
      </c>
      <c r="D114" s="215" t="s">
        <v>602</v>
      </c>
      <c r="E114" s="216" t="s">
        <v>241</v>
      </c>
      <c r="F114" s="217" t="n">
        <v>2885.44</v>
      </c>
      <c r="G114" s="218" t="n">
        <v>2</v>
      </c>
      <c r="H114" s="217" t="n">
        <v>5770.88</v>
      </c>
      <c r="I114" s="182"/>
      <c r="K114" s="184" t="e">
        <f aca="false">S114</f>
        <v>#VALUE!</v>
      </c>
      <c r="L114" s="188" t="n">
        <v>2</v>
      </c>
      <c r="M114" s="184" t="e">
        <f aca="false">TRUNC(L114*K114,2)</f>
        <v>#VALUE!</v>
      </c>
      <c r="N114" s="185"/>
      <c r="O114" s="185"/>
      <c r="S114" s="150" t="e">
        <f aca="false">VLOOKUP(C114,#REF!,5,0)</f>
        <v>#VALUE!</v>
      </c>
    </row>
    <row r="115" customFormat="false" ht="45" hidden="false" customHeight="false" outlineLevel="0" collapsed="false">
      <c r="A115" s="212" t="n">
        <v>9.01453550909556E-005</v>
      </c>
      <c r="B115" s="220" t="n">
        <v>122</v>
      </c>
      <c r="C115" s="214" t="s">
        <v>603</v>
      </c>
      <c r="D115" s="215" t="s">
        <v>604</v>
      </c>
      <c r="E115" s="216" t="s">
        <v>256</v>
      </c>
      <c r="F115" s="217" t="n">
        <v>43.14</v>
      </c>
      <c r="G115" s="218" t="n">
        <v>120</v>
      </c>
      <c r="H115" s="217" t="n">
        <v>5176.8</v>
      </c>
      <c r="I115" s="182"/>
      <c r="K115" s="184" t="e">
        <f aca="false">S115</f>
        <v>#VALUE!</v>
      </c>
      <c r="L115" s="188" t="n">
        <v>120</v>
      </c>
      <c r="M115" s="184" t="e">
        <f aca="false">TRUNC(L115*K115,2)</f>
        <v>#VALUE!</v>
      </c>
      <c r="N115" s="185"/>
      <c r="O115" s="185"/>
      <c r="S115" s="150" t="e">
        <f aca="false">VLOOKUP(C115,#REF!,5,0)</f>
        <v>#VALUE!</v>
      </c>
    </row>
    <row r="116" customFormat="false" ht="22.5" hidden="false" customHeight="false" outlineLevel="0" collapsed="false">
      <c r="A116" s="212" t="n">
        <v>8.88231605282806E-005</v>
      </c>
      <c r="B116" s="220" t="n">
        <v>116</v>
      </c>
      <c r="C116" s="214" t="s">
        <v>605</v>
      </c>
      <c r="D116" s="215" t="s">
        <v>606</v>
      </c>
      <c r="E116" s="216" t="s">
        <v>241</v>
      </c>
      <c r="F116" s="217" t="n">
        <v>5100.87</v>
      </c>
      <c r="G116" s="218" t="n">
        <v>1</v>
      </c>
      <c r="H116" s="217" t="n">
        <v>5100.87</v>
      </c>
      <c r="I116" s="182"/>
      <c r="K116" s="184" t="e">
        <f aca="false">S116</f>
        <v>#VALUE!</v>
      </c>
      <c r="L116" s="188" t="n">
        <v>1</v>
      </c>
      <c r="M116" s="184" t="e">
        <f aca="false">TRUNC(L116*K116,2)</f>
        <v>#VALUE!</v>
      </c>
      <c r="N116" s="185"/>
      <c r="O116" s="185"/>
      <c r="S116" s="150" t="e">
        <f aca="false">VLOOKUP(C116,#REF!,5,0)</f>
        <v>#VALUE!</v>
      </c>
    </row>
    <row r="117" customFormat="false" ht="22.5" hidden="false" customHeight="false" outlineLevel="0" collapsed="false">
      <c r="A117" s="212" t="n">
        <v>8.83030241976194E-005</v>
      </c>
      <c r="B117" s="220" t="n">
        <v>14</v>
      </c>
      <c r="C117" s="214" t="s">
        <v>607</v>
      </c>
      <c r="D117" s="215" t="s">
        <v>608</v>
      </c>
      <c r="E117" s="216" t="s">
        <v>609</v>
      </c>
      <c r="F117" s="217" t="n">
        <v>20.92</v>
      </c>
      <c r="G117" s="218" t="n">
        <v>242.4</v>
      </c>
      <c r="H117" s="217" t="n">
        <v>5071</v>
      </c>
      <c r="J117" s="222"/>
      <c r="K117" s="184" t="e">
        <f aca="false">S117</f>
        <v>#VALUE!</v>
      </c>
      <c r="L117" s="188" t="n">
        <v>242.4</v>
      </c>
      <c r="M117" s="184" t="e">
        <f aca="false">TRUNC(L117*K117,2)</f>
        <v>#VALUE!</v>
      </c>
      <c r="N117" s="185"/>
      <c r="O117" s="185"/>
      <c r="S117" s="150" t="e">
        <f aca="false">VLOOKUP(C117,#REF!,5,0)</f>
        <v>#VALUE!</v>
      </c>
    </row>
    <row r="118" customFormat="false" ht="45" hidden="false" customHeight="false" outlineLevel="0" collapsed="false">
      <c r="A118" s="212" t="n">
        <v>7.89311670445611E-005</v>
      </c>
      <c r="B118" s="220" t="n">
        <v>23</v>
      </c>
      <c r="C118" s="214" t="s">
        <v>610</v>
      </c>
      <c r="D118" s="215" t="s">
        <v>611</v>
      </c>
      <c r="E118" s="216" t="s">
        <v>252</v>
      </c>
      <c r="F118" s="217" t="n">
        <v>56.66</v>
      </c>
      <c r="G118" s="218" t="n">
        <v>80</v>
      </c>
      <c r="H118" s="217" t="n">
        <v>4532.8</v>
      </c>
      <c r="J118" s="222"/>
      <c r="K118" s="184" t="e">
        <f aca="false">S118</f>
        <v>#VALUE!</v>
      </c>
      <c r="L118" s="188" t="n">
        <v>80</v>
      </c>
      <c r="M118" s="184" t="e">
        <f aca="false">TRUNC(L118*K118,2)</f>
        <v>#VALUE!</v>
      </c>
      <c r="N118" s="185"/>
      <c r="O118" s="185"/>
      <c r="S118" s="150" t="e">
        <f aca="false">VLOOKUP(C118,#REF!,5,0)</f>
        <v>#VALUE!</v>
      </c>
    </row>
    <row r="119" customFormat="false" ht="22.5" hidden="false" customHeight="false" outlineLevel="0" collapsed="false">
      <c r="A119" s="212" t="n">
        <v>6.19620457567799E-005</v>
      </c>
      <c r="B119" s="220" t="n">
        <v>65</v>
      </c>
      <c r="C119" s="214" t="s">
        <v>612</v>
      </c>
      <c r="D119" s="215" t="s">
        <v>613</v>
      </c>
      <c r="E119" s="216" t="s">
        <v>265</v>
      </c>
      <c r="F119" s="217" t="n">
        <v>437.14</v>
      </c>
      <c r="G119" s="218" t="n">
        <v>8.14</v>
      </c>
      <c r="H119" s="217" t="n">
        <v>3558.31</v>
      </c>
      <c r="I119" s="182"/>
      <c r="K119" s="184" t="e">
        <f aca="false">S119</f>
        <v>#VALUE!</v>
      </c>
      <c r="L119" s="188" t="n">
        <v>8.14</v>
      </c>
      <c r="M119" s="184" t="e">
        <f aca="false">TRUNC(L119*K119,2)</f>
        <v>#VALUE!</v>
      </c>
      <c r="N119" s="185"/>
      <c r="O119" s="185"/>
      <c r="S119" s="150" t="e">
        <f aca="false">VLOOKUP(C119,#REF!,5,0)</f>
        <v>#VALUE!</v>
      </c>
    </row>
    <row r="120" customFormat="false" ht="45" hidden="false" customHeight="false" outlineLevel="0" collapsed="false">
      <c r="A120" s="212" t="n">
        <v>5.68350373926496E-005</v>
      </c>
      <c r="B120" s="220" t="n">
        <v>115</v>
      </c>
      <c r="C120" s="214" t="s">
        <v>614</v>
      </c>
      <c r="D120" s="215" t="s">
        <v>615</v>
      </c>
      <c r="E120" s="216" t="s">
        <v>252</v>
      </c>
      <c r="F120" s="217" t="n">
        <v>109.16</v>
      </c>
      <c r="G120" s="218" t="n">
        <v>29.9</v>
      </c>
      <c r="H120" s="217" t="n">
        <v>3263.88</v>
      </c>
      <c r="I120" s="182"/>
      <c r="K120" s="184" t="e">
        <f aca="false">S120</f>
        <v>#VALUE!</v>
      </c>
      <c r="L120" s="188" t="n">
        <v>29.9</v>
      </c>
      <c r="M120" s="184" t="e">
        <f aca="false">TRUNC(L120*K120,2)</f>
        <v>#VALUE!</v>
      </c>
      <c r="N120" s="185"/>
      <c r="O120" s="185"/>
      <c r="S120" s="150" t="e">
        <f aca="false">VLOOKUP(C120,#REF!,5,0)</f>
        <v>#VALUE!</v>
      </c>
    </row>
    <row r="121" customFormat="false" ht="45" hidden="false" customHeight="false" outlineLevel="0" collapsed="false">
      <c r="A121" s="212" t="n">
        <v>5.47910600745039E-005</v>
      </c>
      <c r="B121" s="220" t="n">
        <v>22</v>
      </c>
      <c r="C121" s="214" t="s">
        <v>616</v>
      </c>
      <c r="D121" s="215" t="s">
        <v>617</v>
      </c>
      <c r="E121" s="216" t="s">
        <v>241</v>
      </c>
      <c r="F121" s="217" t="n">
        <v>62.93</v>
      </c>
      <c r="G121" s="218" t="n">
        <v>50</v>
      </c>
      <c r="H121" s="217" t="n">
        <v>3146.5</v>
      </c>
      <c r="J121" s="222"/>
      <c r="K121" s="184" t="e">
        <f aca="false">S121</f>
        <v>#VALUE!</v>
      </c>
      <c r="L121" s="188" t="n">
        <v>50</v>
      </c>
      <c r="M121" s="184" t="e">
        <f aca="false">TRUNC(L121*K121,2)</f>
        <v>#VALUE!</v>
      </c>
      <c r="N121" s="185"/>
      <c r="O121" s="185"/>
      <c r="S121" s="150" t="e">
        <f aca="false">VLOOKUP(C121,#REF!,5,0)</f>
        <v>#VALUE!</v>
      </c>
    </row>
    <row r="122" customFormat="false" ht="22.5" hidden="false" customHeight="false" outlineLevel="0" collapsed="false">
      <c r="A122" s="212" t="n">
        <v>5.47544920700048E-005</v>
      </c>
      <c r="B122" s="220" t="n">
        <v>10</v>
      </c>
      <c r="C122" s="214" t="s">
        <v>618</v>
      </c>
      <c r="D122" s="215" t="s">
        <v>619</v>
      </c>
      <c r="E122" s="216" t="s">
        <v>252</v>
      </c>
      <c r="F122" s="217" t="n">
        <v>314.44</v>
      </c>
      <c r="G122" s="218" t="n">
        <v>10</v>
      </c>
      <c r="H122" s="217" t="n">
        <v>3144.4</v>
      </c>
      <c r="I122" s="182"/>
      <c r="K122" s="184" t="e">
        <f aca="false">S122</f>
        <v>#VALUE!</v>
      </c>
      <c r="L122" s="188" t="n">
        <v>10</v>
      </c>
      <c r="M122" s="184" t="e">
        <f aca="false">TRUNC(L122*K122,2)</f>
        <v>#VALUE!</v>
      </c>
      <c r="N122" s="185"/>
      <c r="O122" s="185"/>
      <c r="S122" s="150" t="e">
        <f aca="false">VLOOKUP(C122,#REF!,5,0)</f>
        <v>#VALUE!</v>
      </c>
    </row>
    <row r="123" customFormat="false" ht="45" hidden="false" customHeight="false" outlineLevel="0" collapsed="false">
      <c r="A123" s="212" t="n">
        <v>5.04008099343533E-005</v>
      </c>
      <c r="B123" s="220" t="n">
        <v>16</v>
      </c>
      <c r="C123" s="214" t="s">
        <v>620</v>
      </c>
      <c r="D123" s="215" t="s">
        <v>621</v>
      </c>
      <c r="E123" s="216" t="s">
        <v>241</v>
      </c>
      <c r="F123" s="217" t="n">
        <v>2894.38</v>
      </c>
      <c r="G123" s="218" t="n">
        <v>1</v>
      </c>
      <c r="H123" s="217" t="n">
        <v>2894.38</v>
      </c>
      <c r="J123" s="222"/>
      <c r="K123" s="184" t="e">
        <f aca="false">S123</f>
        <v>#VALUE!</v>
      </c>
      <c r="L123" s="188" t="n">
        <v>1</v>
      </c>
      <c r="M123" s="184" t="e">
        <f aca="false">TRUNC(L123*K123,2)</f>
        <v>#VALUE!</v>
      </c>
      <c r="N123" s="185"/>
      <c r="O123" s="185"/>
      <c r="S123" s="150" t="e">
        <f aca="false">VLOOKUP(C123,#REF!,5,0)</f>
        <v>#VALUE!</v>
      </c>
    </row>
    <row r="124" customFormat="false" ht="33.75" hidden="false" customHeight="false" outlineLevel="0" collapsed="false">
      <c r="A124" s="212" t="n">
        <v>3.3377184906533E-005</v>
      </c>
      <c r="B124" s="220" t="n">
        <v>120</v>
      </c>
      <c r="C124" s="214" t="s">
        <v>622</v>
      </c>
      <c r="D124" s="215" t="s">
        <v>623</v>
      </c>
      <c r="E124" s="216" t="s">
        <v>256</v>
      </c>
      <c r="F124" s="217" t="n">
        <v>159.73</v>
      </c>
      <c r="G124" s="218" t="n">
        <v>12</v>
      </c>
      <c r="H124" s="217" t="n">
        <v>1916.76</v>
      </c>
      <c r="I124" s="182"/>
      <c r="K124" s="184" t="e">
        <f aca="false">S124</f>
        <v>#VALUE!</v>
      </c>
      <c r="L124" s="188" t="n">
        <v>12</v>
      </c>
      <c r="M124" s="184" t="e">
        <f aca="false">TRUNC(L124*K124,2)</f>
        <v>#VALUE!</v>
      </c>
      <c r="N124" s="185"/>
      <c r="O124" s="185"/>
      <c r="S124" s="150" t="e">
        <f aca="false">VLOOKUP(C124,#REF!,5,0)</f>
        <v>#VALUE!</v>
      </c>
    </row>
    <row r="125" customFormat="false" ht="33.75" hidden="false" customHeight="false" outlineLevel="0" collapsed="false">
      <c r="A125" s="212" t="n">
        <v>3.06283157683283E-005</v>
      </c>
      <c r="B125" s="220" t="n">
        <v>121</v>
      </c>
      <c r="C125" s="214" t="s">
        <v>624</v>
      </c>
      <c r="D125" s="215" t="s">
        <v>625</v>
      </c>
      <c r="E125" s="216" t="s">
        <v>256</v>
      </c>
      <c r="F125" s="217" t="n">
        <v>293.15</v>
      </c>
      <c r="G125" s="218" t="n">
        <v>6</v>
      </c>
      <c r="H125" s="217" t="n">
        <v>1758.9</v>
      </c>
      <c r="I125" s="182"/>
      <c r="K125" s="184" t="e">
        <f aca="false">S125</f>
        <v>#VALUE!</v>
      </c>
      <c r="L125" s="188" t="n">
        <v>6</v>
      </c>
      <c r="M125" s="184" t="e">
        <f aca="false">TRUNC(L125*K125,2)</f>
        <v>#VALUE!</v>
      </c>
      <c r="N125" s="185"/>
      <c r="O125" s="185"/>
      <c r="S125" s="150" t="e">
        <f aca="false">VLOOKUP(C125,#REF!,5,0)</f>
        <v>#VALUE!</v>
      </c>
    </row>
    <row r="126" customFormat="false" ht="56.25" hidden="false" customHeight="false" outlineLevel="0" collapsed="false">
      <c r="A126" s="212" t="n">
        <v>2.81355967949721E-005</v>
      </c>
      <c r="B126" s="220" t="n">
        <v>74</v>
      </c>
      <c r="C126" s="214" t="s">
        <v>626</v>
      </c>
      <c r="D126" s="215" t="s">
        <v>627</v>
      </c>
      <c r="E126" s="216" t="s">
        <v>265</v>
      </c>
      <c r="F126" s="217" t="n">
        <v>32.18</v>
      </c>
      <c r="G126" s="218" t="n">
        <v>50.21</v>
      </c>
      <c r="H126" s="217" t="n">
        <v>1615.75</v>
      </c>
      <c r="I126" s="182"/>
      <c r="K126" s="184" t="e">
        <f aca="false">S126</f>
        <v>#VALUE!</v>
      </c>
      <c r="L126" s="188" t="n">
        <v>50.21</v>
      </c>
      <c r="M126" s="184" t="e">
        <f aca="false">TRUNC(L126*K126,2)</f>
        <v>#VALUE!</v>
      </c>
      <c r="N126" s="185"/>
      <c r="O126" s="185"/>
      <c r="S126" s="150" t="e">
        <f aca="false">VLOOKUP(C126,#REF!,5,0)</f>
        <v>#VALUE!</v>
      </c>
    </row>
    <row r="127" customFormat="false" ht="33.75" hidden="false" customHeight="false" outlineLevel="0" collapsed="false">
      <c r="A127" s="212" t="n">
        <v>2.37263661191529E-005</v>
      </c>
      <c r="B127" s="220" t="n">
        <v>17</v>
      </c>
      <c r="C127" s="214" t="s">
        <v>628</v>
      </c>
      <c r="D127" s="215" t="s">
        <v>629</v>
      </c>
      <c r="E127" s="216" t="s">
        <v>241</v>
      </c>
      <c r="F127" s="217" t="n">
        <v>1362.54</v>
      </c>
      <c r="G127" s="218" t="n">
        <v>1</v>
      </c>
      <c r="H127" s="217" t="n">
        <v>1362.54</v>
      </c>
      <c r="J127" s="222"/>
      <c r="K127" s="184" t="e">
        <f aca="false">S127</f>
        <v>#VALUE!</v>
      </c>
      <c r="L127" s="188" t="n">
        <v>1</v>
      </c>
      <c r="M127" s="184" t="e">
        <f aca="false">TRUNC(L127*K127,2)</f>
        <v>#VALUE!</v>
      </c>
      <c r="N127" s="185"/>
      <c r="O127" s="185"/>
      <c r="S127" s="150" t="e">
        <f aca="false">VLOOKUP(C127,#REF!,5,0)</f>
        <v>#VALUE!</v>
      </c>
    </row>
    <row r="128" customFormat="false" ht="45" hidden="false" customHeight="false" outlineLevel="0" collapsed="false">
      <c r="A128" s="212" t="n">
        <v>2.26237537168273E-005</v>
      </c>
      <c r="B128" s="220" t="n">
        <v>67</v>
      </c>
      <c r="C128" s="214" t="s">
        <v>630</v>
      </c>
      <c r="D128" s="215" t="s">
        <v>631</v>
      </c>
      <c r="E128" s="216" t="s">
        <v>241</v>
      </c>
      <c r="F128" s="217" t="n">
        <v>1299.22</v>
      </c>
      <c r="G128" s="218" t="n">
        <v>1</v>
      </c>
      <c r="H128" s="217" t="n">
        <v>1299.22</v>
      </c>
      <c r="I128" s="182"/>
      <c r="K128" s="184" t="e">
        <f aca="false">S128</f>
        <v>#VALUE!</v>
      </c>
      <c r="L128" s="188" t="n">
        <v>1</v>
      </c>
      <c r="M128" s="184" t="e">
        <f aca="false">TRUNC(L128*K128,2)</f>
        <v>#VALUE!</v>
      </c>
      <c r="N128" s="185"/>
      <c r="O128" s="185"/>
      <c r="S128" s="150" t="e">
        <f aca="false">VLOOKUP(C128,#REF!,5,0)</f>
        <v>#VALUE!</v>
      </c>
    </row>
    <row r="129" customFormat="false" ht="45" hidden="false" customHeight="false" outlineLevel="0" collapsed="false">
      <c r="A129" s="212" t="n">
        <v>2.20034907071804E-005</v>
      </c>
      <c r="B129" s="220" t="n">
        <v>20</v>
      </c>
      <c r="C129" s="214" t="s">
        <v>632</v>
      </c>
      <c r="D129" s="215" t="s">
        <v>633</v>
      </c>
      <c r="E129" s="216" t="s">
        <v>256</v>
      </c>
      <c r="F129" s="217" t="n">
        <v>2.43</v>
      </c>
      <c r="G129" s="218" t="n">
        <v>520</v>
      </c>
      <c r="H129" s="217" t="n">
        <v>1263.6</v>
      </c>
      <c r="J129" s="222"/>
      <c r="K129" s="184" t="e">
        <f aca="false">S129</f>
        <v>#VALUE!</v>
      </c>
      <c r="L129" s="188" t="n">
        <v>520</v>
      </c>
      <c r="M129" s="184" t="e">
        <f aca="false">TRUNC(L129*K129,2)</f>
        <v>#VALUE!</v>
      </c>
      <c r="N129" s="185"/>
      <c r="O129" s="185"/>
      <c r="S129" s="150" t="e">
        <f aca="false">VLOOKUP(C129,#REF!,5,0)</f>
        <v>#VALUE!</v>
      </c>
    </row>
    <row r="130" customFormat="false" ht="45" hidden="false" customHeight="false" outlineLevel="0" collapsed="false">
      <c r="A130" s="212" t="n">
        <v>1.88654335210923E-005</v>
      </c>
      <c r="B130" s="220" t="n">
        <v>66</v>
      </c>
      <c r="C130" s="214" t="s">
        <v>634</v>
      </c>
      <c r="D130" s="215" t="s">
        <v>635</v>
      </c>
      <c r="E130" s="216" t="s">
        <v>241</v>
      </c>
      <c r="F130" s="217" t="n">
        <v>361.13</v>
      </c>
      <c r="G130" s="218" t="n">
        <v>3</v>
      </c>
      <c r="H130" s="217" t="n">
        <v>1083.39</v>
      </c>
      <c r="I130" s="182"/>
      <c r="K130" s="184" t="e">
        <f aca="false">S130</f>
        <v>#VALUE!</v>
      </c>
      <c r="L130" s="188" t="n">
        <v>3</v>
      </c>
      <c r="M130" s="184" t="e">
        <f aca="false">TRUNC(L130*K130,2)</f>
        <v>#VALUE!</v>
      </c>
      <c r="N130" s="185"/>
      <c r="O130" s="185"/>
      <c r="S130" s="150" t="e">
        <f aca="false">VLOOKUP(C130,#REF!,5,0)</f>
        <v>#VALUE!</v>
      </c>
    </row>
    <row r="131" customFormat="false" ht="45" hidden="false" customHeight="false" outlineLevel="0" collapsed="false">
      <c r="A131" s="212" t="n">
        <v>1.83466902572691E-005</v>
      </c>
      <c r="B131" s="220" t="n">
        <v>24</v>
      </c>
      <c r="C131" s="214" t="s">
        <v>636</v>
      </c>
      <c r="D131" s="215" t="s">
        <v>637</v>
      </c>
      <c r="E131" s="216" t="s">
        <v>252</v>
      </c>
      <c r="F131" s="217" t="n">
        <v>4.39</v>
      </c>
      <c r="G131" s="218" t="n">
        <v>240</v>
      </c>
      <c r="H131" s="217" t="n">
        <v>1053.6</v>
      </c>
      <c r="J131" s="222"/>
      <c r="K131" s="184" t="e">
        <f aca="false">S131</f>
        <v>#VALUE!</v>
      </c>
      <c r="L131" s="188" t="n">
        <v>240</v>
      </c>
      <c r="M131" s="184" t="e">
        <f aca="false">TRUNC(L131*K131,2)</f>
        <v>#VALUE!</v>
      </c>
      <c r="N131" s="185"/>
      <c r="O131" s="185"/>
      <c r="S131" s="150" t="e">
        <f aca="false">VLOOKUP(C131,#REF!,5,0)</f>
        <v>#VALUE!</v>
      </c>
    </row>
    <row r="132" customFormat="false" ht="22.5" hidden="false" customHeight="false" outlineLevel="0" collapsed="false">
      <c r="A132" s="212" t="n">
        <v>1.18013657186375E-005</v>
      </c>
      <c r="B132" s="220" t="n">
        <v>131</v>
      </c>
      <c r="C132" s="214" t="s">
        <v>638</v>
      </c>
      <c r="D132" s="215" t="s">
        <v>639</v>
      </c>
      <c r="E132" s="216" t="s">
        <v>640</v>
      </c>
      <c r="F132" s="217" t="n">
        <v>83.67</v>
      </c>
      <c r="G132" s="218" t="n">
        <v>8.1</v>
      </c>
      <c r="H132" s="217" t="n">
        <v>677.72</v>
      </c>
      <c r="I132" s="182"/>
      <c r="K132" s="184" t="e">
        <f aca="false">S132</f>
        <v>#VALUE!</v>
      </c>
      <c r="L132" s="188" t="n">
        <v>8.1</v>
      </c>
      <c r="M132" s="184" t="e">
        <f aca="false">TRUNC(L132*K132,2)</f>
        <v>#VALUE!</v>
      </c>
      <c r="N132" s="185"/>
      <c r="O132" s="185"/>
      <c r="S132" s="150" t="e">
        <f aca="false">VLOOKUP(C132,#REF!,5,0)</f>
        <v>#VALUE!</v>
      </c>
    </row>
    <row r="133" customFormat="false" ht="22.5" hidden="false" customHeight="false" outlineLevel="0" collapsed="false">
      <c r="A133" s="212" t="n">
        <v>1.11699581742861E-005</v>
      </c>
      <c r="B133" s="220" t="n">
        <v>123</v>
      </c>
      <c r="C133" s="214" t="s">
        <v>641</v>
      </c>
      <c r="D133" s="215" t="s">
        <v>642</v>
      </c>
      <c r="E133" s="216" t="s">
        <v>241</v>
      </c>
      <c r="F133" s="217" t="n">
        <v>106.91</v>
      </c>
      <c r="G133" s="218" t="n">
        <v>6</v>
      </c>
      <c r="H133" s="217" t="n">
        <v>641.46</v>
      </c>
      <c r="I133" s="182"/>
      <c r="K133" s="184" t="e">
        <f aca="false">S133</f>
        <v>#VALUE!</v>
      </c>
      <c r="L133" s="188" t="n">
        <v>6</v>
      </c>
      <c r="M133" s="184" t="e">
        <f aca="false">TRUNC(L133*K133,2)</f>
        <v>#VALUE!</v>
      </c>
      <c r="N133" s="185"/>
      <c r="O133" s="185"/>
      <c r="S133" s="150" t="e">
        <f aca="false">VLOOKUP(C133,#REF!,5,0)</f>
        <v>#VALUE!</v>
      </c>
    </row>
    <row r="134" customFormat="false" ht="22.5" hidden="false" customHeight="false" outlineLevel="0" collapsed="false">
      <c r="A134" s="212" t="n">
        <v>7.618682537358E-006</v>
      </c>
      <c r="B134" s="220" t="n">
        <v>15</v>
      </c>
      <c r="C134" s="214" t="s">
        <v>643</v>
      </c>
      <c r="D134" s="215" t="s">
        <v>644</v>
      </c>
      <c r="E134" s="216" t="s">
        <v>241</v>
      </c>
      <c r="F134" s="217" t="n">
        <v>54.69</v>
      </c>
      <c r="G134" s="218" t="n">
        <v>8</v>
      </c>
      <c r="H134" s="217" t="n">
        <v>437.52</v>
      </c>
      <c r="J134" s="222"/>
      <c r="K134" s="184" t="e">
        <f aca="false">S134</f>
        <v>#VALUE!</v>
      </c>
      <c r="L134" s="188" t="n">
        <v>8</v>
      </c>
      <c r="M134" s="184" t="e">
        <f aca="false">TRUNC(L134*K134,2)</f>
        <v>#VALUE!</v>
      </c>
      <c r="N134" s="185"/>
      <c r="O134" s="185"/>
      <c r="S134" s="150" t="e">
        <f aca="false">VLOOKUP(C134,#REF!,5,0)</f>
        <v>#VALUE!</v>
      </c>
    </row>
    <row r="135" customFormat="false" ht="56.25" hidden="false" customHeight="false" outlineLevel="0" collapsed="false">
      <c r="A135" s="212" t="n">
        <v>6.00690420572092E-006</v>
      </c>
      <c r="B135" s="220" t="n">
        <v>124</v>
      </c>
      <c r="C135" s="214" t="s">
        <v>645</v>
      </c>
      <c r="D135" s="215" t="s">
        <v>646</v>
      </c>
      <c r="E135" s="216" t="s">
        <v>256</v>
      </c>
      <c r="F135" s="217" t="n">
        <v>21.56</v>
      </c>
      <c r="G135" s="218" t="n">
        <v>16</v>
      </c>
      <c r="H135" s="217" t="n">
        <v>344.96</v>
      </c>
      <c r="I135" s="182"/>
      <c r="K135" s="184" t="e">
        <f aca="false">S135</f>
        <v>#VALUE!</v>
      </c>
      <c r="L135" s="188" t="n">
        <v>16</v>
      </c>
      <c r="M135" s="184" t="e">
        <f aca="false">TRUNC(L135*K135,2)</f>
        <v>#VALUE!</v>
      </c>
      <c r="N135" s="185"/>
      <c r="O135" s="185"/>
      <c r="S135" s="150" t="e">
        <f aca="false">VLOOKUP(C135,#REF!,5,0)</f>
        <v>#VALUE!</v>
      </c>
    </row>
    <row r="136" customFormat="false" ht="33.75" hidden="false" customHeight="false" outlineLevel="0" collapsed="false">
      <c r="A136" s="212" t="n">
        <v>4.87817180018164E-006</v>
      </c>
      <c r="B136" s="220" t="n">
        <v>125</v>
      </c>
      <c r="C136" s="214" t="s">
        <v>456</v>
      </c>
      <c r="D136" s="215" t="s">
        <v>457</v>
      </c>
      <c r="E136" s="216" t="s">
        <v>265</v>
      </c>
      <c r="F136" s="217" t="n">
        <v>43.91</v>
      </c>
      <c r="G136" s="218" t="n">
        <v>6.38</v>
      </c>
      <c r="H136" s="217" t="n">
        <v>280.14</v>
      </c>
      <c r="I136" s="182"/>
      <c r="K136" s="184"/>
      <c r="L136" s="188"/>
      <c r="M136" s="184"/>
      <c r="N136" s="185"/>
      <c r="O136" s="185"/>
      <c r="S136" s="150" t="e">
        <f aca="false">VLOOKUP(C136,#REF!,5,0)</f>
        <v>#VALUE!</v>
      </c>
    </row>
    <row r="137" customFormat="false" ht="56.25" hidden="false" customHeight="false" outlineLevel="0" collapsed="false">
      <c r="A137" s="212" t="n">
        <v>1.45018257842196E-006</v>
      </c>
      <c r="B137" s="220" t="n">
        <v>128</v>
      </c>
      <c r="C137" s="214" t="s">
        <v>415</v>
      </c>
      <c r="D137" s="215" t="s">
        <v>416</v>
      </c>
      <c r="E137" s="216" t="s">
        <v>417</v>
      </c>
      <c r="F137" s="217" t="n">
        <v>1.05</v>
      </c>
      <c r="G137" s="218" t="n">
        <v>79.32</v>
      </c>
      <c r="H137" s="217" t="n">
        <v>83.28</v>
      </c>
      <c r="I137" s="182"/>
      <c r="K137" s="184" t="e">
        <f aca="false">S137</f>
        <v>#VALUE!</v>
      </c>
      <c r="L137" s="188" t="n">
        <v>79.32</v>
      </c>
      <c r="M137" s="184" t="e">
        <f aca="false">TRUNC(L137*K137,2)</f>
        <v>#VALUE!</v>
      </c>
      <c r="N137" s="185"/>
      <c r="O137" s="185"/>
      <c r="S137" s="150" t="e">
        <f aca="false">VLOOKUP(C137,#REF!,5,0)</f>
        <v>#VALUE!</v>
      </c>
    </row>
    <row r="138" customFormat="false" ht="22.5" hidden="false" customHeight="false" outlineLevel="0" collapsed="false">
      <c r="A138" s="212" t="n">
        <v>9.44673449560413E-007</v>
      </c>
      <c r="B138" s="220" t="n">
        <v>126</v>
      </c>
      <c r="C138" s="214" t="s">
        <v>469</v>
      </c>
      <c r="D138" s="215" t="s">
        <v>470</v>
      </c>
      <c r="E138" s="216" t="s">
        <v>265</v>
      </c>
      <c r="F138" s="217" t="n">
        <v>17.17</v>
      </c>
      <c r="G138" s="218" t="n">
        <v>3.16</v>
      </c>
      <c r="H138" s="217" t="n">
        <v>54.25</v>
      </c>
      <c r="I138" s="182"/>
      <c r="K138" s="184" t="e">
        <f aca="false">S138</f>
        <v>#VALUE!</v>
      </c>
      <c r="L138" s="188" t="n">
        <v>3.16</v>
      </c>
      <c r="M138" s="184" t="e">
        <f aca="false">TRUNC(L138*K138,2)</f>
        <v>#VALUE!</v>
      </c>
      <c r="N138" s="185"/>
      <c r="O138" s="185"/>
      <c r="S138" s="150" t="e">
        <f aca="false">VLOOKUP(C138,#REF!,5,0)</f>
        <v>#VALUE!</v>
      </c>
    </row>
    <row r="139" customFormat="false" ht="67.5" hidden="false" customHeight="false" outlineLevel="0" collapsed="false">
      <c r="A139" s="212" t="n">
        <v>7.91436097373654E-007</v>
      </c>
      <c r="B139" s="220" t="n">
        <v>127</v>
      </c>
      <c r="C139" s="214" t="s">
        <v>430</v>
      </c>
      <c r="D139" s="215" t="s">
        <v>431</v>
      </c>
      <c r="E139" s="216" t="s">
        <v>299</v>
      </c>
      <c r="F139" s="217" t="n">
        <v>8.31</v>
      </c>
      <c r="G139" s="218" t="n">
        <v>5.47</v>
      </c>
      <c r="H139" s="217" t="n">
        <v>45.45</v>
      </c>
      <c r="I139" s="182"/>
      <c r="K139" s="184" t="e">
        <f aca="false">S139</f>
        <v>#VALUE!</v>
      </c>
      <c r="L139" s="188" t="n">
        <v>5.47</v>
      </c>
      <c r="M139" s="184" t="e">
        <f aca="false">TRUNC(L139*K139,2)</f>
        <v>#VALUE!</v>
      </c>
      <c r="N139" s="185"/>
      <c r="O139" s="185"/>
      <c r="S139" s="150" t="e">
        <f aca="false">VLOOKUP(C139,#REF!,5,0)</f>
        <v>#VALUE!</v>
      </c>
    </row>
    <row r="140" customFormat="false" ht="56.25" hidden="false" customHeight="false" outlineLevel="0" collapsed="false">
      <c r="A140" s="212" t="n">
        <v>4.00854982652179E-007</v>
      </c>
      <c r="B140" s="220" t="n">
        <v>129</v>
      </c>
      <c r="C140" s="214" t="s">
        <v>450</v>
      </c>
      <c r="D140" s="215" t="s">
        <v>451</v>
      </c>
      <c r="E140" s="216" t="s">
        <v>265</v>
      </c>
      <c r="F140" s="217" t="n">
        <v>7.15</v>
      </c>
      <c r="G140" s="218" t="n">
        <v>3.22</v>
      </c>
      <c r="H140" s="217" t="n">
        <v>23.02</v>
      </c>
      <c r="I140" s="182"/>
      <c r="K140" s="184" t="n">
        <f aca="false">N140*1.2621</f>
        <v>7.219212</v>
      </c>
      <c r="L140" s="188" t="n">
        <v>3.22</v>
      </c>
      <c r="M140" s="184" t="n">
        <f aca="false">TRUNC(L140*K140,2)</f>
        <v>23.24</v>
      </c>
      <c r="N140" s="185" t="n">
        <f aca="false">F140/1.25</f>
        <v>5.72</v>
      </c>
      <c r="O140" s="185"/>
      <c r="S140" s="150" t="e">
        <f aca="false">VLOOKUP(C140,#REF!,5,0)</f>
        <v>#VALUE!</v>
      </c>
    </row>
    <row r="141" customFormat="false" ht="11.25" hidden="false" customHeight="false" outlineLevel="0" collapsed="false">
      <c r="A141" s="223"/>
      <c r="B141" s="224"/>
      <c r="C141" s="225"/>
      <c r="D141" s="226"/>
      <c r="E141" s="227"/>
      <c r="H141" s="228"/>
      <c r="I141" s="182"/>
      <c r="M141" s="229"/>
      <c r="S141" s="150" t="e">
        <f aca="false">VLOOKUP(C141,#REF!,5,0)</f>
        <v>#VALUE!</v>
      </c>
    </row>
    <row r="142" customFormat="false" ht="12.75" hidden="false" customHeight="false" outlineLevel="0" collapsed="false">
      <c r="A142" s="230"/>
      <c r="B142" s="231"/>
      <c r="C142" s="232"/>
      <c r="D142" s="233"/>
      <c r="E142" s="234"/>
      <c r="F142" s="235"/>
      <c r="G142" s="236" t="s">
        <v>647</v>
      </c>
      <c r="H142" s="237" t="n">
        <v>57427251.74</v>
      </c>
      <c r="I142" s="238"/>
      <c r="J142" s="239"/>
      <c r="K142" s="240"/>
      <c r="L142" s="241" t="s">
        <v>647</v>
      </c>
      <c r="M142" s="242" t="e">
        <f aca="false">TRUNC(SUM(M8:M140),2)</f>
        <v>#VALUE!</v>
      </c>
      <c r="S142" s="150" t="e">
        <f aca="false">VLOOKUP(C142,#REF!,5,0)</f>
        <v>#VALUE!</v>
      </c>
    </row>
    <row r="143" customFormat="false" ht="12.75" hidden="false" customHeight="false" outlineLevel="0" collapsed="false">
      <c r="A143" s="230"/>
      <c r="B143" s="231"/>
      <c r="C143" s="232"/>
      <c r="D143" s="243"/>
      <c r="E143" s="232"/>
      <c r="F143" s="244" t="s">
        <v>648</v>
      </c>
      <c r="G143" s="245" t="n">
        <v>0.25</v>
      </c>
      <c r="H143" s="237" t="n">
        <v>14356812.93</v>
      </c>
      <c r="I143" s="238"/>
      <c r="J143" s="239"/>
      <c r="K143" s="246" t="s">
        <v>648</v>
      </c>
      <c r="L143" s="247" t="n">
        <v>0.2621</v>
      </c>
      <c r="M143" s="242" t="e">
        <f aca="false">TRUNC(M142*0.2621,2)</f>
        <v>#VALUE!</v>
      </c>
    </row>
    <row r="144" customFormat="false" ht="15" hidden="false" customHeight="false" outlineLevel="0" collapsed="false">
      <c r="A144" s="230"/>
      <c r="B144" s="231"/>
      <c r="C144" s="232"/>
      <c r="D144" s="233"/>
      <c r="E144" s="234"/>
      <c r="F144" s="248"/>
      <c r="G144" s="249" t="s">
        <v>649</v>
      </c>
      <c r="H144" s="250" t="n">
        <v>71784064.67</v>
      </c>
      <c r="I144" s="238" t="n">
        <v>2658.66906185185</v>
      </c>
      <c r="J144" s="239"/>
      <c r="K144" s="240"/>
      <c r="L144" s="241" t="s">
        <v>649</v>
      </c>
      <c r="M144" s="251" t="e">
        <f aca="false">TRUNC(M142+M143,2)</f>
        <v>#VALUE!</v>
      </c>
    </row>
    <row r="145" customFormat="false" ht="19.5" hidden="false" customHeight="true" outlineLevel="0" collapsed="false">
      <c r="A145" s="252" t="n">
        <v>1</v>
      </c>
      <c r="B145" s="253"/>
      <c r="C145" s="254"/>
      <c r="D145" s="255"/>
      <c r="E145" s="254"/>
      <c r="F145" s="256"/>
      <c r="G145" s="257"/>
      <c r="H145" s="258"/>
      <c r="I145" s="259"/>
      <c r="J145" s="260"/>
      <c r="K145" s="257"/>
      <c r="L145" s="261"/>
      <c r="M145" s="262" t="e">
        <f aca="false">TRUNC(H144-M144,2)</f>
        <v>#VALUE!</v>
      </c>
      <c r="N145" s="185"/>
    </row>
    <row r="146" customFormat="false" ht="26.25" hidden="false" customHeight="true" outlineLevel="0" collapsed="false">
      <c r="A146" s="252"/>
      <c r="B146" s="253"/>
      <c r="C146" s="157"/>
      <c r="D146" s="158"/>
      <c r="E146" s="159"/>
      <c r="F146" s="263"/>
      <c r="G146" s="264"/>
      <c r="H146" s="265"/>
      <c r="I146" s="266"/>
      <c r="J146" s="266"/>
      <c r="K146" s="267"/>
      <c r="L146" s="268"/>
      <c r="M146" s="269" t="e">
        <f aca="false">TRUNC(M145/H144,4)</f>
        <v>#VALUE!</v>
      </c>
    </row>
    <row r="147" customFormat="false" ht="11.25" hidden="false" customHeight="false" outlineLevel="0" collapsed="false">
      <c r="A147" s="270"/>
      <c r="B147" s="271"/>
    </row>
    <row r="148" customFormat="false" ht="11.25" hidden="false" customHeight="false" outlineLevel="0" collapsed="false">
      <c r="A148" s="270"/>
      <c r="B148" s="271"/>
    </row>
    <row r="149" customFormat="false" ht="11.25" hidden="false" customHeight="false" outlineLevel="0" collapsed="false">
      <c r="Q149" s="150" t="n">
        <f aca="false">210-30</f>
        <v>180</v>
      </c>
    </row>
    <row r="151" customFormat="false" ht="27.75" hidden="false" customHeight="true" outlineLevel="0" collapsed="false"/>
  </sheetData>
  <conditionalFormatting sqref="A1">
    <cfRule type="duplicateValues" priority="2" aboveAverage="0" equalAverage="0" bottom="0" percent="0" rank="0" text="" dxfId="0">
      <formula>0</formula>
    </cfRule>
    <cfRule type="duplicateValues" priority="3" aboveAverage="0" equalAverage="0" bottom="0" percent="0" rank="0" text="" dxfId="0">
      <formula>0</formula>
    </cfRule>
    <cfRule type="duplicateValues" priority="4" aboveAverage="0" equalAverage="0" bottom="0" percent="0" rank="0" text="" dxfId="0">
      <formula>0</formula>
    </cfRule>
    <cfRule type="duplicateValues" priority="5" aboveAverage="0" equalAverage="0" bottom="0" percent="0" rank="0" text="" dxfId="0">
      <formula>0</formula>
    </cfRule>
  </conditionalFormatting>
  <conditionalFormatting sqref="B1">
    <cfRule type="duplicateValues" priority="6" aboveAverage="0" equalAverage="0" bottom="0" percent="0" rank="0" text="" dxfId="0">
      <formula>0</formula>
    </cfRule>
    <cfRule type="duplicateValues" priority="7" aboveAverage="0" equalAverage="0" bottom="0" percent="0" rank="0" text="" dxfId="0">
      <formula>0</formula>
    </cfRule>
    <cfRule type="duplicateValues" priority="8" aboveAverage="0" equalAverage="0" bottom="0" percent="0" rank="0" text="" dxfId="0">
      <formula>0</formula>
    </cfRule>
    <cfRule type="duplicateValues" priority="9" aboveAverage="0" equalAverage="0" bottom="0" percent="0" rank="0" text="" dxfId="0">
      <formula>0</formula>
    </cfRule>
  </conditionalFormatting>
  <conditionalFormatting sqref="A13">
    <cfRule type="duplicateValues" priority="10" aboveAverage="0" equalAverage="0" bottom="0" percent="0" rank="0" text="" dxfId="0">
      <formula>0</formula>
    </cfRule>
    <cfRule type="duplicateValues" priority="11" aboveAverage="0" equalAverage="0" bottom="0" percent="0" rank="0" text="" dxfId="0">
      <formula>0</formula>
    </cfRule>
    <cfRule type="duplicateValues" priority="12" aboveAverage="0" equalAverage="0" bottom="0" percent="0" rank="0" text="" dxfId="0">
      <formula>0</formula>
    </cfRule>
    <cfRule type="duplicateValues" priority="13" aboveAverage="0" equalAverage="0" bottom="0" percent="0" rank="0" text="" dxfId="0">
      <formula>0</formula>
    </cfRule>
  </conditionalFormatting>
  <conditionalFormatting sqref="B13">
    <cfRule type="duplicateValues" priority="14" aboveAverage="0" equalAverage="0" bottom="0" percent="0" rank="0" text="" dxfId="0">
      <formula>0</formula>
    </cfRule>
    <cfRule type="duplicateValues" priority="15" aboveAverage="0" equalAverage="0" bottom="0" percent="0" rank="0" text="" dxfId="0">
      <formula>0</formula>
    </cfRule>
    <cfRule type="duplicateValues" priority="16" aboveAverage="0" equalAverage="0" bottom="0" percent="0" rank="0" text="" dxfId="0">
      <formula>0</formula>
    </cfRule>
    <cfRule type="duplicateValues" priority="17" aboveAverage="0" equalAverage="0" bottom="0" percent="0" rank="0" text="" dxfId="0">
      <formula>0</formula>
    </cfRule>
  </conditionalFormatting>
  <conditionalFormatting sqref="A22">
    <cfRule type="duplicateValues" priority="18" aboveAverage="0" equalAverage="0" bottom="0" percent="0" rank="0" text="" dxfId="0">
      <formula>0</formula>
    </cfRule>
    <cfRule type="duplicateValues" priority="19" aboveAverage="0" equalAverage="0" bottom="0" percent="0" rank="0" text="" dxfId="0">
      <formula>0</formula>
    </cfRule>
    <cfRule type="duplicateValues" priority="20" aboveAverage="0" equalAverage="0" bottom="0" percent="0" rank="0" text="" dxfId="0">
      <formula>0</formula>
    </cfRule>
  </conditionalFormatting>
  <conditionalFormatting sqref="B22">
    <cfRule type="duplicateValues" priority="21" aboveAverage="0" equalAverage="0" bottom="0" percent="0" rank="0" text="" dxfId="0">
      <formula>0</formula>
    </cfRule>
    <cfRule type="duplicateValues" priority="22" aboveAverage="0" equalAverage="0" bottom="0" percent="0" rank="0" text="" dxfId="0">
      <formula>0</formula>
    </cfRule>
    <cfRule type="duplicateValues" priority="23" aboveAverage="0" equalAverage="0" bottom="0" percent="0" rank="0" text="" dxfId="0">
      <formula>0</formula>
    </cfRule>
  </conditionalFormatting>
  <conditionalFormatting sqref="A28">
    <cfRule type="duplicateValues" priority="24" aboveAverage="0" equalAverage="0" bottom="0" percent="0" rank="0" text="" dxfId="0">
      <formula>0</formula>
    </cfRule>
    <cfRule type="duplicateValues" priority="25" aboveAverage="0" equalAverage="0" bottom="0" percent="0" rank="0" text="" dxfId="0">
      <formula>0</formula>
    </cfRule>
    <cfRule type="duplicateValues" priority="26" aboveAverage="0" equalAverage="0" bottom="0" percent="0" rank="0" text="" dxfId="0">
      <formula>0</formula>
    </cfRule>
  </conditionalFormatting>
  <conditionalFormatting sqref="B28">
    <cfRule type="duplicateValues" priority="27" aboveAverage="0" equalAverage="0" bottom="0" percent="0" rank="0" text="" dxfId="0">
      <formula>0</formula>
    </cfRule>
    <cfRule type="duplicateValues" priority="28" aboveAverage="0" equalAverage="0" bottom="0" percent="0" rank="0" text="" dxfId="0">
      <formula>0</formula>
    </cfRule>
    <cfRule type="duplicateValues" priority="29" aboveAverage="0" equalAverage="0" bottom="0" percent="0" rank="0" text="" dxfId="0">
      <formula>0</formula>
    </cfRule>
  </conditionalFormatting>
  <conditionalFormatting sqref="B34">
    <cfRule type="duplicateValues" priority="30" aboveAverage="0" equalAverage="0" bottom="0" percent="0" rank="0" text="" dxfId="0">
      <formula>0</formula>
    </cfRule>
    <cfRule type="duplicateValues" priority="31" aboveAverage="0" equalAverage="0" bottom="0" percent="0" rank="0" text="" dxfId="0">
      <formula>0</formula>
    </cfRule>
    <cfRule type="duplicateValues" priority="32" aboveAverage="0" equalAverage="0" bottom="0" percent="0" rank="0" text="" dxfId="0">
      <formula>0</formula>
    </cfRule>
  </conditionalFormatting>
  <conditionalFormatting sqref="B48">
    <cfRule type="duplicateValues" priority="33" aboveAverage="0" equalAverage="0" bottom="0" percent="0" rank="0" text="" dxfId="0">
      <formula>0</formula>
    </cfRule>
    <cfRule type="duplicateValues" priority="34" aboveAverage="0" equalAverage="0" bottom="0" percent="0" rank="0" text="" dxfId="0">
      <formula>0</formula>
    </cfRule>
    <cfRule type="duplicateValues" priority="35" aboveAverage="0" equalAverage="0" bottom="0" percent="0" rank="0" text="" dxfId="0">
      <formula>0</formula>
    </cfRule>
    <cfRule type="duplicateValues" priority="36" aboveAverage="0" equalAverage="0" bottom="0" percent="0" rank="0" text="" dxfId="0">
      <formula>0</formula>
    </cfRule>
  </conditionalFormatting>
  <conditionalFormatting sqref="B80">
    <cfRule type="duplicateValues" priority="37" aboveAverage="0" equalAverage="0" bottom="0" percent="0" rank="0" text="" dxfId="0">
      <formula>0</formula>
    </cfRule>
    <cfRule type="duplicateValues" priority="38" aboveAverage="0" equalAverage="0" bottom="0" percent="0" rank="0" text="" dxfId="0">
      <formula>0</formula>
    </cfRule>
    <cfRule type="duplicateValues" priority="39" aboveAverage="0" equalAverage="0" bottom="0" percent="0" rank="0" text="" dxfId="0">
      <formula>0</formula>
    </cfRule>
  </conditionalFormatting>
  <conditionalFormatting sqref="B89">
    <cfRule type="duplicateValues" priority="40" aboveAverage="0" equalAverage="0" bottom="0" percent="0" rank="0" text="" dxfId="0">
      <formula>0</formula>
    </cfRule>
    <cfRule type="duplicateValues" priority="41" aboveAverage="0" equalAverage="0" bottom="0" percent="0" rank="0" text="" dxfId="0">
      <formula>0</formula>
    </cfRule>
    <cfRule type="duplicateValues" priority="42" aboveAverage="0" equalAverage="0" bottom="0" percent="0" rank="0" text="" dxfId="0">
      <formula>0</formula>
    </cfRule>
  </conditionalFormatting>
  <conditionalFormatting sqref="B90">
    <cfRule type="duplicateValues" priority="43" aboveAverage="0" equalAverage="0" bottom="0" percent="0" rank="0" text="" dxfId="0">
      <formula>0</formula>
    </cfRule>
    <cfRule type="duplicateValues" priority="44" aboveAverage="0" equalAverage="0" bottom="0" percent="0" rank="0" text="" dxfId="0">
      <formula>0</formula>
    </cfRule>
    <cfRule type="duplicateValues" priority="45" aboveAverage="0" equalAverage="0" bottom="0" percent="0" rank="0" text="" dxfId="0">
      <formula>0</formula>
    </cfRule>
  </conditionalFormatting>
  <conditionalFormatting sqref="B91">
    <cfRule type="duplicateValues" priority="46" aboveAverage="0" equalAverage="0" bottom="0" percent="0" rank="0" text="" dxfId="0">
      <formula>0</formula>
    </cfRule>
    <cfRule type="duplicateValues" priority="47" aboveAverage="0" equalAverage="0" bottom="0" percent="0" rank="0" text="" dxfId="0">
      <formula>0</formula>
    </cfRule>
    <cfRule type="duplicateValues" priority="48" aboveAverage="0" equalAverage="0" bottom="0" percent="0" rank="0" text="" dxfId="0">
      <formula>0</formula>
    </cfRule>
  </conditionalFormatting>
  <conditionalFormatting sqref="B92">
    <cfRule type="duplicateValues" priority="49" aboveAverage="0" equalAverage="0" bottom="0" percent="0" rank="0" text="" dxfId="0">
      <formula>0</formula>
    </cfRule>
    <cfRule type="duplicateValues" priority="50" aboveAverage="0" equalAverage="0" bottom="0" percent="0" rank="0" text="" dxfId="0">
      <formula>0</formula>
    </cfRule>
    <cfRule type="duplicateValues" priority="51" aboveAverage="0" equalAverage="0" bottom="0" percent="0" rank="0" text="" dxfId="0">
      <formula>0</formula>
    </cfRule>
  </conditionalFormatting>
  <conditionalFormatting sqref="B93">
    <cfRule type="duplicateValues" priority="52" aboveAverage="0" equalAverage="0" bottom="0" percent="0" rank="0" text="" dxfId="0">
      <formula>0</formula>
    </cfRule>
    <cfRule type="duplicateValues" priority="53" aboveAverage="0" equalAverage="0" bottom="0" percent="0" rank="0" text="" dxfId="0">
      <formula>0</formula>
    </cfRule>
    <cfRule type="duplicateValues" priority="54" aboveAverage="0" equalAverage="0" bottom="0" percent="0" rank="0" text="" dxfId="0">
      <formula>0</formula>
    </cfRule>
  </conditionalFormatting>
  <conditionalFormatting sqref="B101">
    <cfRule type="duplicateValues" priority="55" aboveAverage="0" equalAverage="0" bottom="0" percent="0" rank="0" text="" dxfId="0">
      <formula>0</formula>
    </cfRule>
    <cfRule type="duplicateValues" priority="56" aboveAverage="0" equalAverage="0" bottom="0" percent="0" rank="0" text="" dxfId="0">
      <formula>0</formula>
    </cfRule>
    <cfRule type="duplicateValues" priority="57" aboveAverage="0" equalAverage="0" bottom="0" percent="0" rank="0" text="" dxfId="0">
      <formula>0</formula>
    </cfRule>
  </conditionalFormatting>
  <conditionalFormatting sqref="B121">
    <cfRule type="duplicateValues" priority="58" aboveAverage="0" equalAverage="0" bottom="0" percent="0" rank="0" text="" dxfId="0">
      <formula>0</formula>
    </cfRule>
    <cfRule type="duplicateValues" priority="59" aboveAverage="0" equalAverage="0" bottom="0" percent="0" rank="0" text="" dxfId="0">
      <formula>0</formula>
    </cfRule>
    <cfRule type="duplicateValues" priority="60" aboveAverage="0" equalAverage="0" bottom="0" percent="0" rank="0" text="" dxfId="0">
      <formula>0</formula>
    </cfRule>
  </conditionalFormatting>
  <conditionalFormatting sqref="B122">
    <cfRule type="duplicateValues" priority="61" aboveAverage="0" equalAverage="0" bottom="0" percent="0" rank="0" text="" dxfId="0">
      <formula>0</formula>
    </cfRule>
    <cfRule type="duplicateValues" priority="62" aboveAverage="0" equalAverage="0" bottom="0" percent="0" rank="0" text="" dxfId="0">
      <formula>0</formula>
    </cfRule>
    <cfRule type="duplicateValues" priority="63" aboveAverage="0" equalAverage="0" bottom="0" percent="0" rank="0" text="" dxfId="0">
      <formula>0</formula>
    </cfRule>
  </conditionalFormatting>
  <conditionalFormatting sqref="B138">
    <cfRule type="duplicateValues" priority="64" aboveAverage="0" equalAverage="0" bottom="0" percent="0" rank="0" text="" dxfId="0">
      <formula>0</formula>
    </cfRule>
    <cfRule type="duplicateValues" priority="65" aboveAverage="0" equalAverage="0" bottom="0" percent="0" rank="0" text="" dxfId="0">
      <formula>0</formula>
    </cfRule>
    <cfRule type="duplicateValues" priority="66" aboveAverage="0" equalAverage="0" bottom="0" percent="0" rank="0" text="" dxfId="0">
      <formula>0</formula>
    </cfRule>
  </conditionalFormatting>
  <conditionalFormatting sqref="B139">
    <cfRule type="duplicateValues" priority="67" aboveAverage="0" equalAverage="0" bottom="0" percent="0" rank="0" text="" dxfId="0">
      <formula>0</formula>
    </cfRule>
    <cfRule type="duplicateValues" priority="68" aboveAverage="0" equalAverage="0" bottom="0" percent="0" rank="0" text="" dxfId="0">
      <formula>0</formula>
    </cfRule>
    <cfRule type="duplicateValues" priority="69" aboveAverage="0" equalAverage="0" bottom="0" percent="0" rank="0" text="" dxfId="0">
      <formula>0</formula>
    </cfRule>
  </conditionalFormatting>
  <conditionalFormatting sqref="B140">
    <cfRule type="duplicateValues" priority="70" aboveAverage="0" equalAverage="0" bottom="0" percent="0" rank="0" text="" dxfId="0">
      <formula>0</formula>
    </cfRule>
    <cfRule type="duplicateValues" priority="71" aboveAverage="0" equalAverage="0" bottom="0" percent="0" rank="0" text="" dxfId="0">
      <formula>0</formula>
    </cfRule>
    <cfRule type="duplicateValues" priority="72" aboveAverage="0" equalAverage="0" bottom="0" percent="0" rank="0" text="" dxfId="0">
      <formula>0</formula>
    </cfRule>
  </conditionalFormatting>
  <conditionalFormatting sqref="A141">
    <cfRule type="duplicateValues" priority="73" aboveAverage="0" equalAverage="0" bottom="0" percent="0" rank="0" text="" dxfId="0">
      <formula>0</formula>
    </cfRule>
    <cfRule type="duplicateValues" priority="74" aboveAverage="0" equalAverage="0" bottom="0" percent="0" rank="0" text="" dxfId="0">
      <formula>0</formula>
    </cfRule>
    <cfRule type="duplicateValues" priority="75" aboveAverage="0" equalAverage="0" bottom="0" percent="0" rank="0" text="" dxfId="0">
      <formula>0</formula>
    </cfRule>
  </conditionalFormatting>
  <conditionalFormatting sqref="A144">
    <cfRule type="duplicateValues" priority="76" aboveAverage="0" equalAverage="0" bottom="0" percent="0" rank="0" text="" dxfId="0">
      <formula>0</formula>
    </cfRule>
    <cfRule type="duplicateValues" priority="77" aboveAverage="0" equalAverage="0" bottom="0" percent="0" rank="0" text="" dxfId="0">
      <formula>0</formula>
    </cfRule>
    <cfRule type="duplicateValues" priority="78" aboveAverage="0" equalAverage="0" bottom="0" percent="0" rank="0" text="" dxfId="0">
      <formula>0</formula>
    </cfRule>
    <cfRule type="duplicateValues" priority="79" aboveAverage="0" equalAverage="0" bottom="0" percent="0" rank="0" text="" dxfId="0">
      <formula>0</formula>
    </cfRule>
  </conditionalFormatting>
  <conditionalFormatting sqref="B144">
    <cfRule type="duplicateValues" priority="80" aboveAverage="0" equalAverage="0" bottom="0" percent="0" rank="0" text="" dxfId="0">
      <formula>0</formula>
    </cfRule>
    <cfRule type="duplicateValues" priority="81" aboveAverage="0" equalAverage="0" bottom="0" percent="0" rank="0" text="" dxfId="0">
      <formula>0</formula>
    </cfRule>
    <cfRule type="duplicateValues" priority="82" aboveAverage="0" equalAverage="0" bottom="0" percent="0" rank="0" text="" dxfId="0">
      <formula>0</formula>
    </cfRule>
    <cfRule type="duplicateValues" priority="83" aboveAverage="0" equalAverage="0" bottom="0" percent="0" rank="0" text="" dxfId="0">
      <formula>0</formula>
    </cfRule>
  </conditionalFormatting>
  <conditionalFormatting sqref="A2:A3">
    <cfRule type="duplicateValues" priority="84" aboveAverage="0" equalAverage="0" bottom="0" percent="0" rank="0" text="" dxfId="0">
      <formula>0</formula>
    </cfRule>
    <cfRule type="duplicateValues" priority="85" aboveAverage="0" equalAverage="0" bottom="0" percent="0" rank="0" text="" dxfId="0">
      <formula>0</formula>
    </cfRule>
    <cfRule type="duplicateValues" priority="86" aboveAverage="0" equalAverage="0" bottom="0" percent="0" rank="0" text="" dxfId="0">
      <formula>0</formula>
    </cfRule>
  </conditionalFormatting>
  <conditionalFormatting sqref="A17:A19">
    <cfRule type="duplicateValues" priority="87" aboveAverage="0" equalAverage="0" bottom="0" percent="0" rank="0" text="" dxfId="0">
      <formula>0</formula>
    </cfRule>
    <cfRule type="duplicateValues" priority="88" aboveAverage="0" equalAverage="0" bottom="0" percent="0" rank="0" text="" dxfId="0">
      <formula>0</formula>
    </cfRule>
    <cfRule type="duplicateValues" priority="89" aboveAverage="0" equalAverage="0" bottom="0" percent="0" rank="0" text="" dxfId="0">
      <formula>0</formula>
    </cfRule>
  </conditionalFormatting>
  <conditionalFormatting sqref="A23:A25">
    <cfRule type="duplicateValues" priority="90" aboveAverage="0" equalAverage="0" bottom="0" percent="0" rank="0" text="" dxfId="0">
      <formula>0</formula>
    </cfRule>
    <cfRule type="duplicateValues" priority="91" aboveAverage="0" equalAverage="0" bottom="0" percent="0" rank="0" text="" dxfId="0">
      <formula>0</formula>
    </cfRule>
    <cfRule type="duplicateValues" priority="92" aboveAverage="0" equalAverage="0" bottom="0" percent="0" rank="0" text="" dxfId="0">
      <formula>0</formula>
    </cfRule>
  </conditionalFormatting>
  <conditionalFormatting sqref="A26:A27">
    <cfRule type="duplicateValues" priority="93" aboveAverage="0" equalAverage="0" bottom="0" percent="0" rank="0" text="" dxfId="0">
      <formula>0</formula>
    </cfRule>
    <cfRule type="duplicateValues" priority="94" aboveAverage="0" equalAverage="0" bottom="0" percent="0" rank="0" text="" dxfId="0">
      <formula>0</formula>
    </cfRule>
    <cfRule type="duplicateValues" priority="95" aboveAverage="0" equalAverage="0" bottom="0" percent="0" rank="0" text="" dxfId="0">
      <formula>0</formula>
    </cfRule>
  </conditionalFormatting>
  <conditionalFormatting sqref="A29:A31">
    <cfRule type="duplicateValues" priority="96" aboveAverage="0" equalAverage="0" bottom="0" percent="0" rank="0" text="" dxfId="0">
      <formula>0</formula>
    </cfRule>
    <cfRule type="duplicateValues" priority="97" aboveAverage="0" equalAverage="0" bottom="0" percent="0" rank="0" text="" dxfId="0">
      <formula>0</formula>
    </cfRule>
    <cfRule type="duplicateValues" priority="98" aboveAverage="0" equalAverage="0" bottom="0" percent="0" rank="0" text="" dxfId="0">
      <formula>0</formula>
    </cfRule>
  </conditionalFormatting>
  <conditionalFormatting sqref="A32:A33">
    <cfRule type="duplicateValues" priority="99" aboveAverage="0" equalAverage="0" bottom="0" percent="0" rank="0" text="" dxfId="0">
      <formula>0</formula>
    </cfRule>
    <cfRule type="duplicateValues" priority="100" aboveAverage="0" equalAverage="0" bottom="0" percent="0" rank="0" text="" dxfId="0">
      <formula>0</formula>
    </cfRule>
    <cfRule type="duplicateValues" priority="101" aboveAverage="0" equalAverage="0" bottom="0" percent="0" rank="0" text="" dxfId="0">
      <formula>0</formula>
    </cfRule>
  </conditionalFormatting>
  <conditionalFormatting sqref="A34:A140">
    <cfRule type="duplicateValues" priority="102" aboveAverage="0" equalAverage="0" bottom="0" percent="0" rank="0" text="" dxfId="0">
      <formula>0</formula>
    </cfRule>
    <cfRule type="duplicateValues" priority="103" aboveAverage="0" equalAverage="0" bottom="0" percent="0" rank="0" text="" dxfId="0">
      <formula>0</formula>
    </cfRule>
    <cfRule type="duplicateValues" priority="104" aboveAverage="0" equalAverage="0" bottom="0" percent="0" rank="0" text="" dxfId="0">
      <formula>0</formula>
    </cfRule>
  </conditionalFormatting>
  <conditionalFormatting sqref="B2:B3">
    <cfRule type="duplicateValues" priority="105" aboveAverage="0" equalAverage="0" bottom="0" percent="0" rank="0" text="" dxfId="0">
      <formula>0</formula>
    </cfRule>
    <cfRule type="duplicateValues" priority="106" aboveAverage="0" equalAverage="0" bottom="0" percent="0" rank="0" text="" dxfId="0">
      <formula>0</formula>
    </cfRule>
    <cfRule type="duplicateValues" priority="107" aboveAverage="0" equalAverage="0" bottom="0" percent="0" rank="0" text="" dxfId="0">
      <formula>0</formula>
    </cfRule>
  </conditionalFormatting>
  <conditionalFormatting sqref="B17:B19">
    <cfRule type="duplicateValues" priority="108" aboveAverage="0" equalAverage="0" bottom="0" percent="0" rank="0" text="" dxfId="0">
      <formula>0</formula>
    </cfRule>
    <cfRule type="duplicateValues" priority="109" aboveAverage="0" equalAverage="0" bottom="0" percent="0" rank="0" text="" dxfId="0">
      <formula>0</formula>
    </cfRule>
    <cfRule type="duplicateValues" priority="110" aboveAverage="0" equalAverage="0" bottom="0" percent="0" rank="0" text="" dxfId="0">
      <formula>0</formula>
    </cfRule>
  </conditionalFormatting>
  <conditionalFormatting sqref="B23:B25">
    <cfRule type="duplicateValues" priority="111" aboveAverage="0" equalAverage="0" bottom="0" percent="0" rank="0" text="" dxfId="0">
      <formula>0</formula>
    </cfRule>
    <cfRule type="duplicateValues" priority="112" aboveAverage="0" equalAverage="0" bottom="0" percent="0" rank="0" text="" dxfId="0">
      <formula>0</formula>
    </cfRule>
    <cfRule type="duplicateValues" priority="113" aboveAverage="0" equalAverage="0" bottom="0" percent="0" rank="0" text="" dxfId="0">
      <formula>0</formula>
    </cfRule>
  </conditionalFormatting>
  <conditionalFormatting sqref="B26:B27">
    <cfRule type="duplicateValues" priority="114" aboveAverage="0" equalAverage="0" bottom="0" percent="0" rank="0" text="" dxfId="0">
      <formula>0</formula>
    </cfRule>
    <cfRule type="duplicateValues" priority="115" aboveAverage="0" equalAverage="0" bottom="0" percent="0" rank="0" text="" dxfId="0">
      <formula>0</formula>
    </cfRule>
    <cfRule type="duplicateValues" priority="116" aboveAverage="0" equalAverage="0" bottom="0" percent="0" rank="0" text="" dxfId="0">
      <formula>0</formula>
    </cfRule>
  </conditionalFormatting>
  <conditionalFormatting sqref="B29:B31">
    <cfRule type="duplicateValues" priority="117" aboveAverage="0" equalAverage="0" bottom="0" percent="0" rank="0" text="" dxfId="0">
      <formula>0</formula>
    </cfRule>
    <cfRule type="duplicateValues" priority="118" aboveAverage="0" equalAverage="0" bottom="0" percent="0" rank="0" text="" dxfId="0">
      <formula>0</formula>
    </cfRule>
    <cfRule type="duplicateValues" priority="119" aboveAverage="0" equalAverage="0" bottom="0" percent="0" rank="0" text="" dxfId="0">
      <formula>0</formula>
    </cfRule>
  </conditionalFormatting>
  <conditionalFormatting sqref="B32:B33">
    <cfRule type="duplicateValues" priority="120" aboveAverage="0" equalAverage="0" bottom="0" percent="0" rank="0" text="" dxfId="0">
      <formula>0</formula>
    </cfRule>
    <cfRule type="duplicateValues" priority="121" aboveAverage="0" equalAverage="0" bottom="0" percent="0" rank="0" text="" dxfId="0">
      <formula>0</formula>
    </cfRule>
    <cfRule type="duplicateValues" priority="122" aboveAverage="0" equalAverage="0" bottom="0" percent="0" rank="0" text="" dxfId="0">
      <formula>0</formula>
    </cfRule>
  </conditionalFormatting>
  <conditionalFormatting sqref="B35:B40">
    <cfRule type="duplicateValues" priority="123" aboveAverage="0" equalAverage="0" bottom="0" percent="0" rank="0" text="" dxfId="0">
      <formula>0</formula>
    </cfRule>
    <cfRule type="duplicateValues" priority="124" aboveAverage="0" equalAverage="0" bottom="0" percent="0" rank="0" text="" dxfId="0">
      <formula>0</formula>
    </cfRule>
    <cfRule type="duplicateValues" priority="125" aboveAverage="0" equalAverage="0" bottom="0" percent="0" rank="0" text="" dxfId="0">
      <formula>0</formula>
    </cfRule>
  </conditionalFormatting>
  <conditionalFormatting sqref="B41:B47">
    <cfRule type="duplicateValues" priority="126" aboveAverage="0" equalAverage="0" bottom="0" percent="0" rank="0" text="" dxfId="0">
      <formula>0</formula>
    </cfRule>
    <cfRule type="duplicateValues" priority="127" aboveAverage="0" equalAverage="0" bottom="0" percent="0" rank="0" text="" dxfId="0">
      <formula>0</formula>
    </cfRule>
    <cfRule type="duplicateValues" priority="128" aboveAverage="0" equalAverage="0" bottom="0" percent="0" rank="0" text="" dxfId="0">
      <formula>0</formula>
    </cfRule>
  </conditionalFormatting>
  <conditionalFormatting sqref="B61:B70">
    <cfRule type="duplicateValues" priority="129" aboveAverage="0" equalAverage="0" bottom="0" percent="0" rank="0" text="" dxfId="0">
      <formula>0</formula>
    </cfRule>
    <cfRule type="duplicateValues" priority="130" aboveAverage="0" equalAverage="0" bottom="0" percent="0" rank="0" text="" dxfId="0">
      <formula>0</formula>
    </cfRule>
    <cfRule type="duplicateValues" priority="131" aboveAverage="0" equalAverage="0" bottom="0" percent="0" rank="0" text="" dxfId="0">
      <formula>0</formula>
    </cfRule>
  </conditionalFormatting>
  <conditionalFormatting sqref="B71:B76">
    <cfRule type="duplicateValues" priority="132" aboveAverage="0" equalAverage="0" bottom="0" percent="0" rank="0" text="" dxfId="0">
      <formula>0</formula>
    </cfRule>
    <cfRule type="duplicateValues" priority="133" aboveAverage="0" equalAverage="0" bottom="0" percent="0" rank="0" text="" dxfId="0">
      <formula>0</formula>
    </cfRule>
    <cfRule type="duplicateValues" priority="134" aboveAverage="0" equalAverage="0" bottom="0" percent="0" rank="0" text="" dxfId="0">
      <formula>0</formula>
    </cfRule>
  </conditionalFormatting>
  <conditionalFormatting sqref="B77:B79">
    <cfRule type="duplicateValues" priority="135" aboveAverage="0" equalAverage="0" bottom="0" percent="0" rank="0" text="" dxfId="0">
      <formula>0</formula>
    </cfRule>
    <cfRule type="duplicateValues" priority="136" aboveAverage="0" equalAverage="0" bottom="0" percent="0" rank="0" text="" dxfId="0">
      <formula>0</formula>
    </cfRule>
    <cfRule type="duplicateValues" priority="137" aboveAverage="0" equalAverage="0" bottom="0" percent="0" rank="0" text="" dxfId="0">
      <formula>0</formula>
    </cfRule>
  </conditionalFormatting>
  <conditionalFormatting sqref="B81:B88">
    <cfRule type="duplicateValues" priority="138" aboveAverage="0" equalAverage="0" bottom="0" percent="0" rank="0" text="" dxfId="0">
      <formula>0</formula>
    </cfRule>
    <cfRule type="duplicateValues" priority="139" aboveAverage="0" equalAverage="0" bottom="0" percent="0" rank="0" text="" dxfId="0">
      <formula>0</formula>
    </cfRule>
    <cfRule type="duplicateValues" priority="140" aboveAverage="0" equalAverage="0" bottom="0" percent="0" rank="0" text="" dxfId="0">
      <formula>0</formula>
    </cfRule>
  </conditionalFormatting>
  <conditionalFormatting sqref="B94:B100">
    <cfRule type="duplicateValues" priority="141" aboveAverage="0" equalAverage="0" bottom="0" percent="0" rank="0" text="" dxfId="0">
      <formula>0</formula>
    </cfRule>
    <cfRule type="duplicateValues" priority="142" aboveAverage="0" equalAverage="0" bottom="0" percent="0" rank="0" text="" dxfId="0">
      <formula>0</formula>
    </cfRule>
    <cfRule type="duplicateValues" priority="143" aboveAverage="0" equalAverage="0" bottom="0" percent="0" rank="0" text="" dxfId="0">
      <formula>0</formula>
    </cfRule>
  </conditionalFormatting>
  <conditionalFormatting sqref="B102:B109">
    <cfRule type="duplicateValues" priority="144" aboveAverage="0" equalAverage="0" bottom="0" percent="0" rank="0" text="" dxfId="0">
      <formula>0</formula>
    </cfRule>
    <cfRule type="duplicateValues" priority="145" aboveAverage="0" equalAverage="0" bottom="0" percent="0" rank="0" text="" dxfId="0">
      <formula>0</formula>
    </cfRule>
    <cfRule type="duplicateValues" priority="146" aboveAverage="0" equalAverage="0" bottom="0" percent="0" rank="0" text="" dxfId="0">
      <formula>0</formula>
    </cfRule>
  </conditionalFormatting>
  <conditionalFormatting sqref="B110:B111">
    <cfRule type="duplicateValues" priority="147" aboveAverage="0" equalAverage="0" bottom="0" percent="0" rank="0" text="" dxfId="0">
      <formula>0</formula>
    </cfRule>
    <cfRule type="duplicateValues" priority="148" aboveAverage="0" equalAverage="0" bottom="0" percent="0" rank="0" text="" dxfId="0">
      <formula>0</formula>
    </cfRule>
    <cfRule type="duplicateValues" priority="149" aboveAverage="0" equalAverage="0" bottom="0" percent="0" rank="0" text="" dxfId="0">
      <formula>0</formula>
    </cfRule>
  </conditionalFormatting>
  <conditionalFormatting sqref="B112:B120">
    <cfRule type="duplicateValues" priority="150" aboveAverage="0" equalAverage="0" bottom="0" percent="0" rank="0" text="" dxfId="0">
      <formula>0</formula>
    </cfRule>
    <cfRule type="duplicateValues" priority="151" aboveAverage="0" equalAverage="0" bottom="0" percent="0" rank="0" text="" dxfId="0">
      <formula>0</formula>
    </cfRule>
    <cfRule type="duplicateValues" priority="152" aboveAverage="0" equalAverage="0" bottom="0" percent="0" rank="0" text="" dxfId="0">
      <formula>0</formula>
    </cfRule>
  </conditionalFormatting>
  <printOptions headings="false" gridLines="false" gridLinesSet="true" horizontalCentered="true" verticalCentered="false"/>
  <pageMargins left="0.865972222222222" right="0.7875" top="0.629861111111111" bottom="0.472222222222222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5" manualBreakCount="5">
    <brk id="30" man="true" max="16383" min="0"/>
    <brk id="51" man="true" max="16383" min="0"/>
    <brk id="63" man="true" max="16383" min="0"/>
    <brk id="78" man="true" max="16383" min="0"/>
    <brk id="121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L199"/>
  <sheetViews>
    <sheetView windowProtection="false" showFormulas="false" showGridLines="true" showRowColHeaders="true" showZeros="true" rightToLeft="false" tabSelected="false" showOutlineSymbols="true" defaultGridColor="true" view="pageBreakPreview" topLeftCell="A13" colorId="64" zoomScale="100" zoomScaleNormal="100" zoomScalePageLayoutView="100" workbookViewId="0">
      <selection pane="topLeft" activeCell="E36" activeCellId="0" sqref="E36"/>
    </sheetView>
  </sheetViews>
  <sheetFormatPr defaultRowHeight="12.75"/>
  <cols>
    <col collapsed="false" hidden="false" max="1" min="1" style="272" width="14.2840909090909"/>
    <col collapsed="false" hidden="false" max="2" min="2" style="273" width="51.1136363636364"/>
    <col collapsed="false" hidden="false" max="3" min="3" style="272" width="5.71022727272727"/>
    <col collapsed="false" hidden="false" max="4" min="4" style="273" width="12.0284090909091"/>
    <col collapsed="false" hidden="false" max="5" min="5" style="274" width="13.9829545454545"/>
    <col collapsed="false" hidden="false" max="6" min="6" style="273" width="21.0454545454545"/>
    <col collapsed="false" hidden="false" max="7" min="7" style="273" width="22.0965909090909"/>
    <col collapsed="false" hidden="false" max="8" min="8" style="273" width="16.3863636363636"/>
    <col collapsed="false" hidden="false" max="9" min="9" style="273" width="13.0795454545455"/>
    <col collapsed="false" hidden="false" max="10" min="10" style="273" width="17.5909090909091"/>
    <col collapsed="false" hidden="false" max="11" min="11" style="273" width="13.0795454545455"/>
    <col collapsed="false" hidden="false" max="12" min="12" style="273" width="14.5795454545455"/>
    <col collapsed="false" hidden="false" max="256" min="13" style="273" width="13.0795454545455"/>
    <col collapsed="false" hidden="false" max="257" min="257" style="273" width="14.2840909090909"/>
    <col collapsed="false" hidden="false" max="258" min="258" style="273" width="51.1136363636364"/>
    <col collapsed="false" hidden="false" max="259" min="259" style="273" width="5.71022727272727"/>
    <col collapsed="false" hidden="false" max="260" min="260" style="273" width="12.0284090909091"/>
    <col collapsed="false" hidden="false" max="261" min="261" style="273" width="13.9829545454545"/>
    <col collapsed="false" hidden="false" max="262" min="262" style="273" width="21.0454545454545"/>
    <col collapsed="false" hidden="false" max="263" min="263" style="273" width="22.0965909090909"/>
    <col collapsed="false" hidden="false" max="264" min="264" style="273" width="16.3863636363636"/>
    <col collapsed="false" hidden="false" max="265" min="265" style="273" width="13.0795454545455"/>
    <col collapsed="false" hidden="false" max="266" min="266" style="273" width="17.5909090909091"/>
    <col collapsed="false" hidden="false" max="512" min="267" style="273" width="13.0795454545455"/>
    <col collapsed="false" hidden="false" max="513" min="513" style="273" width="14.2840909090909"/>
    <col collapsed="false" hidden="false" max="514" min="514" style="273" width="51.1136363636364"/>
    <col collapsed="false" hidden="false" max="515" min="515" style="273" width="5.71022727272727"/>
    <col collapsed="false" hidden="false" max="516" min="516" style="273" width="12.0284090909091"/>
    <col collapsed="false" hidden="false" max="517" min="517" style="273" width="13.9829545454545"/>
    <col collapsed="false" hidden="false" max="518" min="518" style="273" width="21.0454545454545"/>
    <col collapsed="false" hidden="false" max="519" min="519" style="273" width="22.0965909090909"/>
    <col collapsed="false" hidden="false" max="520" min="520" style="273" width="16.3863636363636"/>
    <col collapsed="false" hidden="false" max="521" min="521" style="273" width="13.0795454545455"/>
    <col collapsed="false" hidden="false" max="522" min="522" style="273" width="17.5909090909091"/>
    <col collapsed="false" hidden="false" max="768" min="523" style="273" width="13.0795454545455"/>
    <col collapsed="false" hidden="false" max="769" min="769" style="273" width="14.2840909090909"/>
    <col collapsed="false" hidden="false" max="770" min="770" style="273" width="51.1136363636364"/>
    <col collapsed="false" hidden="false" max="771" min="771" style="273" width="5.71022727272727"/>
    <col collapsed="false" hidden="false" max="772" min="772" style="273" width="12.0284090909091"/>
    <col collapsed="false" hidden="false" max="773" min="773" style="273" width="13.9829545454545"/>
    <col collapsed="false" hidden="false" max="774" min="774" style="273" width="21.0454545454545"/>
    <col collapsed="false" hidden="false" max="775" min="775" style="273" width="22.0965909090909"/>
    <col collapsed="false" hidden="false" max="776" min="776" style="273" width="16.3863636363636"/>
    <col collapsed="false" hidden="false" max="777" min="777" style="273" width="13.0795454545455"/>
    <col collapsed="false" hidden="false" max="778" min="778" style="273" width="17.5909090909091"/>
    <col collapsed="false" hidden="false" max="1025" min="779" style="273" width="13.0795454545455"/>
  </cols>
  <sheetData>
    <row r="1" customFormat="false" ht="61.5" hidden="false" customHeight="true" outlineLevel="0" collapsed="false">
      <c r="A1" s="275" t="s">
        <v>650</v>
      </c>
      <c r="B1" s="275"/>
      <c r="C1" s="275"/>
      <c r="D1" s="275"/>
      <c r="E1" s="275"/>
      <c r="F1" s="275"/>
      <c r="G1" s="275"/>
      <c r="I1" s="276"/>
    </row>
    <row r="2" customFormat="false" ht="18.75" hidden="false" customHeight="true" outlineLevel="0" collapsed="false">
      <c r="A2" s="277" t="s">
        <v>651</v>
      </c>
      <c r="B2" s="278"/>
      <c r="C2" s="278"/>
      <c r="D2" s="279" t="s">
        <v>652</v>
      </c>
      <c r="E2" s="280"/>
      <c r="F2" s="281"/>
      <c r="G2" s="282" t="s">
        <v>653</v>
      </c>
    </row>
    <row r="3" customFormat="false" ht="23.25" hidden="false" customHeight="true" outlineLevel="0" collapsed="false">
      <c r="A3" s="277"/>
      <c r="B3" s="278"/>
      <c r="C3" s="278"/>
      <c r="D3" s="283" t="s">
        <v>654</v>
      </c>
      <c r="E3" s="284"/>
      <c r="F3" s="285"/>
      <c r="G3" s="286"/>
    </row>
    <row r="4" s="292" customFormat="true" ht="12.75" hidden="false" customHeight="false" outlineLevel="0" collapsed="false">
      <c r="A4" s="287" t="s">
        <v>238</v>
      </c>
      <c r="B4" s="288" t="s">
        <v>240</v>
      </c>
      <c r="C4" s="289"/>
      <c r="D4" s="288" t="s">
        <v>655</v>
      </c>
      <c r="E4" s="290" t="s">
        <v>656</v>
      </c>
      <c r="F4" s="289" t="s">
        <v>657</v>
      </c>
      <c r="G4" s="291" t="s">
        <v>657</v>
      </c>
    </row>
    <row r="5" customFormat="false" ht="13.5" hidden="false" customHeight="false" outlineLevel="0" collapsed="false">
      <c r="A5" s="287"/>
      <c r="B5" s="288"/>
      <c r="C5" s="293"/>
      <c r="D5" s="288"/>
      <c r="E5" s="290"/>
      <c r="F5" s="293" t="s">
        <v>244</v>
      </c>
      <c r="G5" s="294" t="s">
        <v>137</v>
      </c>
    </row>
    <row r="6" customFormat="false" ht="15" hidden="false" customHeight="true" outlineLevel="0" collapsed="false">
      <c r="A6" s="295" t="n">
        <v>1</v>
      </c>
      <c r="B6" s="296" t="s">
        <v>658</v>
      </c>
      <c r="C6" s="297"/>
      <c r="D6" s="298"/>
      <c r="E6" s="299"/>
      <c r="F6" s="300"/>
      <c r="G6" s="301"/>
    </row>
    <row r="7" customFormat="false" ht="15" hidden="false" customHeight="true" outlineLevel="0" collapsed="false">
      <c r="A7" s="302" t="s">
        <v>249</v>
      </c>
      <c r="B7" s="303" t="s">
        <v>659</v>
      </c>
      <c r="C7" s="304"/>
      <c r="D7" s="305"/>
      <c r="E7" s="306"/>
      <c r="F7" s="307"/>
      <c r="G7" s="308"/>
    </row>
    <row r="8" customFormat="false" ht="15" hidden="false" customHeight="true" outlineLevel="0" collapsed="false">
      <c r="A8" s="309" t="s">
        <v>660</v>
      </c>
      <c r="B8" s="310" t="s">
        <v>661</v>
      </c>
      <c r="C8" s="305" t="s">
        <v>662</v>
      </c>
      <c r="D8" s="305" t="n">
        <v>18</v>
      </c>
      <c r="E8" s="306" t="n">
        <v>1</v>
      </c>
      <c r="F8" s="307" t="n">
        <v>18227.41</v>
      </c>
      <c r="G8" s="308" t="n">
        <f aca="false">PRODUCT(D8:F8)</f>
        <v>328093.38</v>
      </c>
      <c r="J8" s="311"/>
    </row>
    <row r="9" customFormat="false" ht="15" hidden="false" customHeight="true" outlineLevel="0" collapsed="false">
      <c r="A9" s="309" t="s">
        <v>663</v>
      </c>
      <c r="B9" s="310" t="s">
        <v>664</v>
      </c>
      <c r="C9" s="305" t="s">
        <v>662</v>
      </c>
      <c r="D9" s="305" t="n">
        <v>18</v>
      </c>
      <c r="E9" s="306" t="n">
        <v>1</v>
      </c>
      <c r="F9" s="307" t="n">
        <v>12781.19</v>
      </c>
      <c r="G9" s="308" t="n">
        <f aca="false">PRODUCT(D9:F9)</f>
        <v>230061.42</v>
      </c>
    </row>
    <row r="10" customFormat="false" ht="15" hidden="false" customHeight="true" outlineLevel="0" collapsed="false">
      <c r="A10" s="309" t="s">
        <v>665</v>
      </c>
      <c r="B10" s="310" t="s">
        <v>666</v>
      </c>
      <c r="C10" s="305" t="s">
        <v>662</v>
      </c>
      <c r="D10" s="305"/>
      <c r="E10" s="306" t="s">
        <v>667</v>
      </c>
      <c r="F10" s="307"/>
      <c r="G10" s="308" t="n">
        <f aca="false">PRODUCT(D10:F10)</f>
        <v>0</v>
      </c>
    </row>
    <row r="11" customFormat="false" ht="15" hidden="false" customHeight="true" outlineLevel="0" collapsed="false">
      <c r="A11" s="309" t="s">
        <v>668</v>
      </c>
      <c r="B11" s="310" t="s">
        <v>669</v>
      </c>
      <c r="C11" s="305" t="s">
        <v>662</v>
      </c>
      <c r="D11" s="312" t="n">
        <v>18</v>
      </c>
      <c r="E11" s="313" t="s">
        <v>667</v>
      </c>
      <c r="F11" s="314" t="n">
        <f aca="false">F9*0.4</f>
        <v>5112.476</v>
      </c>
      <c r="G11" s="315" t="n">
        <f aca="false">PRODUCT(D11:F11)</f>
        <v>92024.568</v>
      </c>
      <c r="H11" s="316" t="s">
        <v>670</v>
      </c>
    </row>
    <row r="12" customFormat="false" ht="15" hidden="false" customHeight="true" outlineLevel="0" collapsed="false">
      <c r="A12" s="309" t="s">
        <v>671</v>
      </c>
      <c r="B12" s="310" t="s">
        <v>672</v>
      </c>
      <c r="C12" s="305" t="s">
        <v>662</v>
      </c>
      <c r="D12" s="305"/>
      <c r="E12" s="306" t="s">
        <v>667</v>
      </c>
      <c r="F12" s="307"/>
      <c r="G12" s="308" t="n">
        <f aca="false">PRODUCT(D12:F12)</f>
        <v>0</v>
      </c>
    </row>
    <row r="13" customFormat="false" ht="15" hidden="false" customHeight="true" outlineLevel="0" collapsed="false">
      <c r="A13" s="309" t="s">
        <v>673</v>
      </c>
      <c r="B13" s="310" t="s">
        <v>674</v>
      </c>
      <c r="C13" s="305"/>
      <c r="D13" s="305"/>
      <c r="E13" s="306" t="s">
        <v>667</v>
      </c>
      <c r="F13" s="307"/>
      <c r="G13" s="308" t="n">
        <f aca="false">PRODUCT(D13:F13)</f>
        <v>0</v>
      </c>
    </row>
    <row r="14" customFormat="false" ht="15" hidden="false" customHeight="true" outlineLevel="0" collapsed="false">
      <c r="A14" s="309" t="s">
        <v>675</v>
      </c>
      <c r="B14" s="310" t="s">
        <v>676</v>
      </c>
      <c r="C14" s="305" t="s">
        <v>662</v>
      </c>
      <c r="D14" s="305" t="n">
        <v>18</v>
      </c>
      <c r="E14" s="306" t="n">
        <v>1</v>
      </c>
      <c r="F14" s="307" t="n">
        <v>5049.73</v>
      </c>
      <c r="G14" s="308" t="n">
        <f aca="false">PRODUCT(D14:F14)</f>
        <v>90895.14</v>
      </c>
      <c r="H14" s="273" t="s">
        <v>677</v>
      </c>
    </row>
    <row r="15" customFormat="false" ht="15" hidden="false" customHeight="true" outlineLevel="0" collapsed="false">
      <c r="A15" s="309" t="s">
        <v>678</v>
      </c>
      <c r="B15" s="310" t="s">
        <v>679</v>
      </c>
      <c r="C15" s="305" t="s">
        <v>662</v>
      </c>
      <c r="D15" s="305"/>
      <c r="E15" s="306" t="s">
        <v>667</v>
      </c>
      <c r="F15" s="307"/>
      <c r="G15" s="308" t="n">
        <f aca="false">PRODUCT(D15:F15)</f>
        <v>0</v>
      </c>
    </row>
    <row r="16" customFormat="false" ht="15" hidden="false" customHeight="true" outlineLevel="0" collapsed="false">
      <c r="A16" s="309" t="s">
        <v>680</v>
      </c>
      <c r="B16" s="310" t="s">
        <v>681</v>
      </c>
      <c r="C16" s="305"/>
      <c r="D16" s="305"/>
      <c r="E16" s="306" t="s">
        <v>667</v>
      </c>
      <c r="F16" s="307"/>
      <c r="G16" s="308" t="n">
        <f aca="false">PRODUCT(D16:F16)</f>
        <v>0</v>
      </c>
    </row>
    <row r="17" customFormat="false" ht="12.75" hidden="false" customHeight="false" outlineLevel="0" collapsed="false">
      <c r="A17" s="309" t="s">
        <v>682</v>
      </c>
      <c r="B17" s="310" t="s">
        <v>683</v>
      </c>
      <c r="C17" s="305"/>
      <c r="D17" s="305" t="n">
        <v>18</v>
      </c>
      <c r="E17" s="306" t="n">
        <v>1</v>
      </c>
      <c r="F17" s="307" t="n">
        <v>4989.25</v>
      </c>
      <c r="G17" s="308" t="n">
        <f aca="false">PRODUCT(D17:F17)</f>
        <v>89806.5</v>
      </c>
    </row>
    <row r="18" customFormat="false" ht="12.75" hidden="false" customHeight="false" outlineLevel="0" collapsed="false">
      <c r="A18" s="309" t="s">
        <v>684</v>
      </c>
      <c r="B18" s="310" t="s">
        <v>685</v>
      </c>
      <c r="C18" s="305"/>
      <c r="D18" s="305" t="n">
        <v>18</v>
      </c>
      <c r="E18" s="306" t="n">
        <v>1</v>
      </c>
      <c r="F18" s="307" t="n">
        <v>4720.27</v>
      </c>
      <c r="G18" s="308" t="n">
        <f aca="false">PRODUCT(D18:F18)</f>
        <v>84964.86</v>
      </c>
    </row>
    <row r="19" customFormat="false" ht="12.75" hidden="false" customHeight="false" outlineLevel="0" collapsed="false">
      <c r="A19" s="309" t="s">
        <v>686</v>
      </c>
      <c r="B19" s="310" t="s">
        <v>687</v>
      </c>
      <c r="C19" s="305"/>
      <c r="D19" s="305"/>
      <c r="E19" s="306" t="s">
        <v>667</v>
      </c>
      <c r="F19" s="307" t="n">
        <v>0</v>
      </c>
      <c r="G19" s="308" t="n">
        <f aca="false">PRODUCT(D19:F19)</f>
        <v>0</v>
      </c>
    </row>
    <row r="20" customFormat="false" ht="12.75" hidden="false" customHeight="false" outlineLevel="0" collapsed="false">
      <c r="A20" s="309" t="s">
        <v>688</v>
      </c>
      <c r="B20" s="310" t="s">
        <v>689</v>
      </c>
      <c r="C20" s="305" t="s">
        <v>662</v>
      </c>
      <c r="D20" s="305" t="n">
        <v>18</v>
      </c>
      <c r="E20" s="306" t="n">
        <v>1</v>
      </c>
      <c r="F20" s="307" t="n">
        <v>5338.72</v>
      </c>
      <c r="G20" s="308" t="n">
        <f aca="false">PRODUCT(D20:F20)</f>
        <v>96096.96</v>
      </c>
    </row>
    <row r="21" customFormat="false" ht="13.5" hidden="false" customHeight="false" outlineLevel="0" collapsed="false">
      <c r="A21" s="309" t="s">
        <v>690</v>
      </c>
      <c r="B21" s="310" t="s">
        <v>691</v>
      </c>
      <c r="C21" s="305" t="s">
        <v>662</v>
      </c>
      <c r="D21" s="305" t="n">
        <v>18</v>
      </c>
      <c r="E21" s="306" t="n">
        <v>1</v>
      </c>
      <c r="F21" s="307" t="n">
        <v>9458.24</v>
      </c>
      <c r="G21" s="308" t="n">
        <f aca="false">PRODUCT(D21:F21)</f>
        <v>170248.32</v>
      </c>
      <c r="H21" s="317" t="n">
        <f aca="false">SUM(G7:G21)</f>
        <v>1182191.148</v>
      </c>
    </row>
    <row r="22" customFormat="false" ht="13.5" hidden="false" customHeight="false" outlineLevel="0" collapsed="false">
      <c r="A22" s="318"/>
      <c r="B22" s="318"/>
      <c r="C22" s="318"/>
      <c r="D22" s="318"/>
      <c r="E22" s="318"/>
      <c r="F22" s="318"/>
      <c r="G22" s="319" t="n">
        <f aca="false">SUBTOTAL(9,G7:G21)</f>
        <v>1182191.148</v>
      </c>
    </row>
    <row r="23" customFormat="false" ht="12.75" hidden="false" customHeight="false" outlineLevel="0" collapsed="false">
      <c r="A23" s="309" t="s">
        <v>692</v>
      </c>
      <c r="B23" s="310"/>
      <c r="C23" s="305"/>
      <c r="D23" s="305"/>
      <c r="E23" s="306"/>
      <c r="F23" s="307"/>
      <c r="G23" s="308" t="n">
        <f aca="false">PRODUCT(D23:F23)</f>
        <v>0</v>
      </c>
    </row>
    <row r="24" customFormat="false" ht="12.75" hidden="false" customHeight="false" outlineLevel="0" collapsed="false">
      <c r="A24" s="302"/>
      <c r="B24" s="303"/>
      <c r="C24" s="304"/>
      <c r="D24" s="305"/>
      <c r="E24" s="306"/>
      <c r="F24" s="307"/>
      <c r="G24" s="308" t="n">
        <f aca="false">PRODUCT(D24:F24)</f>
        <v>0</v>
      </c>
    </row>
    <row r="25" customFormat="false" ht="12.75" hidden="false" customHeight="false" outlineLevel="0" collapsed="false">
      <c r="A25" s="309" t="s">
        <v>253</v>
      </c>
      <c r="B25" s="310" t="s">
        <v>693</v>
      </c>
      <c r="C25" s="305"/>
      <c r="D25" s="305"/>
      <c r="E25" s="320"/>
      <c r="F25" s="321"/>
      <c r="G25" s="308" t="n">
        <f aca="false">PRODUCT(D25:F25)</f>
        <v>0</v>
      </c>
    </row>
    <row r="26" customFormat="false" ht="12.75" hidden="false" customHeight="false" outlineLevel="0" collapsed="false">
      <c r="A26" s="309" t="s">
        <v>694</v>
      </c>
      <c r="B26" s="310" t="s">
        <v>695</v>
      </c>
      <c r="C26" s="305" t="s">
        <v>662</v>
      </c>
      <c r="D26" s="305" t="n">
        <v>18</v>
      </c>
      <c r="E26" s="306" t="n">
        <v>1</v>
      </c>
      <c r="F26" s="307" t="n">
        <v>7494.35</v>
      </c>
      <c r="G26" s="308" t="n">
        <f aca="false">PRODUCT(D26:F26)</f>
        <v>134898.3</v>
      </c>
    </row>
    <row r="27" customFormat="false" ht="12.75" hidden="false" customHeight="false" outlineLevel="0" collapsed="false">
      <c r="A27" s="309" t="s">
        <v>696</v>
      </c>
      <c r="B27" s="310" t="s">
        <v>697</v>
      </c>
      <c r="C27" s="305" t="s">
        <v>662</v>
      </c>
      <c r="D27" s="305" t="n">
        <v>18</v>
      </c>
      <c r="E27" s="306" t="n">
        <v>1</v>
      </c>
      <c r="F27" s="307" t="n">
        <v>4051.27</v>
      </c>
      <c r="G27" s="308" t="n">
        <f aca="false">PRODUCT(D27:F27)</f>
        <v>72922.86</v>
      </c>
    </row>
    <row r="28" customFormat="false" ht="12.75" hidden="false" customHeight="false" outlineLevel="0" collapsed="false">
      <c r="A28" s="309" t="s">
        <v>698</v>
      </c>
      <c r="B28" s="310" t="s">
        <v>699</v>
      </c>
      <c r="C28" s="305"/>
      <c r="D28" s="305"/>
      <c r="E28" s="306" t="s">
        <v>667</v>
      </c>
      <c r="F28" s="307" t="n">
        <v>0</v>
      </c>
      <c r="G28" s="308" t="n">
        <f aca="false">PRODUCT(D28:F28)</f>
        <v>0</v>
      </c>
    </row>
    <row r="29" customFormat="false" ht="12.75" hidden="false" customHeight="false" outlineLevel="0" collapsed="false">
      <c r="A29" s="309" t="s">
        <v>700</v>
      </c>
      <c r="B29" s="310" t="s">
        <v>701</v>
      </c>
      <c r="C29" s="305" t="s">
        <v>662</v>
      </c>
      <c r="D29" s="305" t="n">
        <v>18</v>
      </c>
      <c r="E29" s="306" t="n">
        <v>1</v>
      </c>
      <c r="F29" s="307" t="n">
        <v>3288.72</v>
      </c>
      <c r="G29" s="308" t="n">
        <f aca="false">PRODUCT(D29:F29)</f>
        <v>59196.96</v>
      </c>
    </row>
    <row r="30" customFormat="false" ht="12.75" hidden="false" customHeight="false" outlineLevel="0" collapsed="false">
      <c r="A30" s="309" t="s">
        <v>702</v>
      </c>
      <c r="B30" s="310" t="s">
        <v>703</v>
      </c>
      <c r="C30" s="305" t="s">
        <v>662</v>
      </c>
      <c r="D30" s="305" t="n">
        <v>18</v>
      </c>
      <c r="E30" s="306" t="n">
        <v>5</v>
      </c>
      <c r="F30" s="307" t="n">
        <v>4657.89</v>
      </c>
      <c r="G30" s="308" t="n">
        <f aca="false">PRODUCT(D30:F30)</f>
        <v>419210.1</v>
      </c>
    </row>
    <row r="31" customFormat="false" ht="13.5" hidden="false" customHeight="false" outlineLevel="0" collapsed="false">
      <c r="A31" s="309" t="s">
        <v>704</v>
      </c>
      <c r="B31" s="310" t="s">
        <v>705</v>
      </c>
      <c r="C31" s="305"/>
      <c r="D31" s="305"/>
      <c r="E31" s="306" t="s">
        <v>667</v>
      </c>
      <c r="F31" s="307" t="n">
        <v>0</v>
      </c>
      <c r="G31" s="308" t="n">
        <f aca="false">PRODUCT(D31:F31)</f>
        <v>0</v>
      </c>
      <c r="H31" s="317" t="n">
        <f aca="false">SUM(G23:G31)</f>
        <v>686228.22</v>
      </c>
    </row>
    <row r="32" customFormat="false" ht="13.5" hidden="false" customHeight="false" outlineLevel="0" collapsed="false">
      <c r="A32" s="318"/>
      <c r="B32" s="318"/>
      <c r="C32" s="318"/>
      <c r="D32" s="318"/>
      <c r="E32" s="318"/>
      <c r="F32" s="318"/>
      <c r="G32" s="319" t="n">
        <f aca="false">SUBTOTAL(9,G23:G31)</f>
        <v>686228.22</v>
      </c>
    </row>
    <row r="33" customFormat="false" ht="12.75" hidden="false" customHeight="false" outlineLevel="0" collapsed="false">
      <c r="A33" s="309" t="s">
        <v>706</v>
      </c>
      <c r="B33" s="310"/>
      <c r="C33" s="305"/>
      <c r="D33" s="305"/>
      <c r="E33" s="306"/>
      <c r="F33" s="307"/>
      <c r="G33" s="308"/>
    </row>
    <row r="34" customFormat="false" ht="12.75" hidden="false" customHeight="false" outlineLevel="0" collapsed="false">
      <c r="A34" s="302"/>
      <c r="B34" s="303"/>
      <c r="C34" s="304"/>
      <c r="D34" s="305"/>
      <c r="E34" s="306"/>
      <c r="F34" s="307"/>
      <c r="G34" s="308"/>
    </row>
    <row r="35" customFormat="false" ht="12.75" hidden="false" customHeight="false" outlineLevel="0" collapsed="false">
      <c r="A35" s="309" t="s">
        <v>257</v>
      </c>
      <c r="B35" s="310" t="s">
        <v>707</v>
      </c>
      <c r="C35" s="305"/>
      <c r="D35" s="305" t="n">
        <v>18</v>
      </c>
      <c r="E35" s="306" t="n">
        <v>2</v>
      </c>
      <c r="F35" s="307" t="n">
        <v>18000</v>
      </c>
      <c r="G35" s="308" t="n">
        <f aca="false">PRODUCT(D35:F35)</f>
        <v>648000</v>
      </c>
    </row>
    <row r="36" customFormat="false" ht="12.75" hidden="false" customHeight="false" outlineLevel="0" collapsed="false">
      <c r="A36" s="309" t="s">
        <v>708</v>
      </c>
      <c r="B36" s="310" t="s">
        <v>709</v>
      </c>
      <c r="C36" s="305"/>
      <c r="D36" s="305"/>
      <c r="E36" s="306" t="s">
        <v>667</v>
      </c>
      <c r="F36" s="307" t="n">
        <v>0</v>
      </c>
      <c r="G36" s="308" t="n">
        <f aca="false">PRODUCT(D36:F36)</f>
        <v>0</v>
      </c>
    </row>
    <row r="37" customFormat="false" ht="12.75" hidden="false" customHeight="false" outlineLevel="0" collapsed="false">
      <c r="A37" s="309" t="s">
        <v>710</v>
      </c>
      <c r="B37" s="310" t="s">
        <v>711</v>
      </c>
      <c r="C37" s="305"/>
      <c r="D37" s="305"/>
      <c r="E37" s="306" t="s">
        <v>667</v>
      </c>
      <c r="F37" s="307" t="n">
        <v>0</v>
      </c>
      <c r="G37" s="308" t="n">
        <f aca="false">PRODUCT(D37:F37)</f>
        <v>0</v>
      </c>
    </row>
    <row r="38" customFormat="false" ht="12.75" hidden="false" customHeight="false" outlineLevel="0" collapsed="false">
      <c r="A38" s="309" t="s">
        <v>712</v>
      </c>
      <c r="B38" s="310" t="s">
        <v>713</v>
      </c>
      <c r="C38" s="305"/>
      <c r="D38" s="305"/>
      <c r="E38" s="306" t="s">
        <v>667</v>
      </c>
      <c r="F38" s="307" t="n">
        <v>0</v>
      </c>
      <c r="G38" s="308" t="n">
        <f aca="false">PRODUCT(D38:F38)</f>
        <v>0</v>
      </c>
    </row>
    <row r="39" customFormat="false" ht="12.75" hidden="false" customHeight="false" outlineLevel="0" collapsed="false">
      <c r="A39" s="309" t="s">
        <v>714</v>
      </c>
      <c r="B39" s="310" t="s">
        <v>715</v>
      </c>
      <c r="C39" s="305"/>
      <c r="D39" s="305"/>
      <c r="E39" s="306" t="s">
        <v>667</v>
      </c>
      <c r="F39" s="307" t="n">
        <v>0</v>
      </c>
      <c r="G39" s="308" t="n">
        <f aca="false">PRODUCT(D39:F39)</f>
        <v>0</v>
      </c>
    </row>
    <row r="40" customFormat="false" ht="12.75" hidden="false" customHeight="false" outlineLevel="0" collapsed="false">
      <c r="A40" s="309" t="s">
        <v>716</v>
      </c>
      <c r="B40" s="310" t="s">
        <v>717</v>
      </c>
      <c r="C40" s="305"/>
      <c r="D40" s="305"/>
      <c r="E40" s="306" t="s">
        <v>667</v>
      </c>
      <c r="F40" s="307" t="n">
        <v>0</v>
      </c>
      <c r="G40" s="308" t="n">
        <f aca="false">PRODUCT(D40:F40)</f>
        <v>0</v>
      </c>
    </row>
    <row r="41" customFormat="false" ht="12.75" hidden="false" customHeight="false" outlineLevel="0" collapsed="false">
      <c r="A41" s="309" t="s">
        <v>718</v>
      </c>
      <c r="B41" s="310" t="s">
        <v>719</v>
      </c>
      <c r="C41" s="305"/>
      <c r="D41" s="305"/>
      <c r="E41" s="306" t="s">
        <v>667</v>
      </c>
      <c r="F41" s="307" t="n">
        <v>0</v>
      </c>
      <c r="G41" s="308" t="n">
        <f aca="false">PRODUCT(D41:F41)</f>
        <v>0</v>
      </c>
    </row>
    <row r="42" customFormat="false" ht="13.5" hidden="false" customHeight="false" outlineLevel="0" collapsed="false">
      <c r="A42" s="309" t="s">
        <v>720</v>
      </c>
      <c r="B42" s="310" t="s">
        <v>721</v>
      </c>
      <c r="C42" s="305"/>
      <c r="D42" s="305"/>
      <c r="E42" s="306" t="s">
        <v>667</v>
      </c>
      <c r="F42" s="307" t="n">
        <v>0</v>
      </c>
      <c r="G42" s="308" t="n">
        <f aca="false">PRODUCT(D42:F42)</f>
        <v>0</v>
      </c>
      <c r="H42" s="317" t="n">
        <f aca="false">SUM(G33:G42)</f>
        <v>648000</v>
      </c>
    </row>
    <row r="43" customFormat="false" ht="13.5" hidden="false" customHeight="false" outlineLevel="0" collapsed="false">
      <c r="A43" s="318" t="s">
        <v>722</v>
      </c>
      <c r="B43" s="318" t="s">
        <v>723</v>
      </c>
      <c r="C43" s="318"/>
      <c r="D43" s="318"/>
      <c r="E43" s="318" t="s">
        <v>667</v>
      </c>
      <c r="F43" s="318" t="n">
        <v>0</v>
      </c>
      <c r="G43" s="319" t="n">
        <f aca="false">SUBTOTAL(9,G34:G42)</f>
        <v>648000</v>
      </c>
    </row>
    <row r="44" customFormat="false" ht="12.75" hidden="false" customHeight="false" outlineLevel="0" collapsed="false">
      <c r="A44" s="309" t="s">
        <v>724</v>
      </c>
      <c r="B44" s="310"/>
      <c r="C44" s="305"/>
      <c r="D44" s="305"/>
      <c r="E44" s="306"/>
      <c r="F44" s="307"/>
      <c r="G44" s="308"/>
    </row>
    <row r="45" customFormat="false" ht="12.75" hidden="false" customHeight="false" outlineLevel="0" collapsed="false">
      <c r="A45" s="302"/>
      <c r="B45" s="303"/>
      <c r="C45" s="304"/>
      <c r="D45" s="305"/>
      <c r="E45" s="306"/>
      <c r="F45" s="307"/>
      <c r="G45" s="308"/>
    </row>
    <row r="46" customFormat="false" ht="12.75" hidden="false" customHeight="false" outlineLevel="0" collapsed="false">
      <c r="A46" s="309" t="s">
        <v>725</v>
      </c>
      <c r="B46" s="310" t="s">
        <v>726</v>
      </c>
      <c r="C46" s="305"/>
      <c r="D46" s="305"/>
      <c r="E46" s="306"/>
      <c r="F46" s="307"/>
      <c r="G46" s="308"/>
    </row>
    <row r="47" customFormat="false" ht="12.75" hidden="false" customHeight="false" outlineLevel="0" collapsed="false">
      <c r="A47" s="309" t="s">
        <v>727</v>
      </c>
      <c r="B47" s="310" t="s">
        <v>728</v>
      </c>
      <c r="C47" s="305"/>
      <c r="D47" s="305"/>
      <c r="E47" s="306" t="s">
        <v>667</v>
      </c>
      <c r="F47" s="307" t="n">
        <v>0</v>
      </c>
      <c r="G47" s="308" t="n">
        <f aca="false">PRODUCT(D47:F47)</f>
        <v>0</v>
      </c>
    </row>
    <row r="48" customFormat="false" ht="12.75" hidden="false" customHeight="false" outlineLevel="0" collapsed="false">
      <c r="A48" s="309" t="s">
        <v>729</v>
      </c>
      <c r="B48" s="310" t="s">
        <v>730</v>
      </c>
      <c r="C48" s="305"/>
      <c r="D48" s="305" t="n">
        <v>18</v>
      </c>
      <c r="E48" s="306" t="n">
        <v>1</v>
      </c>
      <c r="F48" s="307" t="n">
        <v>4397.27</v>
      </c>
      <c r="G48" s="308" t="n">
        <f aca="false">PRODUCT(D48:F48)</f>
        <v>79150.86</v>
      </c>
    </row>
    <row r="49" customFormat="false" ht="12.75" hidden="false" customHeight="false" outlineLevel="0" collapsed="false">
      <c r="A49" s="309" t="s">
        <v>731</v>
      </c>
      <c r="B49" s="310" t="s">
        <v>732</v>
      </c>
      <c r="C49" s="305"/>
      <c r="D49" s="305"/>
      <c r="E49" s="306" t="s">
        <v>667</v>
      </c>
      <c r="F49" s="307" t="n">
        <v>0</v>
      </c>
      <c r="G49" s="308" t="n">
        <f aca="false">PRODUCT(D49:F49)</f>
        <v>0</v>
      </c>
    </row>
    <row r="50" customFormat="false" ht="12.75" hidden="false" customHeight="false" outlineLevel="0" collapsed="false">
      <c r="A50" s="309" t="s">
        <v>733</v>
      </c>
      <c r="B50" s="310" t="s">
        <v>734</v>
      </c>
      <c r="C50" s="305"/>
      <c r="D50" s="305"/>
      <c r="E50" s="306" t="s">
        <v>667</v>
      </c>
      <c r="F50" s="307" t="n">
        <v>0</v>
      </c>
      <c r="G50" s="308" t="n">
        <f aca="false">PRODUCT(D50:F50)</f>
        <v>0</v>
      </c>
    </row>
    <row r="51" customFormat="false" ht="12.75" hidden="false" customHeight="false" outlineLevel="0" collapsed="false">
      <c r="A51" s="309" t="s">
        <v>735</v>
      </c>
      <c r="B51" s="310" t="s">
        <v>736</v>
      </c>
      <c r="C51" s="305"/>
      <c r="D51" s="305"/>
      <c r="E51" s="306" t="s">
        <v>667</v>
      </c>
      <c r="F51" s="307" t="n">
        <v>0</v>
      </c>
      <c r="G51" s="308" t="n">
        <f aca="false">PRODUCT(D51:F51)</f>
        <v>0</v>
      </c>
    </row>
    <row r="52" customFormat="false" ht="12.75" hidden="false" customHeight="false" outlineLevel="0" collapsed="false">
      <c r="A52" s="309" t="s">
        <v>737</v>
      </c>
      <c r="B52" s="310" t="s">
        <v>738</v>
      </c>
      <c r="C52" s="305"/>
      <c r="D52" s="305"/>
      <c r="E52" s="306" t="s">
        <v>667</v>
      </c>
      <c r="F52" s="307" t="n">
        <v>0</v>
      </c>
      <c r="G52" s="308" t="n">
        <f aca="false">PRODUCT(D52:F52)</f>
        <v>0</v>
      </c>
    </row>
    <row r="53" customFormat="false" ht="12.75" hidden="false" customHeight="false" outlineLevel="0" collapsed="false">
      <c r="A53" s="309" t="s">
        <v>739</v>
      </c>
      <c r="B53" s="310" t="s">
        <v>740</v>
      </c>
      <c r="C53" s="305"/>
      <c r="D53" s="305"/>
      <c r="E53" s="306" t="s">
        <v>667</v>
      </c>
      <c r="F53" s="307" t="n">
        <v>0</v>
      </c>
      <c r="G53" s="308" t="n">
        <f aca="false">PRODUCT(D53:F53)</f>
        <v>0</v>
      </c>
    </row>
    <row r="54" customFormat="false" ht="12.75" hidden="false" customHeight="false" outlineLevel="0" collapsed="false">
      <c r="A54" s="309" t="s">
        <v>741</v>
      </c>
      <c r="B54" s="310" t="s">
        <v>742</v>
      </c>
      <c r="C54" s="305"/>
      <c r="D54" s="305" t="n">
        <v>18</v>
      </c>
      <c r="E54" s="306" t="n">
        <v>1</v>
      </c>
      <c r="F54" s="307" t="n">
        <v>5392.12</v>
      </c>
      <c r="G54" s="308" t="n">
        <f aca="false">PRODUCT(D54:F54)</f>
        <v>97058.16</v>
      </c>
    </row>
    <row r="55" customFormat="false" ht="12.75" hidden="false" customHeight="false" outlineLevel="0" collapsed="false">
      <c r="A55" s="309" t="s">
        <v>743</v>
      </c>
      <c r="B55" s="310" t="s">
        <v>744</v>
      </c>
      <c r="C55" s="305"/>
      <c r="D55" s="305" t="n">
        <v>18</v>
      </c>
      <c r="E55" s="306" t="n">
        <v>1</v>
      </c>
      <c r="F55" s="307" t="n">
        <v>4887.42</v>
      </c>
      <c r="G55" s="308" t="n">
        <f aca="false">PRODUCT(D55:F55)</f>
        <v>87973.56</v>
      </c>
    </row>
    <row r="56" customFormat="false" ht="12.75" hidden="false" customHeight="false" outlineLevel="0" collapsed="false">
      <c r="A56" s="309" t="s">
        <v>745</v>
      </c>
      <c r="B56" s="310" t="s">
        <v>746</v>
      </c>
      <c r="C56" s="305"/>
      <c r="D56" s="305" t="n">
        <v>18</v>
      </c>
      <c r="E56" s="306" t="n">
        <v>1</v>
      </c>
      <c r="F56" s="307" t="n">
        <v>3737.27</v>
      </c>
      <c r="G56" s="308" t="n">
        <f aca="false">PRODUCT(D56:F56)</f>
        <v>67270.86</v>
      </c>
    </row>
    <row r="57" customFormat="false" ht="13.5" hidden="false" customHeight="false" outlineLevel="0" collapsed="false">
      <c r="A57" s="309" t="s">
        <v>747</v>
      </c>
      <c r="B57" s="310" t="s">
        <v>748</v>
      </c>
      <c r="C57" s="305"/>
      <c r="D57" s="305"/>
      <c r="E57" s="306" t="s">
        <v>667</v>
      </c>
      <c r="F57" s="307" t="n">
        <v>0</v>
      </c>
      <c r="G57" s="308" t="n">
        <f aca="false">PRODUCT(D57:F57)</f>
        <v>0</v>
      </c>
    </row>
    <row r="58" customFormat="false" ht="13.5" hidden="false" customHeight="false" outlineLevel="0" collapsed="false">
      <c r="A58" s="318"/>
      <c r="B58" s="318"/>
      <c r="C58" s="318"/>
      <c r="D58" s="318"/>
      <c r="E58" s="318"/>
      <c r="F58" s="318"/>
      <c r="G58" s="319"/>
    </row>
    <row r="59" customFormat="false" ht="12.75" hidden="false" customHeight="false" outlineLevel="0" collapsed="false">
      <c r="A59" s="302" t="s">
        <v>749</v>
      </c>
      <c r="B59" s="303"/>
      <c r="C59" s="304"/>
      <c r="D59" s="305"/>
      <c r="E59" s="306"/>
      <c r="F59" s="307"/>
      <c r="G59" s="308" t="n">
        <v>0</v>
      </c>
    </row>
    <row r="60" customFormat="false" ht="12.75" hidden="false" customHeight="false" outlineLevel="0" collapsed="false">
      <c r="A60" s="309" t="s">
        <v>750</v>
      </c>
      <c r="B60" s="310" t="s">
        <v>751</v>
      </c>
      <c r="C60" s="305"/>
      <c r="D60" s="305"/>
      <c r="E60" s="306"/>
      <c r="F60" s="307"/>
      <c r="G60" s="308"/>
    </row>
    <row r="61" customFormat="false" ht="12.75" hidden="false" customHeight="false" outlineLevel="0" collapsed="false">
      <c r="A61" s="309" t="s">
        <v>752</v>
      </c>
      <c r="B61" s="310" t="s">
        <v>753</v>
      </c>
      <c r="C61" s="305"/>
      <c r="D61" s="305"/>
      <c r="E61" s="306" t="s">
        <v>667</v>
      </c>
      <c r="F61" s="307"/>
      <c r="G61" s="308" t="n">
        <v>0</v>
      </c>
    </row>
    <row r="62" customFormat="false" ht="12.75" hidden="false" customHeight="false" outlineLevel="0" collapsed="false">
      <c r="A62" s="309" t="s">
        <v>754</v>
      </c>
      <c r="B62" s="310" t="s">
        <v>755</v>
      </c>
      <c r="C62" s="305"/>
      <c r="D62" s="305"/>
      <c r="E62" s="306" t="s">
        <v>667</v>
      </c>
      <c r="F62" s="307"/>
      <c r="G62" s="308" t="n">
        <v>0</v>
      </c>
    </row>
    <row r="63" customFormat="false" ht="13.5" hidden="false" customHeight="false" outlineLevel="0" collapsed="false">
      <c r="A63" s="322" t="s">
        <v>756</v>
      </c>
      <c r="B63" s="323" t="s">
        <v>757</v>
      </c>
      <c r="C63" s="324"/>
      <c r="D63" s="324"/>
      <c r="E63" s="325" t="s">
        <v>667</v>
      </c>
      <c r="F63" s="326"/>
      <c r="G63" s="327" t="n">
        <v>0</v>
      </c>
    </row>
    <row r="64" customFormat="false" ht="12.75" hidden="false" customHeight="false" outlineLevel="0" collapsed="false">
      <c r="A64" s="328" t="s">
        <v>758</v>
      </c>
      <c r="B64" s="329" t="s">
        <v>759</v>
      </c>
      <c r="C64" s="298"/>
      <c r="D64" s="298"/>
      <c r="E64" s="299" t="s">
        <v>667</v>
      </c>
      <c r="F64" s="300"/>
      <c r="G64" s="301" t="n">
        <v>0</v>
      </c>
    </row>
    <row r="65" customFormat="false" ht="12.75" hidden="false" customHeight="false" outlineLevel="0" collapsed="false">
      <c r="A65" s="309" t="s">
        <v>760</v>
      </c>
      <c r="B65" s="310" t="s">
        <v>761</v>
      </c>
      <c r="C65" s="305"/>
      <c r="D65" s="305"/>
      <c r="E65" s="306" t="s">
        <v>667</v>
      </c>
      <c r="F65" s="307"/>
      <c r="G65" s="308" t="n">
        <v>0</v>
      </c>
    </row>
    <row r="66" customFormat="false" ht="12.75" hidden="false" customHeight="false" outlineLevel="0" collapsed="false">
      <c r="A66" s="309" t="s">
        <v>762</v>
      </c>
      <c r="B66" s="310" t="s">
        <v>763</v>
      </c>
      <c r="C66" s="305"/>
      <c r="D66" s="305"/>
      <c r="E66" s="306" t="s">
        <v>667</v>
      </c>
      <c r="F66" s="307"/>
      <c r="G66" s="308" t="n">
        <v>0</v>
      </c>
    </row>
    <row r="67" customFormat="false" ht="12.75" hidden="false" customHeight="false" outlineLevel="0" collapsed="false">
      <c r="A67" s="309" t="s">
        <v>764</v>
      </c>
      <c r="B67" s="310" t="s">
        <v>765</v>
      </c>
      <c r="C67" s="305" t="s">
        <v>662</v>
      </c>
      <c r="D67" s="305" t="n">
        <v>18</v>
      </c>
      <c r="E67" s="306" t="n">
        <v>4</v>
      </c>
      <c r="F67" s="307" t="n">
        <v>3905.66</v>
      </c>
      <c r="G67" s="308" t="n">
        <f aca="false">PRODUCT(D67:F67)</f>
        <v>281207.52</v>
      </c>
    </row>
    <row r="68" customFormat="false" ht="12.75" hidden="false" customHeight="false" outlineLevel="0" collapsed="false">
      <c r="A68" s="309" t="s">
        <v>766</v>
      </c>
      <c r="B68" s="310" t="s">
        <v>767</v>
      </c>
      <c r="C68" s="305"/>
      <c r="D68" s="305" t="n">
        <v>18</v>
      </c>
      <c r="E68" s="306" t="n">
        <v>2</v>
      </c>
      <c r="F68" s="307" t="n">
        <v>3737.27</v>
      </c>
      <c r="G68" s="308" t="n">
        <f aca="false">PRODUCT(D68:F68)</f>
        <v>134541.72</v>
      </c>
    </row>
    <row r="69" customFormat="false" ht="13.5" hidden="false" customHeight="false" outlineLevel="0" collapsed="false">
      <c r="A69" s="309" t="s">
        <v>768</v>
      </c>
      <c r="B69" s="310" t="s">
        <v>769</v>
      </c>
      <c r="C69" s="305"/>
      <c r="D69" s="305"/>
      <c r="E69" s="306"/>
      <c r="F69" s="307" t="n">
        <v>0</v>
      </c>
      <c r="G69" s="308" t="n">
        <v>0</v>
      </c>
    </row>
    <row r="70" customFormat="false" ht="13.5" hidden="false" customHeight="false" outlineLevel="0" collapsed="false">
      <c r="A70" s="318"/>
      <c r="B70" s="318"/>
      <c r="C70" s="318"/>
      <c r="D70" s="318"/>
      <c r="E70" s="318"/>
      <c r="F70" s="318"/>
      <c r="G70" s="319" t="n">
        <f aca="false">SUBTOTAL(9,G64:G69)</f>
        <v>415749.24</v>
      </c>
    </row>
    <row r="71" customFormat="false" ht="12.75" hidden="false" customHeight="false" outlineLevel="0" collapsed="false">
      <c r="A71" s="330" t="s">
        <v>770</v>
      </c>
      <c r="B71" s="330"/>
      <c r="C71" s="304"/>
      <c r="D71" s="305"/>
      <c r="E71" s="306"/>
      <c r="F71" s="307"/>
      <c r="G71" s="331"/>
    </row>
    <row r="72" customFormat="false" ht="13.5" hidden="false" customHeight="false" outlineLevel="0" collapsed="false">
      <c r="A72" s="332" t="s">
        <v>771</v>
      </c>
      <c r="B72" s="332"/>
      <c r="C72" s="304"/>
      <c r="D72" s="305"/>
      <c r="E72" s="333"/>
      <c r="F72" s="307"/>
      <c r="G72" s="331" t="n">
        <f aca="false">SUBTOTAL(9,G6:G70)</f>
        <v>3263622.048</v>
      </c>
      <c r="H72" s="317" t="n">
        <f aca="false">SUM(G44:G69)</f>
        <v>747202.68</v>
      </c>
    </row>
    <row r="73" s="311" customFormat="true" ht="13.5" hidden="false" customHeight="false" outlineLevel="0" collapsed="false">
      <c r="A73" s="318" t="s">
        <v>772</v>
      </c>
      <c r="B73" s="318"/>
      <c r="C73" s="318" t="s">
        <v>773</v>
      </c>
      <c r="D73" s="318"/>
      <c r="E73" s="318"/>
      <c r="F73" s="318"/>
      <c r="G73" s="319"/>
    </row>
    <row r="74" customFormat="false" ht="12.75" hidden="false" customHeight="false" outlineLevel="0" collapsed="false">
      <c r="A74" s="334" t="s">
        <v>774</v>
      </c>
      <c r="B74" s="303"/>
      <c r="C74" s="304"/>
      <c r="D74" s="305"/>
      <c r="E74" s="306"/>
      <c r="F74" s="307"/>
      <c r="G74" s="308"/>
    </row>
    <row r="75" customFormat="false" ht="12.75" hidden="false" customHeight="false" outlineLevel="0" collapsed="false">
      <c r="A75" s="309" t="s">
        <v>775</v>
      </c>
      <c r="B75" s="310" t="s">
        <v>776</v>
      </c>
      <c r="C75" s="305"/>
      <c r="D75" s="305"/>
      <c r="E75" s="306"/>
      <c r="F75" s="307"/>
      <c r="G75" s="308"/>
    </row>
    <row r="76" customFormat="false" ht="13.5" hidden="false" customHeight="false" outlineLevel="0" collapsed="false">
      <c r="A76" s="309" t="s">
        <v>777</v>
      </c>
      <c r="B76" s="310" t="s">
        <v>778</v>
      </c>
      <c r="C76" s="305"/>
      <c r="D76" s="305"/>
      <c r="E76" s="306" t="s">
        <v>667</v>
      </c>
      <c r="F76" s="307" t="n">
        <v>0</v>
      </c>
      <c r="G76" s="308" t="n">
        <v>0</v>
      </c>
    </row>
    <row r="77" customFormat="false" ht="13.5" hidden="false" customHeight="false" outlineLevel="0" collapsed="false">
      <c r="A77" s="318"/>
      <c r="B77" s="318"/>
      <c r="C77" s="318"/>
      <c r="D77" s="318"/>
      <c r="E77" s="318"/>
      <c r="F77" s="318"/>
      <c r="G77" s="319" t="n">
        <v>0</v>
      </c>
    </row>
    <row r="78" s="311" customFormat="true" ht="13.5" hidden="false" customHeight="false" outlineLevel="0" collapsed="false">
      <c r="A78" s="287" t="s">
        <v>779</v>
      </c>
      <c r="B78" s="287"/>
      <c r="C78" s="287"/>
      <c r="D78" s="287"/>
      <c r="E78" s="287"/>
      <c r="F78" s="287"/>
      <c r="G78" s="335" t="n">
        <f aca="false">SUBTOTAL(9,G6:G77)</f>
        <v>3263622.048</v>
      </c>
    </row>
    <row r="79" customFormat="false" ht="12.75" hidden="false" customHeight="false" outlineLevel="0" collapsed="false">
      <c r="A79" s="334" t="s">
        <v>780</v>
      </c>
      <c r="B79" s="303"/>
      <c r="C79" s="304"/>
      <c r="D79" s="305"/>
      <c r="E79" s="306"/>
      <c r="F79" s="307"/>
      <c r="G79" s="308"/>
    </row>
    <row r="80" customFormat="false" ht="12.75" hidden="false" customHeight="false" outlineLevel="0" collapsed="false">
      <c r="A80" s="302" t="n">
        <v>2</v>
      </c>
      <c r="B80" s="303" t="s">
        <v>781</v>
      </c>
      <c r="C80" s="304"/>
      <c r="D80" s="305"/>
      <c r="E80" s="306"/>
      <c r="F80" s="307"/>
      <c r="G80" s="308"/>
    </row>
    <row r="81" customFormat="false" ht="12.75" hidden="false" customHeight="false" outlineLevel="0" collapsed="false">
      <c r="A81" s="309" t="s">
        <v>262</v>
      </c>
      <c r="B81" s="310" t="s">
        <v>782</v>
      </c>
      <c r="C81" s="305"/>
      <c r="D81" s="305"/>
      <c r="E81" s="306"/>
      <c r="F81" s="307"/>
      <c r="G81" s="308"/>
    </row>
    <row r="82" customFormat="false" ht="13.5" hidden="false" customHeight="false" outlineLevel="0" collapsed="false">
      <c r="A82" s="309" t="s">
        <v>783</v>
      </c>
      <c r="B82" s="310" t="s">
        <v>784</v>
      </c>
      <c r="C82" s="305"/>
      <c r="D82" s="305" t="n">
        <v>18</v>
      </c>
      <c r="E82" s="306" t="n">
        <v>2</v>
      </c>
      <c r="F82" s="307" t="n">
        <v>2850</v>
      </c>
      <c r="G82" s="308" t="n">
        <f aca="false">PRODUCT(D82:F82)</f>
        <v>102600</v>
      </c>
      <c r="H82" s="317" t="n">
        <f aca="false">G82</f>
        <v>102600</v>
      </c>
    </row>
    <row r="83" customFormat="false" ht="13.5" hidden="false" customHeight="false" outlineLevel="0" collapsed="false">
      <c r="A83" s="318"/>
      <c r="B83" s="318"/>
      <c r="C83" s="318"/>
      <c r="D83" s="318"/>
      <c r="E83" s="318"/>
      <c r="F83" s="318"/>
      <c r="G83" s="319" t="n">
        <f aca="false">SUBTOTAL(9,G79:G82)</f>
        <v>102600</v>
      </c>
    </row>
    <row r="84" customFormat="false" ht="12.75" hidden="false" customHeight="false" outlineLevel="0" collapsed="false">
      <c r="A84" s="334" t="s">
        <v>785</v>
      </c>
      <c r="B84" s="303"/>
      <c r="C84" s="304"/>
      <c r="D84" s="305"/>
      <c r="E84" s="306"/>
      <c r="F84" s="307"/>
      <c r="G84" s="308"/>
    </row>
    <row r="85" customFormat="false" ht="12.75" hidden="false" customHeight="false" outlineLevel="0" collapsed="false">
      <c r="A85" s="309" t="s">
        <v>786</v>
      </c>
      <c r="B85" s="310" t="s">
        <v>787</v>
      </c>
      <c r="C85" s="305"/>
      <c r="D85" s="305"/>
      <c r="E85" s="306"/>
      <c r="F85" s="307"/>
      <c r="G85" s="308"/>
    </row>
    <row r="86" customFormat="false" ht="13.5" hidden="false" customHeight="false" outlineLevel="0" collapsed="false">
      <c r="A86" s="309" t="s">
        <v>788</v>
      </c>
      <c r="B86" s="310" t="s">
        <v>789</v>
      </c>
      <c r="C86" s="305"/>
      <c r="D86" s="305"/>
      <c r="E86" s="306"/>
      <c r="F86" s="307"/>
      <c r="G86" s="308" t="n">
        <f aca="false">PRODUCT(D86:F86)</f>
        <v>0</v>
      </c>
      <c r="H86" s="317" t="n">
        <f aca="false">SUM(G85:G86)</f>
        <v>0</v>
      </c>
    </row>
    <row r="87" customFormat="false" ht="13.5" hidden="false" customHeight="false" outlineLevel="0" collapsed="false">
      <c r="A87" s="318"/>
      <c r="B87" s="318"/>
      <c r="C87" s="318"/>
      <c r="D87" s="318"/>
      <c r="E87" s="318"/>
      <c r="F87" s="318"/>
      <c r="G87" s="319" t="n">
        <f aca="false">SUBTOTAL(9,G85:G86)</f>
        <v>0</v>
      </c>
    </row>
    <row r="88" customFormat="false" ht="12.75" hidden="false" customHeight="false" outlineLevel="0" collapsed="false">
      <c r="A88" s="334" t="s">
        <v>790</v>
      </c>
      <c r="B88" s="303"/>
      <c r="C88" s="304"/>
      <c r="D88" s="305"/>
      <c r="E88" s="306"/>
      <c r="F88" s="307"/>
      <c r="G88" s="308"/>
    </row>
    <row r="89" customFormat="false" ht="12.75" hidden="false" customHeight="false" outlineLevel="0" collapsed="false">
      <c r="A89" s="309" t="s">
        <v>791</v>
      </c>
      <c r="B89" s="310" t="s">
        <v>792</v>
      </c>
      <c r="C89" s="305"/>
      <c r="D89" s="305"/>
      <c r="E89" s="306"/>
      <c r="F89" s="307"/>
      <c r="G89" s="308"/>
    </row>
    <row r="90" customFormat="false" ht="12.75" hidden="false" customHeight="false" outlineLevel="0" collapsed="false">
      <c r="A90" s="309" t="s">
        <v>793</v>
      </c>
      <c r="B90" s="310" t="s">
        <v>794</v>
      </c>
      <c r="C90" s="305"/>
      <c r="D90" s="305"/>
      <c r="E90" s="306"/>
      <c r="F90" s="307"/>
      <c r="G90" s="308"/>
    </row>
    <row r="91" customFormat="false" ht="12.75" hidden="false" customHeight="false" outlineLevel="0" collapsed="false">
      <c r="A91" s="309" t="s">
        <v>795</v>
      </c>
      <c r="B91" s="310" t="s">
        <v>796</v>
      </c>
      <c r="C91" s="305"/>
      <c r="D91" s="305"/>
      <c r="E91" s="306" t="s">
        <v>667</v>
      </c>
      <c r="F91" s="307" t="n">
        <v>0</v>
      </c>
      <c r="G91" s="308" t="n">
        <v>0</v>
      </c>
    </row>
    <row r="92" customFormat="false" ht="12.75" hidden="false" customHeight="false" outlineLevel="0" collapsed="false">
      <c r="A92" s="309" t="s">
        <v>797</v>
      </c>
      <c r="B92" s="310" t="s">
        <v>798</v>
      </c>
      <c r="C92" s="305"/>
      <c r="D92" s="305"/>
      <c r="E92" s="306" t="s">
        <v>667</v>
      </c>
      <c r="F92" s="307" t="n">
        <v>0</v>
      </c>
      <c r="G92" s="308" t="n">
        <v>0</v>
      </c>
    </row>
    <row r="93" customFormat="false" ht="12.75" hidden="false" customHeight="false" outlineLevel="0" collapsed="false">
      <c r="A93" s="309" t="s">
        <v>799</v>
      </c>
      <c r="B93" s="310" t="s">
        <v>800</v>
      </c>
      <c r="C93" s="305"/>
      <c r="D93" s="305"/>
      <c r="E93" s="306" t="s">
        <v>667</v>
      </c>
      <c r="F93" s="307" t="n">
        <v>0</v>
      </c>
      <c r="G93" s="308" t="n">
        <v>0</v>
      </c>
    </row>
    <row r="94" customFormat="false" ht="13.5" hidden="false" customHeight="false" outlineLevel="0" collapsed="false">
      <c r="A94" s="309" t="s">
        <v>801</v>
      </c>
      <c r="B94" s="310" t="s">
        <v>802</v>
      </c>
      <c r="C94" s="305"/>
      <c r="D94" s="305"/>
      <c r="E94" s="306" t="s">
        <v>667</v>
      </c>
      <c r="F94" s="307" t="n">
        <v>0</v>
      </c>
      <c r="G94" s="308" t="n">
        <v>0</v>
      </c>
      <c r="H94" s="317" t="n">
        <f aca="false">SUM(G90:G94)</f>
        <v>0</v>
      </c>
    </row>
    <row r="95" customFormat="false" ht="13.5" hidden="false" customHeight="false" outlineLevel="0" collapsed="false">
      <c r="A95" s="318"/>
      <c r="B95" s="318"/>
      <c r="C95" s="318"/>
      <c r="D95" s="318"/>
      <c r="E95" s="318"/>
      <c r="F95" s="318"/>
      <c r="G95" s="319" t="n">
        <f aca="false">SUBTOTAL(9,G89:G94)</f>
        <v>0</v>
      </c>
    </row>
    <row r="96" customFormat="false" ht="12.75" hidden="false" customHeight="false" outlineLevel="0" collapsed="false">
      <c r="A96" s="336" t="s">
        <v>803</v>
      </c>
      <c r="B96" s="303"/>
      <c r="C96" s="304"/>
      <c r="D96" s="305"/>
      <c r="E96" s="306"/>
      <c r="F96" s="307"/>
      <c r="G96" s="308"/>
    </row>
    <row r="97" customFormat="false" ht="12.75" hidden="false" customHeight="false" outlineLevel="0" collapsed="false">
      <c r="A97" s="309" t="s">
        <v>804</v>
      </c>
      <c r="B97" s="310" t="s">
        <v>805</v>
      </c>
      <c r="C97" s="305"/>
      <c r="D97" s="305"/>
      <c r="E97" s="306"/>
      <c r="F97" s="307"/>
      <c r="G97" s="308"/>
    </row>
    <row r="98" customFormat="false" ht="12.75" hidden="false" customHeight="false" outlineLevel="0" collapsed="false">
      <c r="A98" s="309" t="s">
        <v>806</v>
      </c>
      <c r="B98" s="310" t="s">
        <v>807</v>
      </c>
      <c r="C98" s="305"/>
      <c r="D98" s="305" t="n">
        <v>18</v>
      </c>
      <c r="E98" s="306" t="n">
        <v>1</v>
      </c>
      <c r="F98" s="307" t="n">
        <v>600</v>
      </c>
      <c r="G98" s="308" t="n">
        <f aca="false">PRODUCT(D98:F98)</f>
        <v>10800</v>
      </c>
    </row>
    <row r="99" customFormat="false" ht="12.75" hidden="false" customHeight="false" outlineLevel="0" collapsed="false">
      <c r="A99" s="309" t="s">
        <v>808</v>
      </c>
      <c r="B99" s="310" t="s">
        <v>809</v>
      </c>
      <c r="C99" s="305"/>
      <c r="D99" s="305" t="n">
        <v>18</v>
      </c>
      <c r="E99" s="306" t="n">
        <v>1</v>
      </c>
      <c r="F99" s="307" t="n">
        <v>0</v>
      </c>
      <c r="G99" s="308" t="n">
        <f aca="false">PRODUCT(D99:F99)</f>
        <v>0</v>
      </c>
    </row>
    <row r="100" customFormat="false" ht="12.75" hidden="false" customHeight="false" outlineLevel="0" collapsed="false">
      <c r="A100" s="309" t="s">
        <v>810</v>
      </c>
      <c r="B100" s="310" t="s">
        <v>811</v>
      </c>
      <c r="C100" s="305"/>
      <c r="D100" s="305" t="n">
        <v>18</v>
      </c>
      <c r="E100" s="306" t="n">
        <v>3</v>
      </c>
      <c r="F100" s="307" t="n">
        <v>450</v>
      </c>
      <c r="G100" s="308" t="n">
        <f aca="false">PRODUCT(D100:F100)</f>
        <v>24300</v>
      </c>
    </row>
    <row r="101" customFormat="false" ht="12.75" hidden="false" customHeight="false" outlineLevel="0" collapsed="false">
      <c r="A101" s="309" t="s">
        <v>812</v>
      </c>
      <c r="B101" s="310" t="s">
        <v>813</v>
      </c>
      <c r="C101" s="305"/>
      <c r="D101" s="305" t="n">
        <v>18</v>
      </c>
      <c r="E101" s="306" t="n">
        <v>6</v>
      </c>
      <c r="F101" s="307" t="n">
        <v>280</v>
      </c>
      <c r="G101" s="308" t="n">
        <f aca="false">PRODUCT(D101:F101)</f>
        <v>30240</v>
      </c>
    </row>
    <row r="102" customFormat="false" ht="12.75" hidden="false" customHeight="false" outlineLevel="0" collapsed="false">
      <c r="A102" s="309" t="s">
        <v>814</v>
      </c>
      <c r="B102" s="310" t="s">
        <v>815</v>
      </c>
      <c r="C102" s="305"/>
      <c r="D102" s="305" t="n">
        <v>18</v>
      </c>
      <c r="E102" s="306" t="n">
        <v>1</v>
      </c>
      <c r="F102" s="307" t="n">
        <v>350</v>
      </c>
      <c r="G102" s="308" t="n">
        <f aca="false">PRODUCT(D102:F102)</f>
        <v>6300</v>
      </c>
    </row>
    <row r="103" customFormat="false" ht="13.5" hidden="false" customHeight="false" outlineLevel="0" collapsed="false">
      <c r="A103" s="309" t="s">
        <v>816</v>
      </c>
      <c r="B103" s="310" t="s">
        <v>817</v>
      </c>
      <c r="C103" s="305"/>
      <c r="D103" s="305" t="n">
        <v>18</v>
      </c>
      <c r="E103" s="306" t="n">
        <v>1</v>
      </c>
      <c r="F103" s="307" t="n">
        <v>600</v>
      </c>
      <c r="G103" s="308" t="n">
        <f aca="false">PRODUCT(D103:F103)</f>
        <v>10800</v>
      </c>
      <c r="H103" s="317" t="n">
        <f aca="false">SUM(G97:G103)</f>
        <v>82440</v>
      </c>
    </row>
    <row r="104" customFormat="false" ht="13.5" hidden="false" customHeight="false" outlineLevel="0" collapsed="false">
      <c r="A104" s="318"/>
      <c r="B104" s="318"/>
      <c r="C104" s="318"/>
      <c r="D104" s="318"/>
      <c r="E104" s="318"/>
      <c r="F104" s="318"/>
      <c r="G104" s="319" t="n">
        <f aca="false">SUBTOTAL(9,G98:G103)</f>
        <v>82440</v>
      </c>
    </row>
    <row r="105" customFormat="false" ht="12.75" hidden="false" customHeight="false" outlineLevel="0" collapsed="false">
      <c r="A105" s="334" t="s">
        <v>818</v>
      </c>
      <c r="B105" s="303"/>
      <c r="C105" s="304"/>
      <c r="D105" s="305"/>
      <c r="E105" s="306"/>
      <c r="F105" s="307"/>
      <c r="G105" s="308"/>
    </row>
    <row r="106" customFormat="false" ht="12.75" hidden="false" customHeight="false" outlineLevel="0" collapsed="false">
      <c r="A106" s="309" t="s">
        <v>819</v>
      </c>
      <c r="B106" s="310" t="s">
        <v>820</v>
      </c>
      <c r="C106" s="305"/>
      <c r="D106" s="337"/>
      <c r="E106" s="306"/>
      <c r="F106" s="307"/>
      <c r="G106" s="308"/>
    </row>
    <row r="107" customFormat="false" ht="12.75" hidden="false" customHeight="false" outlineLevel="0" collapsed="false">
      <c r="A107" s="309" t="s">
        <v>821</v>
      </c>
      <c r="B107" s="310" t="s">
        <v>822</v>
      </c>
      <c r="C107" s="305"/>
      <c r="D107" s="305" t="n">
        <v>0</v>
      </c>
      <c r="E107" s="306" t="n">
        <v>1</v>
      </c>
      <c r="F107" s="307" t="n">
        <v>2000</v>
      </c>
      <c r="G107" s="308" t="n">
        <f aca="false">PRODUCT(D107:F107)</f>
        <v>0</v>
      </c>
    </row>
    <row r="108" customFormat="false" ht="13.5" hidden="false" customHeight="false" outlineLevel="0" collapsed="false">
      <c r="A108" s="309" t="s">
        <v>823</v>
      </c>
      <c r="B108" s="310" t="s">
        <v>824</v>
      </c>
      <c r="C108" s="305"/>
      <c r="D108" s="305"/>
      <c r="E108" s="306" t="s">
        <v>667</v>
      </c>
      <c r="F108" s="307" t="n">
        <v>0</v>
      </c>
      <c r="G108" s="308" t="n">
        <v>0</v>
      </c>
      <c r="H108" s="317" t="n">
        <f aca="false">SUM(G106:G108)</f>
        <v>0</v>
      </c>
    </row>
    <row r="109" customFormat="false" ht="13.5" hidden="false" customHeight="false" outlineLevel="0" collapsed="false">
      <c r="A109" s="318"/>
      <c r="B109" s="318"/>
      <c r="C109" s="318"/>
      <c r="D109" s="318"/>
      <c r="E109" s="318"/>
      <c r="F109" s="318"/>
      <c r="G109" s="319" t="n">
        <f aca="false">SUBTOTAL(9,G106:G108)</f>
        <v>0</v>
      </c>
    </row>
    <row r="110" customFormat="false" ht="12.75" hidden="false" customHeight="false" outlineLevel="0" collapsed="false">
      <c r="A110" s="334" t="s">
        <v>825</v>
      </c>
      <c r="B110" s="303"/>
      <c r="C110" s="304"/>
      <c r="D110" s="305"/>
      <c r="E110" s="306"/>
      <c r="F110" s="307"/>
      <c r="G110" s="308"/>
    </row>
    <row r="111" customFormat="false" ht="12.75" hidden="false" customHeight="false" outlineLevel="0" collapsed="false">
      <c r="A111" s="309" t="s">
        <v>826</v>
      </c>
      <c r="B111" s="310" t="s">
        <v>827</v>
      </c>
      <c r="C111" s="305"/>
      <c r="D111" s="305"/>
      <c r="E111" s="306"/>
      <c r="F111" s="307"/>
      <c r="G111" s="308"/>
    </row>
    <row r="112" customFormat="false" ht="13.5" hidden="false" customHeight="false" outlineLevel="0" collapsed="false">
      <c r="A112" s="309" t="s">
        <v>828</v>
      </c>
      <c r="B112" s="310" t="s">
        <v>829</v>
      </c>
      <c r="C112" s="305"/>
      <c r="D112" s="305" t="n">
        <v>0</v>
      </c>
      <c r="E112" s="306" t="n">
        <v>1</v>
      </c>
      <c r="F112" s="307" t="n">
        <v>1000</v>
      </c>
      <c r="G112" s="308" t="n">
        <f aca="false">PRODUCT(D112:F112)</f>
        <v>0</v>
      </c>
      <c r="H112" s="317" t="n">
        <f aca="false">SUM(G110:G112)</f>
        <v>0</v>
      </c>
    </row>
    <row r="113" customFormat="false" ht="13.5" hidden="false" customHeight="false" outlineLevel="0" collapsed="false">
      <c r="A113" s="318"/>
      <c r="B113" s="318"/>
      <c r="C113" s="318"/>
      <c r="D113" s="318"/>
      <c r="E113" s="318"/>
      <c r="F113" s="318"/>
      <c r="G113" s="319" t="n">
        <f aca="false">SUBTOTAL(9,G110:G112)</f>
        <v>0</v>
      </c>
    </row>
    <row r="114" s="311" customFormat="true" ht="13.5" hidden="false" customHeight="false" outlineLevel="0" collapsed="false">
      <c r="A114" s="287" t="s">
        <v>830</v>
      </c>
      <c r="B114" s="287"/>
      <c r="C114" s="287"/>
      <c r="D114" s="287"/>
      <c r="E114" s="287"/>
      <c r="F114" s="287"/>
      <c r="G114" s="335" t="n">
        <f aca="false">SUBTOTAL(9,G79:G113)</f>
        <v>185040</v>
      </c>
    </row>
    <row r="115" customFormat="false" ht="12.75" hidden="false" customHeight="false" outlineLevel="0" collapsed="false">
      <c r="A115" s="334" t="s">
        <v>831</v>
      </c>
      <c r="B115" s="303"/>
      <c r="C115" s="304"/>
      <c r="D115" s="305"/>
      <c r="E115" s="306"/>
      <c r="F115" s="307"/>
      <c r="G115" s="308"/>
    </row>
    <row r="116" customFormat="false" ht="12.75" hidden="false" customHeight="false" outlineLevel="0" collapsed="false">
      <c r="A116" s="302" t="n">
        <v>3</v>
      </c>
      <c r="B116" s="303" t="s">
        <v>832</v>
      </c>
      <c r="C116" s="304"/>
      <c r="D116" s="305"/>
      <c r="E116" s="306"/>
      <c r="F116" s="307"/>
      <c r="G116" s="308"/>
    </row>
    <row r="117" customFormat="false" ht="12.75" hidden="false" customHeight="false" outlineLevel="0" collapsed="false">
      <c r="A117" s="309" t="s">
        <v>833</v>
      </c>
      <c r="B117" s="310" t="s">
        <v>834</v>
      </c>
      <c r="C117" s="305"/>
      <c r="D117" s="305"/>
      <c r="E117" s="306"/>
      <c r="F117" s="307"/>
      <c r="G117" s="308"/>
    </row>
    <row r="118" customFormat="false" ht="12.75" hidden="false" customHeight="false" outlineLevel="0" collapsed="false">
      <c r="A118" s="309" t="s">
        <v>835</v>
      </c>
      <c r="B118" s="310" t="s">
        <v>836</v>
      </c>
      <c r="C118" s="305"/>
      <c r="D118" s="305"/>
      <c r="E118" s="306" t="s">
        <v>667</v>
      </c>
      <c r="F118" s="307"/>
      <c r="G118" s="308" t="n">
        <v>0</v>
      </c>
    </row>
    <row r="119" customFormat="false" ht="13.5" hidden="false" customHeight="false" outlineLevel="0" collapsed="false">
      <c r="A119" s="309" t="s">
        <v>837</v>
      </c>
      <c r="B119" s="310" t="s">
        <v>838</v>
      </c>
      <c r="C119" s="305"/>
      <c r="D119" s="305"/>
      <c r="E119" s="306" t="s">
        <v>667</v>
      </c>
      <c r="F119" s="307"/>
      <c r="G119" s="308" t="n">
        <v>0</v>
      </c>
    </row>
    <row r="120" customFormat="false" ht="13.5" hidden="false" customHeight="false" outlineLevel="0" collapsed="false">
      <c r="A120" s="318"/>
      <c r="B120" s="318"/>
      <c r="C120" s="318"/>
      <c r="D120" s="318"/>
      <c r="E120" s="318"/>
      <c r="F120" s="318"/>
      <c r="G120" s="319" t="n">
        <v>0</v>
      </c>
    </row>
    <row r="121" customFormat="false" ht="12.75" hidden="false" customHeight="false" outlineLevel="0" collapsed="false">
      <c r="A121" s="334" t="s">
        <v>839</v>
      </c>
      <c r="B121" s="303"/>
      <c r="C121" s="304"/>
      <c r="D121" s="305"/>
      <c r="E121" s="306"/>
      <c r="F121" s="307"/>
      <c r="G121" s="308"/>
    </row>
    <row r="122" customFormat="false" ht="12.75" hidden="false" customHeight="false" outlineLevel="0" collapsed="false">
      <c r="A122" s="309" t="s">
        <v>840</v>
      </c>
      <c r="B122" s="310" t="s">
        <v>841</v>
      </c>
      <c r="C122" s="305"/>
      <c r="D122" s="305"/>
      <c r="E122" s="306"/>
      <c r="F122" s="307"/>
      <c r="G122" s="308"/>
    </row>
    <row r="123" customFormat="false" ht="12.75" hidden="false" customHeight="false" outlineLevel="0" collapsed="false">
      <c r="A123" s="309" t="s">
        <v>842</v>
      </c>
      <c r="B123" s="310" t="s">
        <v>843</v>
      </c>
      <c r="C123" s="305"/>
      <c r="D123" s="305" t="n">
        <v>0</v>
      </c>
      <c r="E123" s="306" t="n">
        <v>2</v>
      </c>
      <c r="F123" s="307" t="n">
        <v>900</v>
      </c>
      <c r="G123" s="308" t="n">
        <f aca="false">PRODUCT(D123:F123)</f>
        <v>0</v>
      </c>
    </row>
    <row r="124" customFormat="false" ht="13.5" hidden="false" customHeight="false" outlineLevel="0" collapsed="false">
      <c r="A124" s="309" t="s">
        <v>844</v>
      </c>
      <c r="B124" s="310" t="s">
        <v>845</v>
      </c>
      <c r="C124" s="305"/>
      <c r="D124" s="305"/>
      <c r="E124" s="306" t="s">
        <v>667</v>
      </c>
      <c r="F124" s="307" t="n">
        <v>0</v>
      </c>
      <c r="G124" s="308" t="n">
        <v>0</v>
      </c>
      <c r="H124" s="317" t="n">
        <f aca="false">SUM(G122:G124)</f>
        <v>0</v>
      </c>
    </row>
    <row r="125" customFormat="false" ht="13.5" hidden="false" customHeight="false" outlineLevel="0" collapsed="false">
      <c r="A125" s="318"/>
      <c r="B125" s="318"/>
      <c r="C125" s="318"/>
      <c r="D125" s="318"/>
      <c r="E125" s="318"/>
      <c r="F125" s="318"/>
      <c r="G125" s="319"/>
    </row>
    <row r="126" customFormat="false" ht="12.75" hidden="false" customHeight="false" outlineLevel="0" collapsed="false">
      <c r="A126" s="334" t="s">
        <v>846</v>
      </c>
      <c r="B126" s="303"/>
      <c r="C126" s="304"/>
      <c r="D126" s="305"/>
      <c r="E126" s="306"/>
      <c r="F126" s="307"/>
      <c r="G126" s="331" t="n">
        <v>0</v>
      </c>
    </row>
    <row r="127" customFormat="false" ht="12.75" hidden="false" customHeight="false" outlineLevel="0" collapsed="false">
      <c r="A127" s="309" t="s">
        <v>323</v>
      </c>
      <c r="B127" s="310" t="s">
        <v>847</v>
      </c>
      <c r="C127" s="305"/>
      <c r="D127" s="338"/>
      <c r="E127" s="339"/>
      <c r="F127" s="307"/>
      <c r="G127" s="308"/>
    </row>
    <row r="128" customFormat="false" ht="12.75" hidden="false" customHeight="false" outlineLevel="0" collapsed="false">
      <c r="A128" s="309" t="s">
        <v>848</v>
      </c>
      <c r="B128" s="310" t="s">
        <v>849</v>
      </c>
      <c r="C128" s="305" t="s">
        <v>850</v>
      </c>
      <c r="D128" s="338"/>
      <c r="E128" s="339" t="s">
        <v>667</v>
      </c>
      <c r="F128" s="307" t="n">
        <v>0</v>
      </c>
      <c r="G128" s="308" t="n">
        <v>0</v>
      </c>
    </row>
    <row r="129" customFormat="false" ht="12.75" hidden="false" customHeight="false" outlineLevel="0" collapsed="false">
      <c r="A129" s="309" t="s">
        <v>851</v>
      </c>
      <c r="B129" s="310" t="s">
        <v>852</v>
      </c>
      <c r="C129" s="305" t="s">
        <v>850</v>
      </c>
      <c r="D129" s="338"/>
      <c r="E129" s="339" t="s">
        <v>667</v>
      </c>
      <c r="F129" s="307" t="n">
        <v>0</v>
      </c>
      <c r="G129" s="308" t="n">
        <v>0</v>
      </c>
    </row>
    <row r="130" customFormat="false" ht="13.5" hidden="false" customHeight="false" outlineLevel="0" collapsed="false">
      <c r="A130" s="322" t="s">
        <v>853</v>
      </c>
      <c r="B130" s="323" t="s">
        <v>854</v>
      </c>
      <c r="C130" s="324" t="s">
        <v>850</v>
      </c>
      <c r="D130" s="340"/>
      <c r="E130" s="341" t="s">
        <v>667</v>
      </c>
      <c r="F130" s="326" t="n">
        <v>0</v>
      </c>
      <c r="G130" s="327" t="n">
        <v>0</v>
      </c>
    </row>
    <row r="131" customFormat="false" ht="12.75" hidden="false" customHeight="false" outlineLevel="0" collapsed="false">
      <c r="A131" s="328" t="s">
        <v>855</v>
      </c>
      <c r="B131" s="329" t="s">
        <v>856</v>
      </c>
      <c r="C131" s="298" t="s">
        <v>850</v>
      </c>
      <c r="D131" s="342"/>
      <c r="E131" s="343" t="s">
        <v>667</v>
      </c>
      <c r="F131" s="300" t="n">
        <v>0</v>
      </c>
      <c r="G131" s="301" t="n">
        <v>0</v>
      </c>
    </row>
    <row r="132" customFormat="false" ht="12.75" hidden="false" customHeight="false" outlineLevel="0" collapsed="false">
      <c r="A132" s="309" t="s">
        <v>857</v>
      </c>
      <c r="B132" s="310" t="s">
        <v>858</v>
      </c>
      <c r="C132" s="305" t="s">
        <v>850</v>
      </c>
      <c r="D132" s="338"/>
      <c r="E132" s="339" t="s">
        <v>667</v>
      </c>
      <c r="F132" s="307" t="n">
        <v>0</v>
      </c>
      <c r="G132" s="308" t="n">
        <v>0</v>
      </c>
    </row>
    <row r="133" customFormat="false" ht="12.75" hidden="false" customHeight="false" outlineLevel="0" collapsed="false">
      <c r="A133" s="309" t="s">
        <v>859</v>
      </c>
      <c r="B133" s="310" t="s">
        <v>860</v>
      </c>
      <c r="C133" s="305" t="s">
        <v>850</v>
      </c>
      <c r="D133" s="338"/>
      <c r="E133" s="339" t="s">
        <v>667</v>
      </c>
      <c r="F133" s="307" t="n">
        <v>0</v>
      </c>
      <c r="G133" s="308" t="n">
        <v>0</v>
      </c>
    </row>
    <row r="134" customFormat="false" ht="12.75" hidden="false" customHeight="false" outlineLevel="0" collapsed="false">
      <c r="A134" s="309" t="s">
        <v>861</v>
      </c>
      <c r="B134" s="310" t="s">
        <v>862</v>
      </c>
      <c r="C134" s="305" t="s">
        <v>850</v>
      </c>
      <c r="D134" s="338"/>
      <c r="E134" s="339" t="s">
        <v>667</v>
      </c>
      <c r="F134" s="307" t="n">
        <v>0</v>
      </c>
      <c r="G134" s="308" t="n">
        <v>0</v>
      </c>
    </row>
    <row r="135" customFormat="false" ht="12.75" hidden="false" customHeight="false" outlineLevel="0" collapsed="false">
      <c r="A135" s="309" t="s">
        <v>863</v>
      </c>
      <c r="B135" s="310" t="s">
        <v>864</v>
      </c>
      <c r="C135" s="305" t="s">
        <v>850</v>
      </c>
      <c r="D135" s="338"/>
      <c r="E135" s="339" t="s">
        <v>667</v>
      </c>
      <c r="F135" s="307" t="n">
        <v>0</v>
      </c>
      <c r="G135" s="308" t="n">
        <v>0</v>
      </c>
    </row>
    <row r="136" customFormat="false" ht="12.75" hidden="false" customHeight="false" outlineLevel="0" collapsed="false">
      <c r="A136" s="309" t="s">
        <v>865</v>
      </c>
      <c r="B136" s="310" t="s">
        <v>866</v>
      </c>
      <c r="C136" s="305" t="s">
        <v>850</v>
      </c>
      <c r="D136" s="338"/>
      <c r="E136" s="339" t="s">
        <v>667</v>
      </c>
      <c r="F136" s="307" t="n">
        <v>0</v>
      </c>
      <c r="G136" s="308" t="n">
        <v>0</v>
      </c>
    </row>
    <row r="137" customFormat="false" ht="12.75" hidden="false" customHeight="false" outlineLevel="0" collapsed="false">
      <c r="A137" s="309" t="s">
        <v>867</v>
      </c>
      <c r="B137" s="310" t="s">
        <v>868</v>
      </c>
      <c r="C137" s="305" t="s">
        <v>850</v>
      </c>
      <c r="D137" s="338"/>
      <c r="E137" s="339" t="s">
        <v>667</v>
      </c>
      <c r="F137" s="307" t="n">
        <v>0</v>
      </c>
      <c r="G137" s="308" t="n">
        <v>0</v>
      </c>
    </row>
    <row r="138" customFormat="false" ht="12.75" hidden="false" customHeight="false" outlineLevel="0" collapsed="false">
      <c r="A138" s="309" t="s">
        <v>869</v>
      </c>
      <c r="B138" s="310" t="s">
        <v>870</v>
      </c>
      <c r="C138" s="305" t="s">
        <v>850</v>
      </c>
      <c r="D138" s="338"/>
      <c r="E138" s="339" t="s">
        <v>667</v>
      </c>
      <c r="F138" s="307" t="n">
        <v>0</v>
      </c>
      <c r="G138" s="308" t="n">
        <v>0</v>
      </c>
    </row>
    <row r="139" customFormat="false" ht="13.5" hidden="false" customHeight="false" outlineLevel="0" collapsed="false">
      <c r="A139" s="309" t="s">
        <v>871</v>
      </c>
      <c r="B139" s="310" t="s">
        <v>872</v>
      </c>
      <c r="C139" s="305" t="s">
        <v>850</v>
      </c>
      <c r="D139" s="338"/>
      <c r="E139" s="339" t="s">
        <v>667</v>
      </c>
      <c r="F139" s="307" t="n">
        <v>0</v>
      </c>
      <c r="G139" s="308" t="n">
        <v>0</v>
      </c>
    </row>
    <row r="140" customFormat="false" ht="13.5" hidden="false" customHeight="false" outlineLevel="0" collapsed="false">
      <c r="A140" s="318"/>
      <c r="B140" s="318"/>
      <c r="C140" s="318"/>
      <c r="D140" s="318"/>
      <c r="E140" s="318"/>
      <c r="F140" s="318"/>
      <c r="G140" s="319" t="n">
        <v>0</v>
      </c>
    </row>
    <row r="141" customFormat="false" ht="12.75" hidden="false" customHeight="false" outlineLevel="0" collapsed="false">
      <c r="A141" s="334" t="s">
        <v>873</v>
      </c>
      <c r="B141" s="303"/>
      <c r="C141" s="304"/>
      <c r="D141" s="305"/>
      <c r="E141" s="306"/>
      <c r="F141" s="307"/>
      <c r="G141" s="331" t="n">
        <v>0</v>
      </c>
    </row>
    <row r="142" customFormat="false" ht="12.75" hidden="false" customHeight="false" outlineLevel="0" collapsed="false">
      <c r="A142" s="309" t="s">
        <v>326</v>
      </c>
      <c r="B142" s="310" t="s">
        <v>874</v>
      </c>
      <c r="C142" s="305"/>
      <c r="D142" s="305"/>
      <c r="E142" s="306"/>
      <c r="F142" s="307"/>
      <c r="G142" s="308"/>
    </row>
    <row r="143" customFormat="false" ht="12.75" hidden="false" customHeight="false" outlineLevel="0" collapsed="false">
      <c r="A143" s="309" t="s">
        <v>875</v>
      </c>
      <c r="B143" s="310" t="s">
        <v>876</v>
      </c>
      <c r="C143" s="305" t="s">
        <v>877</v>
      </c>
      <c r="D143" s="305"/>
      <c r="E143" s="306" t="s">
        <v>667</v>
      </c>
      <c r="F143" s="307" t="n">
        <v>0</v>
      </c>
      <c r="G143" s="308" t="n">
        <v>0</v>
      </c>
    </row>
    <row r="144" customFormat="false" ht="12.75" hidden="false" customHeight="false" outlineLevel="0" collapsed="false">
      <c r="A144" s="309" t="s">
        <v>878</v>
      </c>
      <c r="B144" s="310" t="s">
        <v>879</v>
      </c>
      <c r="C144" s="305" t="s">
        <v>877</v>
      </c>
      <c r="D144" s="305"/>
      <c r="E144" s="306" t="s">
        <v>667</v>
      </c>
      <c r="F144" s="307" t="n">
        <v>0</v>
      </c>
      <c r="G144" s="308" t="n">
        <v>0</v>
      </c>
    </row>
    <row r="145" customFormat="false" ht="12.75" hidden="false" customHeight="false" outlineLevel="0" collapsed="false">
      <c r="A145" s="309" t="s">
        <v>880</v>
      </c>
      <c r="B145" s="310" t="s">
        <v>881</v>
      </c>
      <c r="C145" s="305" t="s">
        <v>877</v>
      </c>
      <c r="D145" s="305"/>
      <c r="E145" s="306" t="s">
        <v>667</v>
      </c>
      <c r="F145" s="307" t="n">
        <v>0</v>
      </c>
      <c r="G145" s="308" t="n">
        <v>0</v>
      </c>
    </row>
    <row r="146" customFormat="false" ht="12.75" hidden="false" customHeight="false" outlineLevel="0" collapsed="false">
      <c r="A146" s="309" t="s">
        <v>882</v>
      </c>
      <c r="B146" s="310" t="s">
        <v>883</v>
      </c>
      <c r="C146" s="305" t="s">
        <v>877</v>
      </c>
      <c r="D146" s="305"/>
      <c r="E146" s="306" t="s">
        <v>667</v>
      </c>
      <c r="F146" s="307" t="n">
        <v>0</v>
      </c>
      <c r="G146" s="308" t="n">
        <v>0</v>
      </c>
    </row>
    <row r="147" customFormat="false" ht="13.5" hidden="false" customHeight="false" outlineLevel="0" collapsed="false">
      <c r="A147" s="309" t="s">
        <v>884</v>
      </c>
      <c r="B147" s="310" t="s">
        <v>885</v>
      </c>
      <c r="C147" s="305" t="s">
        <v>877</v>
      </c>
      <c r="D147" s="305"/>
      <c r="E147" s="306" t="s">
        <v>667</v>
      </c>
      <c r="F147" s="307" t="n">
        <v>0</v>
      </c>
      <c r="G147" s="308" t="n">
        <v>0</v>
      </c>
    </row>
    <row r="148" customFormat="false" ht="13.5" hidden="false" customHeight="false" outlineLevel="0" collapsed="false">
      <c r="A148" s="318"/>
      <c r="B148" s="318"/>
      <c r="C148" s="318"/>
      <c r="D148" s="318"/>
      <c r="E148" s="318"/>
      <c r="F148" s="318"/>
      <c r="G148" s="319" t="n">
        <v>0</v>
      </c>
    </row>
    <row r="149" customFormat="false" ht="12.75" hidden="false" customHeight="false" outlineLevel="0" collapsed="false">
      <c r="A149" s="334" t="s">
        <v>886</v>
      </c>
      <c r="B149" s="303"/>
      <c r="C149" s="304"/>
      <c r="D149" s="305"/>
      <c r="E149" s="306"/>
      <c r="F149" s="307"/>
      <c r="G149" s="331"/>
    </row>
    <row r="150" customFormat="false" ht="12.75" hidden="false" customHeight="false" outlineLevel="0" collapsed="false">
      <c r="A150" s="309" t="s">
        <v>328</v>
      </c>
      <c r="B150" s="310" t="s">
        <v>887</v>
      </c>
      <c r="C150" s="305"/>
      <c r="D150" s="305"/>
      <c r="E150" s="306"/>
      <c r="F150" s="307"/>
      <c r="G150" s="308"/>
    </row>
    <row r="151" customFormat="false" ht="12.75" hidden="false" customHeight="false" outlineLevel="0" collapsed="false">
      <c r="A151" s="309" t="s">
        <v>888</v>
      </c>
      <c r="B151" s="310" t="s">
        <v>889</v>
      </c>
      <c r="C151" s="305" t="s">
        <v>877</v>
      </c>
      <c r="D151" s="305"/>
      <c r="E151" s="306" t="s">
        <v>667</v>
      </c>
      <c r="F151" s="307" t="n">
        <v>0</v>
      </c>
      <c r="G151" s="308" t="n">
        <v>0</v>
      </c>
    </row>
    <row r="152" customFormat="false" ht="12.75" hidden="false" customHeight="false" outlineLevel="0" collapsed="false">
      <c r="A152" s="309" t="s">
        <v>890</v>
      </c>
      <c r="B152" s="310" t="s">
        <v>891</v>
      </c>
      <c r="C152" s="305" t="s">
        <v>877</v>
      </c>
      <c r="D152" s="305"/>
      <c r="E152" s="306" t="s">
        <v>667</v>
      </c>
      <c r="F152" s="307" t="n">
        <v>0</v>
      </c>
      <c r="G152" s="308" t="n">
        <v>0</v>
      </c>
    </row>
    <row r="153" customFormat="false" ht="12.75" hidden="false" customHeight="false" outlineLevel="0" collapsed="false">
      <c r="A153" s="309" t="s">
        <v>892</v>
      </c>
      <c r="B153" s="310" t="s">
        <v>893</v>
      </c>
      <c r="C153" s="305" t="s">
        <v>877</v>
      </c>
      <c r="D153" s="305"/>
      <c r="E153" s="306" t="s">
        <v>667</v>
      </c>
      <c r="F153" s="307" t="n">
        <v>0</v>
      </c>
      <c r="G153" s="308" t="n">
        <v>0</v>
      </c>
    </row>
    <row r="154" customFormat="false" ht="13.5" hidden="false" customHeight="false" outlineLevel="0" collapsed="false">
      <c r="A154" s="309" t="s">
        <v>894</v>
      </c>
      <c r="B154" s="310" t="s">
        <v>895</v>
      </c>
      <c r="C154" s="305" t="s">
        <v>877</v>
      </c>
      <c r="D154" s="305"/>
      <c r="E154" s="306" t="s">
        <v>667</v>
      </c>
      <c r="F154" s="307" t="n">
        <v>0</v>
      </c>
      <c r="G154" s="308" t="n">
        <v>0</v>
      </c>
    </row>
    <row r="155" customFormat="false" ht="13.5" hidden="false" customHeight="false" outlineLevel="0" collapsed="false">
      <c r="A155" s="318"/>
      <c r="B155" s="318"/>
      <c r="C155" s="318"/>
      <c r="D155" s="318"/>
      <c r="E155" s="318"/>
      <c r="F155" s="318"/>
      <c r="G155" s="319" t="n">
        <v>0</v>
      </c>
    </row>
    <row r="156" s="311" customFormat="true" ht="13.5" hidden="false" customHeight="false" outlineLevel="0" collapsed="false">
      <c r="A156" s="287" t="s">
        <v>896</v>
      </c>
      <c r="B156" s="287"/>
      <c r="C156" s="287"/>
      <c r="D156" s="287"/>
      <c r="E156" s="287"/>
      <c r="F156" s="287"/>
      <c r="G156" s="335" t="n">
        <f aca="false">SUM(G115:G155)</f>
        <v>0</v>
      </c>
    </row>
    <row r="157" customFormat="false" ht="12.75" hidden="false" customHeight="false" outlineLevel="0" collapsed="false">
      <c r="A157" s="334" t="s">
        <v>897</v>
      </c>
      <c r="B157" s="303"/>
      <c r="C157" s="304"/>
      <c r="D157" s="305"/>
      <c r="E157" s="306"/>
      <c r="F157" s="307"/>
      <c r="G157" s="308"/>
    </row>
    <row r="158" customFormat="false" ht="12.75" hidden="false" customHeight="false" outlineLevel="0" collapsed="false">
      <c r="A158" s="302" t="n">
        <v>4</v>
      </c>
      <c r="B158" s="303" t="s">
        <v>805</v>
      </c>
      <c r="C158" s="304"/>
      <c r="D158" s="305"/>
      <c r="E158" s="306"/>
      <c r="F158" s="307"/>
      <c r="G158" s="308"/>
    </row>
    <row r="159" customFormat="false" ht="12.75" hidden="false" customHeight="false" outlineLevel="0" collapsed="false">
      <c r="A159" s="309" t="s">
        <v>898</v>
      </c>
      <c r="B159" s="310" t="s">
        <v>899</v>
      </c>
      <c r="C159" s="305"/>
      <c r="D159" s="305"/>
      <c r="E159" s="306"/>
      <c r="F159" s="307"/>
      <c r="G159" s="308"/>
    </row>
    <row r="160" customFormat="false" ht="12.75" hidden="false" customHeight="false" outlineLevel="0" collapsed="false">
      <c r="A160" s="309" t="s">
        <v>900</v>
      </c>
      <c r="B160" s="310" t="s">
        <v>901</v>
      </c>
      <c r="C160" s="305"/>
      <c r="D160" s="305"/>
      <c r="E160" s="306"/>
      <c r="F160" s="307" t="n">
        <v>0</v>
      </c>
      <c r="G160" s="308" t="n">
        <v>0</v>
      </c>
    </row>
    <row r="161" customFormat="false" ht="12.75" hidden="false" customHeight="false" outlineLevel="0" collapsed="false">
      <c r="A161" s="309" t="s">
        <v>902</v>
      </c>
      <c r="B161" s="310" t="s">
        <v>903</v>
      </c>
      <c r="C161" s="305"/>
      <c r="D161" s="305"/>
      <c r="E161" s="306"/>
      <c r="F161" s="307" t="n">
        <v>0</v>
      </c>
      <c r="G161" s="308" t="n">
        <v>0</v>
      </c>
    </row>
    <row r="162" customFormat="false" ht="12.75" hidden="false" customHeight="false" outlineLevel="0" collapsed="false">
      <c r="A162" s="309" t="s">
        <v>904</v>
      </c>
      <c r="B162" s="310" t="s">
        <v>905</v>
      </c>
      <c r="C162" s="305"/>
      <c r="D162" s="305"/>
      <c r="E162" s="306"/>
      <c r="F162" s="307" t="n">
        <v>0</v>
      </c>
      <c r="G162" s="308" t="n">
        <v>0</v>
      </c>
    </row>
    <row r="163" customFormat="false" ht="12.75" hidden="false" customHeight="false" outlineLevel="0" collapsed="false">
      <c r="A163" s="309" t="s">
        <v>906</v>
      </c>
      <c r="B163" s="310" t="s">
        <v>907</v>
      </c>
      <c r="C163" s="305"/>
      <c r="D163" s="305"/>
      <c r="E163" s="306"/>
      <c r="F163" s="307" t="n">
        <v>0</v>
      </c>
      <c r="G163" s="308" t="n">
        <v>0</v>
      </c>
    </row>
    <row r="164" customFormat="false" ht="13.5" hidden="false" customHeight="false" outlineLevel="0" collapsed="false">
      <c r="A164" s="309" t="s">
        <v>908</v>
      </c>
      <c r="B164" s="310" t="s">
        <v>909</v>
      </c>
      <c r="C164" s="305"/>
      <c r="D164" s="305"/>
      <c r="E164" s="306"/>
      <c r="F164" s="307" t="n">
        <v>0</v>
      </c>
      <c r="G164" s="308" t="n">
        <v>0</v>
      </c>
    </row>
    <row r="165" customFormat="false" ht="13.5" hidden="false" customHeight="false" outlineLevel="0" collapsed="false">
      <c r="A165" s="318"/>
      <c r="B165" s="318"/>
      <c r="C165" s="318"/>
      <c r="D165" s="318"/>
      <c r="E165" s="318"/>
      <c r="F165" s="318"/>
      <c r="G165" s="319" t="n">
        <v>0</v>
      </c>
    </row>
    <row r="166" customFormat="false" ht="12.75" hidden="false" customHeight="false" outlineLevel="0" collapsed="false">
      <c r="A166" s="334" t="s">
        <v>910</v>
      </c>
      <c r="B166" s="303"/>
      <c r="C166" s="304"/>
      <c r="D166" s="305"/>
      <c r="E166" s="306"/>
      <c r="F166" s="307"/>
      <c r="G166" s="308"/>
    </row>
    <row r="167" customFormat="false" ht="12.75" hidden="false" customHeight="false" outlineLevel="0" collapsed="false">
      <c r="A167" s="309" t="s">
        <v>911</v>
      </c>
      <c r="B167" s="310" t="s">
        <v>912</v>
      </c>
      <c r="C167" s="305"/>
      <c r="D167" s="305"/>
      <c r="E167" s="306"/>
      <c r="F167" s="307"/>
      <c r="G167" s="308"/>
      <c r="I167" s="344"/>
    </row>
    <row r="168" customFormat="false" ht="12.75" hidden="false" customHeight="false" outlineLevel="0" collapsed="false">
      <c r="A168" s="309" t="s">
        <v>913</v>
      </c>
      <c r="B168" s="310" t="s">
        <v>914</v>
      </c>
      <c r="C168" s="305"/>
      <c r="D168" s="305" t="n">
        <v>1</v>
      </c>
      <c r="E168" s="306" t="n">
        <v>400</v>
      </c>
      <c r="F168" s="307" t="n">
        <v>35</v>
      </c>
      <c r="G168" s="308" t="n">
        <f aca="false">PRODUCT(D168:F168)</f>
        <v>14000</v>
      </c>
      <c r="H168" s="344"/>
      <c r="I168" s="344"/>
    </row>
    <row r="169" customFormat="false" ht="12.75" hidden="false" customHeight="false" outlineLevel="0" collapsed="false">
      <c r="A169" s="309" t="s">
        <v>915</v>
      </c>
      <c r="B169" s="310" t="s">
        <v>916</v>
      </c>
      <c r="C169" s="305"/>
      <c r="D169" s="305" t="n">
        <v>1</v>
      </c>
      <c r="E169" s="306" t="n">
        <v>480</v>
      </c>
      <c r="F169" s="307" t="n">
        <v>12</v>
      </c>
      <c r="G169" s="308" t="n">
        <f aca="false">PRODUCT(D169:F169)</f>
        <v>5760</v>
      </c>
      <c r="H169" s="344"/>
      <c r="I169" s="344"/>
    </row>
    <row r="170" customFormat="false" ht="12.75" hidden="false" customHeight="false" outlineLevel="0" collapsed="false">
      <c r="A170" s="309" t="s">
        <v>917</v>
      </c>
      <c r="B170" s="310" t="s">
        <v>918</v>
      </c>
      <c r="C170" s="305"/>
      <c r="D170" s="305" t="n">
        <v>1</v>
      </c>
      <c r="E170" s="306" t="n">
        <v>480</v>
      </c>
      <c r="F170" s="307" t="n">
        <v>38</v>
      </c>
      <c r="G170" s="308" t="n">
        <f aca="false">PRODUCT(D170:F170)</f>
        <v>18240</v>
      </c>
      <c r="H170" s="344"/>
      <c r="I170" s="344"/>
    </row>
    <row r="171" customFormat="false" ht="12.75" hidden="false" customHeight="false" outlineLevel="0" collapsed="false">
      <c r="A171" s="309" t="s">
        <v>919</v>
      </c>
      <c r="B171" s="310" t="s">
        <v>920</v>
      </c>
      <c r="C171" s="305"/>
      <c r="D171" s="305" t="n">
        <v>1</v>
      </c>
      <c r="E171" s="306" t="n">
        <v>400</v>
      </c>
      <c r="F171" s="307" t="n">
        <v>16</v>
      </c>
      <c r="G171" s="308" t="n">
        <f aca="false">PRODUCT(D171:F171)</f>
        <v>6400</v>
      </c>
      <c r="H171" s="344"/>
      <c r="I171" s="344"/>
    </row>
    <row r="172" customFormat="false" ht="12.75" hidden="false" customHeight="false" outlineLevel="0" collapsed="false">
      <c r="A172" s="309" t="s">
        <v>921</v>
      </c>
      <c r="B172" s="310" t="s">
        <v>922</v>
      </c>
      <c r="C172" s="305"/>
      <c r="D172" s="305" t="n">
        <v>1</v>
      </c>
      <c r="E172" s="306" t="n">
        <v>480</v>
      </c>
      <c r="F172" s="307" t="n">
        <v>5</v>
      </c>
      <c r="G172" s="308" t="n">
        <f aca="false">PRODUCT(D172:F172)</f>
        <v>2400</v>
      </c>
      <c r="H172" s="344"/>
      <c r="I172" s="344"/>
    </row>
    <row r="173" customFormat="false" ht="12.75" hidden="false" customHeight="false" outlineLevel="0" collapsed="false">
      <c r="A173" s="309" t="s">
        <v>923</v>
      </c>
      <c r="B173" s="310" t="s">
        <v>924</v>
      </c>
      <c r="C173" s="305"/>
      <c r="D173" s="305" t="n">
        <v>1</v>
      </c>
      <c r="E173" s="306" t="n">
        <v>320</v>
      </c>
      <c r="F173" s="307" t="n">
        <v>38</v>
      </c>
      <c r="G173" s="308" t="n">
        <f aca="false">PRODUCT(D173:F173)</f>
        <v>12160</v>
      </c>
      <c r="H173" s="344"/>
      <c r="I173" s="344"/>
    </row>
    <row r="174" customFormat="false" ht="12.75" hidden="false" customHeight="false" outlineLevel="0" collapsed="false">
      <c r="A174" s="309" t="s">
        <v>925</v>
      </c>
      <c r="B174" s="310" t="s">
        <v>926</v>
      </c>
      <c r="C174" s="305"/>
      <c r="D174" s="305" t="n">
        <v>1</v>
      </c>
      <c r="E174" s="306" t="n">
        <v>800</v>
      </c>
      <c r="F174" s="307" t="n">
        <v>60</v>
      </c>
      <c r="G174" s="308" t="n">
        <f aca="false">PRODUCT(D174:F174)</f>
        <v>48000</v>
      </c>
      <c r="H174" s="344"/>
      <c r="I174" s="344"/>
    </row>
    <row r="175" customFormat="false" ht="12.75" hidden="false" customHeight="false" outlineLevel="0" collapsed="false">
      <c r="A175" s="309" t="s">
        <v>927</v>
      </c>
      <c r="B175" s="310" t="s">
        <v>928</v>
      </c>
      <c r="C175" s="305"/>
      <c r="D175" s="305" t="n">
        <v>1</v>
      </c>
      <c r="E175" s="306" t="n">
        <v>240</v>
      </c>
      <c r="F175" s="307" t="n">
        <v>16</v>
      </c>
      <c r="G175" s="308" t="n">
        <f aca="false">PRODUCT(D175:F175)</f>
        <v>3840</v>
      </c>
      <c r="H175" s="344"/>
      <c r="I175" s="344"/>
    </row>
    <row r="176" customFormat="false" ht="12.75" hidden="false" customHeight="false" outlineLevel="0" collapsed="false">
      <c r="A176" s="309" t="s">
        <v>929</v>
      </c>
      <c r="B176" s="310" t="s">
        <v>930</v>
      </c>
      <c r="C176" s="305"/>
      <c r="D176" s="305" t="n">
        <v>1</v>
      </c>
      <c r="E176" s="306" t="n">
        <v>800</v>
      </c>
      <c r="F176" s="307" t="n">
        <v>4</v>
      </c>
      <c r="G176" s="308" t="n">
        <f aca="false">PRODUCT(D176:F176)</f>
        <v>3200</v>
      </c>
      <c r="H176" s="344"/>
      <c r="I176" s="344"/>
    </row>
    <row r="177" customFormat="false" ht="12.75" hidden="false" customHeight="false" outlineLevel="0" collapsed="false">
      <c r="A177" s="309" t="s">
        <v>931</v>
      </c>
      <c r="B177" s="310" t="s">
        <v>932</v>
      </c>
      <c r="C177" s="305"/>
      <c r="D177" s="305" t="n">
        <v>1</v>
      </c>
      <c r="E177" s="306" t="n">
        <v>800</v>
      </c>
      <c r="F177" s="307" t="n">
        <v>2.5</v>
      </c>
      <c r="G177" s="308" t="n">
        <f aca="false">PRODUCT(D177:F177)</f>
        <v>2000</v>
      </c>
      <c r="H177" s="344"/>
      <c r="I177" s="344"/>
    </row>
    <row r="178" customFormat="false" ht="13.5" hidden="false" customHeight="false" outlineLevel="0" collapsed="false">
      <c r="A178" s="309" t="s">
        <v>933</v>
      </c>
      <c r="B178" s="310" t="s">
        <v>934</v>
      </c>
      <c r="C178" s="305"/>
      <c r="D178" s="305" t="n">
        <v>1</v>
      </c>
      <c r="E178" s="306" t="n">
        <v>400</v>
      </c>
      <c r="F178" s="307" t="n">
        <v>8</v>
      </c>
      <c r="G178" s="308" t="n">
        <f aca="false">PRODUCT(D178:F178)</f>
        <v>3200</v>
      </c>
      <c r="H178" s="344"/>
      <c r="I178" s="344"/>
    </row>
    <row r="179" customFormat="false" ht="13.5" hidden="false" customHeight="false" outlineLevel="0" collapsed="false">
      <c r="A179" s="318"/>
      <c r="B179" s="318"/>
      <c r="C179" s="318"/>
      <c r="D179" s="318"/>
      <c r="E179" s="318"/>
      <c r="F179" s="318"/>
      <c r="G179" s="319" t="n">
        <f aca="false">SUBTOTAL(9,G168:G178)</f>
        <v>119200</v>
      </c>
      <c r="H179" s="344"/>
    </row>
    <row r="180" customFormat="false" ht="12.75" hidden="false" customHeight="false" outlineLevel="0" collapsed="false">
      <c r="A180" s="334" t="s">
        <v>935</v>
      </c>
      <c r="B180" s="303"/>
      <c r="C180" s="304"/>
      <c r="D180" s="305"/>
      <c r="E180" s="306"/>
      <c r="F180" s="307"/>
      <c r="G180" s="308"/>
    </row>
    <row r="181" customFormat="false" ht="12.75" hidden="false" customHeight="false" outlineLevel="0" collapsed="false">
      <c r="A181" s="309" t="s">
        <v>936</v>
      </c>
      <c r="B181" s="310" t="s">
        <v>937</v>
      </c>
      <c r="C181" s="305"/>
      <c r="D181" s="305"/>
      <c r="E181" s="306"/>
      <c r="F181" s="307"/>
      <c r="G181" s="308"/>
    </row>
    <row r="182" customFormat="false" ht="12.75" hidden="false" customHeight="false" outlineLevel="0" collapsed="false">
      <c r="A182" s="309" t="s">
        <v>938</v>
      </c>
      <c r="B182" s="310" t="s">
        <v>939</v>
      </c>
      <c r="C182" s="305"/>
      <c r="D182" s="305"/>
      <c r="E182" s="306" t="s">
        <v>667</v>
      </c>
      <c r="F182" s="307" t="n">
        <v>0</v>
      </c>
      <c r="G182" s="308" t="n">
        <v>0</v>
      </c>
    </row>
    <row r="183" customFormat="false" ht="13.5" hidden="false" customHeight="false" outlineLevel="0" collapsed="false">
      <c r="A183" s="309" t="s">
        <v>940</v>
      </c>
      <c r="B183" s="310" t="s">
        <v>941</v>
      </c>
      <c r="C183" s="305"/>
      <c r="D183" s="305"/>
      <c r="E183" s="306" t="s">
        <v>667</v>
      </c>
      <c r="F183" s="307" t="n">
        <v>0</v>
      </c>
      <c r="G183" s="308" t="n">
        <v>0</v>
      </c>
    </row>
    <row r="184" customFormat="false" ht="13.5" hidden="false" customHeight="false" outlineLevel="0" collapsed="false">
      <c r="A184" s="318"/>
      <c r="B184" s="318"/>
      <c r="C184" s="318"/>
      <c r="D184" s="318"/>
      <c r="E184" s="318"/>
      <c r="F184" s="318"/>
      <c r="G184" s="319" t="n">
        <v>0</v>
      </c>
    </row>
    <row r="185" customFormat="false" ht="12.75" hidden="false" customHeight="false" outlineLevel="0" collapsed="false">
      <c r="A185" s="334" t="s">
        <v>942</v>
      </c>
      <c r="B185" s="303"/>
      <c r="C185" s="304"/>
      <c r="D185" s="305"/>
      <c r="E185" s="306"/>
      <c r="F185" s="307"/>
      <c r="G185" s="308"/>
    </row>
    <row r="186" customFormat="false" ht="12.75" hidden="false" customHeight="false" outlineLevel="0" collapsed="false">
      <c r="A186" s="309" t="s">
        <v>943</v>
      </c>
      <c r="B186" s="310" t="s">
        <v>944</v>
      </c>
      <c r="C186" s="305"/>
      <c r="D186" s="305"/>
      <c r="E186" s="306"/>
      <c r="F186" s="307"/>
      <c r="G186" s="308"/>
    </row>
    <row r="187" customFormat="false" ht="12.75" hidden="false" customHeight="false" outlineLevel="0" collapsed="false">
      <c r="A187" s="309" t="s">
        <v>945</v>
      </c>
      <c r="B187" s="310" t="s">
        <v>946</v>
      </c>
      <c r="C187" s="305"/>
      <c r="D187" s="305" t="n">
        <v>1</v>
      </c>
      <c r="E187" s="306"/>
      <c r="F187" s="307" t="n">
        <v>2500</v>
      </c>
      <c r="G187" s="308" t="n">
        <f aca="false">PRODUCT(D187:F187)</f>
        <v>2500</v>
      </c>
    </row>
    <row r="188" customFormat="false" ht="12.75" hidden="false" customHeight="false" outlineLevel="0" collapsed="false">
      <c r="A188" s="309" t="s">
        <v>947</v>
      </c>
      <c r="B188" s="310" t="s">
        <v>948</v>
      </c>
      <c r="C188" s="305"/>
      <c r="D188" s="305"/>
      <c r="E188" s="306"/>
      <c r="F188" s="307" t="n">
        <v>2000</v>
      </c>
      <c r="G188" s="308" t="n">
        <f aca="false">PRODUCT(D188:F188)</f>
        <v>2000</v>
      </c>
    </row>
    <row r="189" customFormat="false" ht="12.75" hidden="false" customHeight="false" outlineLevel="0" collapsed="false">
      <c r="A189" s="309" t="s">
        <v>949</v>
      </c>
      <c r="B189" s="310" t="s">
        <v>950</v>
      </c>
      <c r="C189" s="305"/>
      <c r="D189" s="305"/>
      <c r="E189" s="306" t="s">
        <v>667</v>
      </c>
      <c r="F189" s="307" t="n">
        <v>1800</v>
      </c>
      <c r="G189" s="308" t="n">
        <f aca="false">PRODUCT(D189:F189)</f>
        <v>1800</v>
      </c>
    </row>
    <row r="190" customFormat="false" ht="12.75" hidden="false" customHeight="false" outlineLevel="0" collapsed="false">
      <c r="A190" s="309" t="s">
        <v>951</v>
      </c>
      <c r="B190" s="310" t="s">
        <v>952</v>
      </c>
      <c r="C190" s="305"/>
      <c r="D190" s="305" t="n">
        <v>1</v>
      </c>
      <c r="E190" s="306" t="n">
        <v>1</v>
      </c>
      <c r="F190" s="307" t="n">
        <v>10444.18</v>
      </c>
      <c r="G190" s="308" t="n">
        <f aca="false">PRODUCT(D190:F190)</f>
        <v>10444.18</v>
      </c>
    </row>
    <row r="191" customFormat="false" ht="12.75" hidden="false" customHeight="false" outlineLevel="0" collapsed="false">
      <c r="A191" s="309" t="s">
        <v>953</v>
      </c>
      <c r="B191" s="310" t="s">
        <v>954</v>
      </c>
      <c r="C191" s="305"/>
      <c r="D191" s="305" t="n">
        <v>1</v>
      </c>
      <c r="E191" s="306" t="n">
        <v>6</v>
      </c>
      <c r="F191" s="307" t="n">
        <v>35000</v>
      </c>
      <c r="G191" s="308" t="n">
        <f aca="false">PRODUCT(D191:F191)</f>
        <v>210000</v>
      </c>
    </row>
    <row r="192" customFormat="false" ht="12.75" hidden="false" customHeight="false" outlineLevel="0" collapsed="false">
      <c r="A192" s="309" t="s">
        <v>955</v>
      </c>
      <c r="B192" s="310" t="s">
        <v>956</v>
      </c>
      <c r="C192" s="305"/>
      <c r="D192" s="305"/>
      <c r="E192" s="306" t="n">
        <v>0</v>
      </c>
      <c r="F192" s="307" t="n">
        <v>0</v>
      </c>
      <c r="G192" s="308" t="n">
        <f aca="false">PRODUCT(D192:F192)</f>
        <v>0</v>
      </c>
    </row>
    <row r="193" customFormat="false" ht="12.75" hidden="false" customHeight="false" outlineLevel="0" collapsed="false">
      <c r="A193" s="309" t="s">
        <v>957</v>
      </c>
      <c r="B193" s="310" t="s">
        <v>958</v>
      </c>
      <c r="C193" s="305"/>
      <c r="D193" s="305" t="n">
        <v>1</v>
      </c>
      <c r="E193" s="306" t="n">
        <v>1</v>
      </c>
      <c r="F193" s="307" t="n">
        <v>4000</v>
      </c>
      <c r="G193" s="308" t="n">
        <f aca="false">PRODUCT(D193:F193)</f>
        <v>4000</v>
      </c>
    </row>
    <row r="194" customFormat="false" ht="13.5" hidden="false" customHeight="false" outlineLevel="0" collapsed="false">
      <c r="A194" s="309" t="s">
        <v>959</v>
      </c>
      <c r="B194" s="310" t="s">
        <v>960</v>
      </c>
      <c r="C194" s="305"/>
      <c r="D194" s="305" t="n">
        <v>1</v>
      </c>
      <c r="E194" s="306" t="n">
        <v>1</v>
      </c>
      <c r="F194" s="307" t="n">
        <v>6500</v>
      </c>
      <c r="G194" s="308" t="n">
        <f aca="false">PRODUCT(D194:F194)</f>
        <v>6500</v>
      </c>
      <c r="H194" s="317" t="n">
        <f aca="false">SUM(G187:G194)</f>
        <v>237244.18</v>
      </c>
    </row>
    <row r="195" customFormat="false" ht="13.5" hidden="false" customHeight="false" outlineLevel="0" collapsed="false">
      <c r="A195" s="318"/>
      <c r="B195" s="318"/>
      <c r="C195" s="318"/>
      <c r="D195" s="318"/>
      <c r="E195" s="318"/>
      <c r="F195" s="318"/>
      <c r="G195" s="319" t="n">
        <f aca="false">SUBTOTAL(9,G187:G194)</f>
        <v>237244.18</v>
      </c>
    </row>
    <row r="196" s="311" customFormat="true" ht="13.5" hidden="false" customHeight="false" outlineLevel="0" collapsed="false">
      <c r="A196" s="287" t="s">
        <v>260</v>
      </c>
      <c r="B196" s="287"/>
      <c r="C196" s="287"/>
      <c r="D196" s="287"/>
      <c r="E196" s="287"/>
      <c r="F196" s="287"/>
      <c r="G196" s="335" t="n">
        <f aca="false">SUBTOTAL(9,G157:G194)</f>
        <v>356444.18</v>
      </c>
    </row>
    <row r="197" customFormat="false" ht="24" hidden="false" customHeight="true" outlineLevel="0" collapsed="false">
      <c r="A197" s="287" t="s">
        <v>961</v>
      </c>
      <c r="B197" s="287"/>
      <c r="C197" s="287"/>
      <c r="D197" s="287"/>
      <c r="E197" s="287"/>
      <c r="F197" s="287"/>
      <c r="G197" s="335" t="n">
        <f aca="false">SUBTOTAL(9,G2:G196)</f>
        <v>3805106.228</v>
      </c>
      <c r="H197" s="345" t="n">
        <f aca="false">SUM(H2:H196)</f>
        <v>3685906.228</v>
      </c>
      <c r="J197" s="346"/>
      <c r="L197" s="345" t="n">
        <f aca="false">G197/18</f>
        <v>211394.790444444</v>
      </c>
    </row>
    <row r="198" customFormat="false" ht="13.5" hidden="false" customHeight="false" outlineLevel="0" collapsed="false">
      <c r="A198" s="347" t="s">
        <v>962</v>
      </c>
      <c r="J198" s="273" t="n">
        <v>87493.2</v>
      </c>
    </row>
    <row r="199" customFormat="false" ht="13.5" hidden="false" customHeight="false" outlineLevel="0" collapsed="false">
      <c r="G199" s="335"/>
    </row>
  </sheetData>
  <mergeCells count="36">
    <mergeCell ref="A1:G1"/>
    <mergeCell ref="A2:A3"/>
    <mergeCell ref="B2:C3"/>
    <mergeCell ref="A4:A5"/>
    <mergeCell ref="B4:B5"/>
    <mergeCell ref="D4:D5"/>
    <mergeCell ref="E4:E5"/>
    <mergeCell ref="A22:F22"/>
    <mergeCell ref="A32:F32"/>
    <mergeCell ref="A43:F43"/>
    <mergeCell ref="A58:F58"/>
    <mergeCell ref="A70:F70"/>
    <mergeCell ref="A71:B71"/>
    <mergeCell ref="A72:B72"/>
    <mergeCell ref="A73:F73"/>
    <mergeCell ref="A77:F77"/>
    <mergeCell ref="A78:F78"/>
    <mergeCell ref="A83:F83"/>
    <mergeCell ref="A87:F87"/>
    <mergeCell ref="A95:F95"/>
    <mergeCell ref="A104:F104"/>
    <mergeCell ref="A109:F109"/>
    <mergeCell ref="A113:F113"/>
    <mergeCell ref="A114:F114"/>
    <mergeCell ref="A120:F120"/>
    <mergeCell ref="A125:F125"/>
    <mergeCell ref="A140:F140"/>
    <mergeCell ref="A148:F148"/>
    <mergeCell ref="A155:F155"/>
    <mergeCell ref="A156:F156"/>
    <mergeCell ref="A165:F165"/>
    <mergeCell ref="A179:F179"/>
    <mergeCell ref="A184:F184"/>
    <mergeCell ref="A195:F195"/>
    <mergeCell ref="A196:F196"/>
    <mergeCell ref="A197:F19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G210"/>
  <sheetViews>
    <sheetView windowProtection="false" showFormulas="false" showGridLines="true" showRowColHeaders="true" showZeros="true" rightToLeft="false" tabSelected="false" showOutlineSymbols="true" defaultGridColor="true" view="pageBreakPreview" topLeftCell="A184" colorId="64" zoomScale="130" zoomScaleNormal="100" zoomScalePageLayoutView="130" workbookViewId="0">
      <selection pane="topLeft" activeCell="AF170" activeCellId="0" sqref="AF170"/>
    </sheetView>
  </sheetViews>
  <sheetFormatPr defaultRowHeight="12.75"/>
  <cols>
    <col collapsed="false" hidden="false" max="27" min="1" style="0" width="4.21022727272727"/>
    <col collapsed="false" hidden="false" max="1025" min="28" style="0" width="9.77272727272727"/>
  </cols>
  <sheetData>
    <row r="1" s="349" customFormat="true" ht="21" hidden="false" customHeight="true" outlineLevel="0" collapsed="false">
      <c r="A1" s="348" t="e">
        <f aca="false">#REF!</f>
        <v>#REF!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</row>
    <row r="2" s="350" customFormat="true" ht="13.5" hidden="false" customHeight="true" outlineLevel="0" collapsed="false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</row>
    <row r="3" s="354" customFormat="true" ht="12.75" hidden="false" customHeight="false" outlineLevel="0" collapsed="false">
      <c r="A3" s="351" t="s">
        <v>963</v>
      </c>
      <c r="B3" s="352"/>
      <c r="C3" s="352"/>
      <c r="D3" s="352"/>
      <c r="E3" s="352"/>
      <c r="F3" s="353"/>
      <c r="G3" s="353"/>
      <c r="H3" s="352"/>
      <c r="I3" s="352"/>
      <c r="J3" s="352"/>
      <c r="K3" s="352"/>
      <c r="L3" s="353"/>
      <c r="M3" s="352"/>
      <c r="N3" s="352"/>
      <c r="O3" s="352"/>
      <c r="P3" s="352"/>
      <c r="Q3" s="353"/>
      <c r="R3" s="353"/>
      <c r="S3" s="352"/>
      <c r="T3" s="352"/>
      <c r="U3" s="352"/>
      <c r="V3" s="352"/>
      <c r="W3" s="352"/>
      <c r="X3" s="352"/>
      <c r="Y3" s="352"/>
      <c r="Z3" s="352"/>
      <c r="AA3" s="352"/>
    </row>
    <row r="4" s="350" customFormat="true" ht="12.75" hidden="false" customHeight="false" outlineLevel="0" collapsed="false">
      <c r="A4" s="355"/>
      <c r="B4" s="356"/>
      <c r="C4" s="356"/>
      <c r="D4" s="356"/>
      <c r="E4" s="356"/>
      <c r="F4" s="357"/>
      <c r="G4" s="357"/>
      <c r="H4" s="356"/>
      <c r="I4" s="356"/>
      <c r="J4" s="356"/>
      <c r="K4" s="356"/>
      <c r="L4" s="357"/>
      <c r="M4" s="356"/>
      <c r="N4" s="356"/>
      <c r="O4" s="356"/>
      <c r="P4" s="356"/>
      <c r="Q4" s="357"/>
      <c r="R4" s="357"/>
      <c r="S4" s="356"/>
      <c r="T4" s="356"/>
      <c r="U4" s="356"/>
      <c r="V4" s="356"/>
      <c r="W4" s="356"/>
      <c r="X4" s="356"/>
      <c r="Y4" s="356"/>
      <c r="Z4" s="356"/>
      <c r="AA4" s="356"/>
    </row>
    <row r="5" s="350" customFormat="true" ht="12.75" hidden="false" customHeight="false" outlineLevel="0" collapsed="false">
      <c r="A5" s="355" t="s">
        <v>964</v>
      </c>
      <c r="B5" s="356"/>
      <c r="C5" s="356"/>
      <c r="D5" s="356"/>
      <c r="E5" s="356"/>
      <c r="F5" s="357"/>
      <c r="G5" s="357"/>
      <c r="H5" s="356"/>
      <c r="I5" s="356"/>
      <c r="J5" s="356"/>
      <c r="K5" s="356"/>
      <c r="L5" s="357"/>
      <c r="M5" s="356"/>
      <c r="N5" s="356"/>
      <c r="O5" s="356"/>
      <c r="P5" s="356"/>
      <c r="Q5" s="357"/>
      <c r="R5" s="357"/>
      <c r="S5" s="356"/>
      <c r="T5" s="356"/>
      <c r="U5" s="356"/>
      <c r="V5" s="356"/>
      <c r="W5" s="356"/>
      <c r="X5" s="356"/>
      <c r="Y5" s="356"/>
      <c r="Z5" s="356"/>
      <c r="AA5" s="356"/>
    </row>
    <row r="6" s="350" customFormat="true" ht="12.75" hidden="false" customHeight="false" outlineLevel="0" collapsed="false">
      <c r="A6" s="355"/>
      <c r="B6" s="356"/>
      <c r="C6" s="356"/>
      <c r="D6" s="356"/>
      <c r="E6" s="356"/>
      <c r="F6" s="357"/>
      <c r="G6" s="357"/>
      <c r="H6" s="356"/>
      <c r="I6" s="356"/>
      <c r="J6" s="356"/>
      <c r="K6" s="356"/>
      <c r="L6" s="357"/>
      <c r="M6" s="356"/>
      <c r="N6" s="356"/>
      <c r="O6" s="356"/>
      <c r="P6" s="356"/>
      <c r="Q6" s="357"/>
      <c r="R6" s="357"/>
      <c r="S6" s="356"/>
      <c r="T6" s="356"/>
      <c r="U6" s="356"/>
      <c r="V6" s="356"/>
      <c r="W6" s="356"/>
      <c r="X6" s="356"/>
      <c r="Y6" s="356"/>
      <c r="Z6" s="356"/>
      <c r="AA6" s="356"/>
    </row>
    <row r="7" s="350" customFormat="true" ht="12.75" hidden="false" customHeight="false" outlineLevel="0" collapsed="false">
      <c r="A7" s="0"/>
      <c r="B7" s="355"/>
      <c r="C7" s="356"/>
      <c r="D7" s="356"/>
      <c r="E7" s="356"/>
      <c r="F7" s="356"/>
      <c r="G7" s="356"/>
      <c r="H7" s="356"/>
      <c r="I7" s="358" t="s">
        <v>965</v>
      </c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4"/>
    </row>
    <row r="8" s="350" customFormat="true" ht="12.75" hidden="false" customHeight="false" outlineLevel="0" collapsed="false">
      <c r="A8" s="0"/>
      <c r="B8" s="355"/>
      <c r="C8" s="356"/>
      <c r="D8" s="356"/>
      <c r="E8" s="356"/>
      <c r="F8" s="356"/>
      <c r="G8" s="356"/>
      <c r="H8" s="356"/>
      <c r="I8" s="359" t="s">
        <v>966</v>
      </c>
      <c r="J8" s="359"/>
      <c r="K8" s="359"/>
      <c r="L8" s="359" t="s">
        <v>967</v>
      </c>
      <c r="M8" s="359"/>
      <c r="N8" s="359"/>
      <c r="O8" s="359" t="s">
        <v>968</v>
      </c>
      <c r="P8" s="359"/>
      <c r="Q8" s="359"/>
      <c r="R8" s="359" t="s">
        <v>969</v>
      </c>
      <c r="S8" s="359"/>
      <c r="T8" s="359"/>
      <c r="U8" s="359" t="s">
        <v>970</v>
      </c>
      <c r="V8" s="359"/>
      <c r="W8" s="359"/>
      <c r="X8" s="359" t="s">
        <v>971</v>
      </c>
      <c r="Y8" s="359"/>
      <c r="Z8" s="359"/>
      <c r="AA8" s="0"/>
    </row>
    <row r="9" s="350" customFormat="true" ht="12.75" hidden="false" customHeight="false" outlineLevel="0" collapsed="false">
      <c r="A9" s="0"/>
      <c r="B9" s="360" t="s">
        <v>972</v>
      </c>
      <c r="C9" s="361"/>
      <c r="D9" s="362"/>
      <c r="E9" s="362"/>
      <c r="F9" s="362"/>
      <c r="G9" s="362"/>
      <c r="H9" s="362"/>
      <c r="I9" s="363"/>
      <c r="J9" s="363"/>
      <c r="K9" s="363"/>
      <c r="L9" s="363"/>
      <c r="M9" s="363"/>
      <c r="N9" s="363"/>
      <c r="O9" s="363"/>
      <c r="P9" s="363"/>
      <c r="Q9" s="363"/>
      <c r="R9" s="364"/>
      <c r="S9" s="364"/>
      <c r="T9" s="364"/>
      <c r="U9" s="364"/>
      <c r="V9" s="364"/>
      <c r="W9" s="364"/>
      <c r="X9" s="364"/>
      <c r="Y9" s="364"/>
      <c r="Z9" s="365"/>
      <c r="AA9" s="0"/>
    </row>
    <row r="10" s="350" customFormat="true" ht="12.75" hidden="false" customHeight="false" outlineLevel="0" collapsed="false">
      <c r="A10" s="0"/>
      <c r="B10" s="360" t="s">
        <v>973</v>
      </c>
      <c r="C10" s="361"/>
      <c r="D10" s="362"/>
      <c r="E10" s="362"/>
      <c r="F10" s="362"/>
      <c r="G10" s="362"/>
      <c r="H10" s="366"/>
      <c r="I10" s="367" t="n">
        <v>195</v>
      </c>
      <c r="J10" s="367"/>
      <c r="K10" s="367"/>
      <c r="L10" s="367" t="n">
        <f aca="false">414-L65</f>
        <v>242</v>
      </c>
      <c r="M10" s="367"/>
      <c r="N10" s="367"/>
      <c r="O10" s="367" t="n">
        <v>141</v>
      </c>
      <c r="P10" s="367"/>
      <c r="Q10" s="367"/>
      <c r="R10" s="367" t="n">
        <v>0</v>
      </c>
      <c r="S10" s="367"/>
      <c r="T10" s="367"/>
      <c r="U10" s="367" t="n">
        <v>0</v>
      </c>
      <c r="V10" s="367"/>
      <c r="W10" s="367"/>
      <c r="X10" s="367" t="n">
        <v>0</v>
      </c>
      <c r="Y10" s="367"/>
      <c r="Z10" s="367"/>
      <c r="AA10" s="0"/>
    </row>
    <row r="11" s="350" customFormat="true" ht="12.75" hidden="false" customHeight="false" outlineLevel="0" collapsed="false">
      <c r="A11" s="0"/>
      <c r="B11" s="360" t="s">
        <v>974</v>
      </c>
      <c r="C11" s="361"/>
      <c r="D11" s="362"/>
      <c r="E11" s="362"/>
      <c r="F11" s="362"/>
      <c r="G11" s="362"/>
      <c r="H11" s="366"/>
      <c r="I11" s="367" t="n">
        <v>34</v>
      </c>
      <c r="J11" s="367"/>
      <c r="K11" s="367"/>
      <c r="L11" s="367" t="n">
        <v>0</v>
      </c>
      <c r="M11" s="367"/>
      <c r="N11" s="367"/>
      <c r="O11" s="367" t="n">
        <v>0</v>
      </c>
      <c r="P11" s="367"/>
      <c r="Q11" s="367"/>
      <c r="R11" s="367" t="n">
        <v>0</v>
      </c>
      <c r="S11" s="367"/>
      <c r="T11" s="367"/>
      <c r="U11" s="367" t="n">
        <v>0</v>
      </c>
      <c r="V11" s="367"/>
      <c r="W11" s="367"/>
      <c r="X11" s="367" t="n">
        <v>0</v>
      </c>
      <c r="Y11" s="367"/>
      <c r="Z11" s="367"/>
      <c r="AA11" s="0"/>
    </row>
    <row r="12" s="350" customFormat="true" ht="12.75" hidden="false" customHeight="false" outlineLevel="0" collapsed="false">
      <c r="A12" s="0"/>
      <c r="B12" s="360" t="s">
        <v>975</v>
      </c>
      <c r="C12" s="361"/>
      <c r="D12" s="362"/>
      <c r="E12" s="362"/>
      <c r="F12" s="362"/>
      <c r="G12" s="362"/>
      <c r="H12" s="366"/>
      <c r="I12" s="367" t="n">
        <v>101</v>
      </c>
      <c r="J12" s="367"/>
      <c r="K12" s="367"/>
      <c r="L12" s="367" t="n">
        <v>0</v>
      </c>
      <c r="M12" s="367"/>
      <c r="N12" s="367"/>
      <c r="O12" s="367" t="n">
        <v>0</v>
      </c>
      <c r="P12" s="367"/>
      <c r="Q12" s="367"/>
      <c r="R12" s="367" t="n">
        <v>0</v>
      </c>
      <c r="S12" s="367"/>
      <c r="T12" s="367"/>
      <c r="U12" s="367" t="n">
        <v>0</v>
      </c>
      <c r="V12" s="367"/>
      <c r="W12" s="367"/>
      <c r="X12" s="367" t="n">
        <v>0</v>
      </c>
      <c r="Y12" s="367"/>
      <c r="Z12" s="367"/>
      <c r="AA12" s="0"/>
    </row>
    <row r="13" s="350" customFormat="true" ht="12.75" hidden="false" customHeight="false" outlineLevel="0" collapsed="false">
      <c r="A13" s="0"/>
      <c r="B13" s="360" t="s">
        <v>976</v>
      </c>
      <c r="C13" s="361"/>
      <c r="D13" s="362"/>
      <c r="E13" s="362"/>
      <c r="F13" s="362"/>
      <c r="G13" s="362"/>
      <c r="H13" s="366"/>
      <c r="I13" s="367" t="n">
        <v>0</v>
      </c>
      <c r="J13" s="367"/>
      <c r="K13" s="367"/>
      <c r="L13" s="367" t="n">
        <v>0</v>
      </c>
      <c r="M13" s="367"/>
      <c r="N13" s="367"/>
      <c r="O13" s="367" t="n">
        <v>0</v>
      </c>
      <c r="P13" s="367"/>
      <c r="Q13" s="367"/>
      <c r="R13" s="367" t="n">
        <v>0</v>
      </c>
      <c r="S13" s="367"/>
      <c r="T13" s="367"/>
      <c r="U13" s="367" t="n">
        <v>0</v>
      </c>
      <c r="V13" s="367"/>
      <c r="W13" s="367"/>
      <c r="X13" s="367" t="n">
        <v>0</v>
      </c>
      <c r="Y13" s="367"/>
      <c r="Z13" s="367"/>
      <c r="AA13" s="0"/>
    </row>
    <row r="14" s="350" customFormat="true" ht="12.75" hidden="false" customHeight="false" outlineLevel="0" collapsed="false">
      <c r="A14" s="0"/>
      <c r="B14" s="360" t="s">
        <v>977</v>
      </c>
      <c r="C14" s="361"/>
      <c r="D14" s="362"/>
      <c r="E14" s="362"/>
      <c r="F14" s="362"/>
      <c r="G14" s="362"/>
      <c r="H14" s="366"/>
      <c r="I14" s="367" t="n">
        <v>0</v>
      </c>
      <c r="J14" s="367"/>
      <c r="K14" s="367"/>
      <c r="L14" s="367" t="n">
        <v>0</v>
      </c>
      <c r="M14" s="367"/>
      <c r="N14" s="367"/>
      <c r="O14" s="367" t="n">
        <v>0</v>
      </c>
      <c r="P14" s="367"/>
      <c r="Q14" s="367"/>
      <c r="R14" s="367" t="n">
        <v>0</v>
      </c>
      <c r="S14" s="367"/>
      <c r="T14" s="367"/>
      <c r="U14" s="367" t="n">
        <v>0</v>
      </c>
      <c r="V14" s="367"/>
      <c r="W14" s="367"/>
      <c r="X14" s="367" t="n">
        <v>0</v>
      </c>
      <c r="Y14" s="367"/>
      <c r="Z14" s="367"/>
      <c r="AA14" s="0"/>
    </row>
    <row r="15" s="350" customFormat="true" ht="12.75" hidden="false" customHeight="false" outlineLevel="0" collapsed="false">
      <c r="A15" s="0"/>
      <c r="B15" s="360" t="s">
        <v>978</v>
      </c>
      <c r="C15" s="361"/>
      <c r="D15" s="362"/>
      <c r="E15" s="362"/>
      <c r="F15" s="362"/>
      <c r="G15" s="362"/>
      <c r="H15" s="366"/>
      <c r="I15" s="367" t="n">
        <v>152</v>
      </c>
      <c r="J15" s="367"/>
      <c r="K15" s="367"/>
      <c r="L15" s="367" t="n">
        <v>0</v>
      </c>
      <c r="M15" s="367"/>
      <c r="N15" s="367"/>
      <c r="O15" s="367" t="n">
        <v>0</v>
      </c>
      <c r="P15" s="367"/>
      <c r="Q15" s="367"/>
      <c r="R15" s="367" t="n">
        <v>0</v>
      </c>
      <c r="S15" s="367"/>
      <c r="T15" s="367"/>
      <c r="U15" s="367" t="n">
        <v>0</v>
      </c>
      <c r="V15" s="367"/>
      <c r="W15" s="367"/>
      <c r="X15" s="367" t="n">
        <v>0</v>
      </c>
      <c r="Y15" s="367"/>
      <c r="Z15" s="367"/>
      <c r="AA15" s="0"/>
    </row>
    <row r="16" s="350" customFormat="true" ht="12.75" hidden="false" customHeight="false" outlineLevel="0" collapsed="false">
      <c r="A16" s="0"/>
      <c r="B16" s="360" t="s">
        <v>979</v>
      </c>
      <c r="C16" s="361"/>
      <c r="D16" s="362"/>
      <c r="E16" s="362"/>
      <c r="F16" s="362"/>
      <c r="G16" s="362"/>
      <c r="H16" s="366"/>
      <c r="I16" s="367" t="n">
        <v>104</v>
      </c>
      <c r="J16" s="367"/>
      <c r="K16" s="367"/>
      <c r="L16" s="367" t="n">
        <v>0</v>
      </c>
      <c r="M16" s="367"/>
      <c r="N16" s="367"/>
      <c r="O16" s="367" t="n">
        <v>0</v>
      </c>
      <c r="P16" s="367"/>
      <c r="Q16" s="367"/>
      <c r="R16" s="367" t="n">
        <v>0</v>
      </c>
      <c r="S16" s="367"/>
      <c r="T16" s="367"/>
      <c r="U16" s="367" t="n">
        <v>0</v>
      </c>
      <c r="V16" s="367"/>
      <c r="W16" s="367"/>
      <c r="X16" s="367" t="n">
        <v>0</v>
      </c>
      <c r="Y16" s="367"/>
      <c r="Z16" s="367"/>
      <c r="AA16" s="0"/>
    </row>
    <row r="17" s="350" customFormat="true" ht="12.75" hidden="false" customHeight="false" outlineLevel="0" collapsed="false">
      <c r="A17" s="0"/>
      <c r="B17" s="360" t="s">
        <v>980</v>
      </c>
      <c r="C17" s="361"/>
      <c r="D17" s="362"/>
      <c r="E17" s="362"/>
      <c r="F17" s="362"/>
      <c r="G17" s="362"/>
      <c r="H17" s="366"/>
      <c r="I17" s="367" t="n">
        <v>195</v>
      </c>
      <c r="J17" s="367"/>
      <c r="K17" s="367"/>
      <c r="L17" s="367" t="n">
        <v>100</v>
      </c>
      <c r="M17" s="367"/>
      <c r="N17" s="367"/>
      <c r="O17" s="367" t="n">
        <v>0</v>
      </c>
      <c r="P17" s="367"/>
      <c r="Q17" s="367"/>
      <c r="R17" s="367" t="n">
        <v>0</v>
      </c>
      <c r="S17" s="367"/>
      <c r="T17" s="367"/>
      <c r="U17" s="367" t="n">
        <v>0</v>
      </c>
      <c r="V17" s="367"/>
      <c r="W17" s="367"/>
      <c r="X17" s="367" t="n">
        <v>0</v>
      </c>
      <c r="Y17" s="367"/>
      <c r="Z17" s="367"/>
      <c r="AA17" s="0"/>
    </row>
    <row r="18" s="350" customFormat="true" ht="12.75" hidden="false" customHeight="false" outlineLevel="0" collapsed="false">
      <c r="A18" s="0"/>
      <c r="B18" s="360" t="s">
        <v>981</v>
      </c>
      <c r="C18" s="361"/>
      <c r="D18" s="362"/>
      <c r="E18" s="362"/>
      <c r="F18" s="362"/>
      <c r="G18" s="362"/>
      <c r="H18" s="366"/>
      <c r="I18" s="367" t="n">
        <v>69</v>
      </c>
      <c r="J18" s="367"/>
      <c r="K18" s="367"/>
      <c r="L18" s="367" t="n">
        <v>0</v>
      </c>
      <c r="M18" s="367"/>
      <c r="N18" s="367"/>
      <c r="O18" s="367" t="n">
        <v>0</v>
      </c>
      <c r="P18" s="367"/>
      <c r="Q18" s="367"/>
      <c r="R18" s="367" t="n">
        <v>0</v>
      </c>
      <c r="S18" s="367"/>
      <c r="T18" s="367"/>
      <c r="U18" s="367" t="n">
        <v>0</v>
      </c>
      <c r="V18" s="367"/>
      <c r="W18" s="367"/>
      <c r="X18" s="367" t="n">
        <v>0</v>
      </c>
      <c r="Y18" s="367"/>
      <c r="Z18" s="367"/>
      <c r="AA18" s="0"/>
    </row>
    <row r="19" s="350" customFormat="true" ht="12.75" hidden="false" customHeight="false" outlineLevel="0" collapsed="false">
      <c r="A19" s="0"/>
      <c r="B19" s="360" t="s">
        <v>982</v>
      </c>
      <c r="C19" s="361"/>
      <c r="D19" s="362"/>
      <c r="E19" s="362"/>
      <c r="F19" s="362"/>
      <c r="G19" s="362"/>
      <c r="H19" s="366"/>
      <c r="I19" s="367" t="n">
        <v>0</v>
      </c>
      <c r="J19" s="367"/>
      <c r="K19" s="367"/>
      <c r="L19" s="367" t="n">
        <v>0</v>
      </c>
      <c r="M19" s="367"/>
      <c r="N19" s="367"/>
      <c r="O19" s="367" t="n">
        <v>0</v>
      </c>
      <c r="P19" s="367"/>
      <c r="Q19" s="367"/>
      <c r="R19" s="367" t="n">
        <v>0</v>
      </c>
      <c r="S19" s="367"/>
      <c r="T19" s="367"/>
      <c r="U19" s="367" t="n">
        <v>0</v>
      </c>
      <c r="V19" s="367"/>
      <c r="W19" s="367"/>
      <c r="X19" s="367" t="n">
        <v>0</v>
      </c>
      <c r="Y19" s="367"/>
      <c r="Z19" s="367"/>
      <c r="AA19" s="0"/>
    </row>
    <row r="20" s="350" customFormat="true" ht="12.75" hidden="false" customHeight="false" outlineLevel="0" collapsed="false">
      <c r="A20" s="0"/>
      <c r="B20" s="360" t="s">
        <v>983</v>
      </c>
      <c r="C20" s="361"/>
      <c r="D20" s="362"/>
      <c r="E20" s="362"/>
      <c r="F20" s="362"/>
      <c r="G20" s="362"/>
      <c r="H20" s="366"/>
      <c r="I20" s="367" t="n">
        <v>140</v>
      </c>
      <c r="J20" s="367"/>
      <c r="K20" s="367"/>
      <c r="L20" s="367" t="n">
        <v>70</v>
      </c>
      <c r="M20" s="367"/>
      <c r="N20" s="367"/>
      <c r="O20" s="367" t="n">
        <v>0</v>
      </c>
      <c r="P20" s="367"/>
      <c r="Q20" s="367"/>
      <c r="R20" s="367" t="n">
        <v>0</v>
      </c>
      <c r="S20" s="367"/>
      <c r="T20" s="367"/>
      <c r="U20" s="367" t="n">
        <v>0</v>
      </c>
      <c r="V20" s="367"/>
      <c r="W20" s="367"/>
      <c r="X20" s="367" t="n">
        <v>0</v>
      </c>
      <c r="Y20" s="367"/>
      <c r="Z20" s="367"/>
      <c r="AA20" s="0"/>
    </row>
    <row r="21" s="350" customFormat="true" ht="12.75" hidden="false" customHeight="false" outlineLevel="0" collapsed="false">
      <c r="A21" s="0"/>
      <c r="B21" s="360" t="s">
        <v>984</v>
      </c>
      <c r="C21" s="361"/>
      <c r="D21" s="362"/>
      <c r="E21" s="362"/>
      <c r="F21" s="362"/>
      <c r="G21" s="362"/>
      <c r="H21" s="366"/>
      <c r="I21" s="367" t="n">
        <v>105</v>
      </c>
      <c r="J21" s="367"/>
      <c r="K21" s="367"/>
      <c r="L21" s="367" t="n">
        <v>87</v>
      </c>
      <c r="M21" s="367"/>
      <c r="N21" s="367"/>
      <c r="O21" s="367" t="n">
        <v>0</v>
      </c>
      <c r="P21" s="367"/>
      <c r="Q21" s="367"/>
      <c r="R21" s="367" t="n">
        <v>0</v>
      </c>
      <c r="S21" s="367"/>
      <c r="T21" s="367"/>
      <c r="U21" s="367" t="n">
        <v>0</v>
      </c>
      <c r="V21" s="367"/>
      <c r="W21" s="367"/>
      <c r="X21" s="367" t="n">
        <v>0</v>
      </c>
      <c r="Y21" s="367"/>
      <c r="Z21" s="367"/>
      <c r="AA21" s="0"/>
    </row>
    <row r="22" s="350" customFormat="true" ht="12.75" hidden="false" customHeight="false" outlineLevel="0" collapsed="false">
      <c r="A22" s="0"/>
      <c r="B22" s="360" t="s">
        <v>985</v>
      </c>
      <c r="C22" s="361"/>
      <c r="D22" s="362"/>
      <c r="E22" s="362"/>
      <c r="F22" s="362"/>
      <c r="G22" s="362"/>
      <c r="H22" s="366"/>
      <c r="I22" s="367" t="n">
        <v>107</v>
      </c>
      <c r="J22" s="367"/>
      <c r="K22" s="367"/>
      <c r="L22" s="367" t="n">
        <v>0</v>
      </c>
      <c r="M22" s="367"/>
      <c r="N22" s="367"/>
      <c r="O22" s="367" t="n">
        <v>0</v>
      </c>
      <c r="P22" s="367"/>
      <c r="Q22" s="367"/>
      <c r="R22" s="367" t="n">
        <v>0</v>
      </c>
      <c r="S22" s="367"/>
      <c r="T22" s="367"/>
      <c r="U22" s="367" t="n">
        <v>0</v>
      </c>
      <c r="V22" s="367"/>
      <c r="W22" s="367"/>
      <c r="X22" s="367" t="n">
        <v>0</v>
      </c>
      <c r="Y22" s="367"/>
      <c r="Z22" s="367"/>
      <c r="AA22" s="0"/>
    </row>
    <row r="23" s="350" customFormat="true" ht="12.75" hidden="false" customHeight="false" outlineLevel="0" collapsed="false">
      <c r="A23" s="0"/>
      <c r="B23" s="360" t="s">
        <v>986</v>
      </c>
      <c r="C23" s="361"/>
      <c r="D23" s="362"/>
      <c r="E23" s="362"/>
      <c r="F23" s="362"/>
      <c r="G23" s="362"/>
      <c r="H23" s="366"/>
      <c r="I23" s="367" t="n">
        <v>255</v>
      </c>
      <c r="J23" s="367"/>
      <c r="K23" s="367"/>
      <c r="L23" s="367" t="n">
        <v>71</v>
      </c>
      <c r="M23" s="367"/>
      <c r="N23" s="367"/>
      <c r="O23" s="367" t="n">
        <v>509</v>
      </c>
      <c r="P23" s="367"/>
      <c r="Q23" s="367"/>
      <c r="R23" s="367" t="n">
        <v>200</v>
      </c>
      <c r="S23" s="367"/>
      <c r="T23" s="367"/>
      <c r="U23" s="367" t="n">
        <v>0</v>
      </c>
      <c r="V23" s="367"/>
      <c r="W23" s="367"/>
      <c r="X23" s="367" t="n">
        <v>0</v>
      </c>
      <c r="Y23" s="367"/>
      <c r="Z23" s="367"/>
      <c r="AA23" s="0"/>
    </row>
    <row r="24" s="350" customFormat="true" ht="12.75" hidden="false" customHeight="false" outlineLevel="0" collapsed="false">
      <c r="A24" s="0"/>
      <c r="B24" s="360" t="s">
        <v>987</v>
      </c>
      <c r="C24" s="361"/>
      <c r="D24" s="362"/>
      <c r="E24" s="362"/>
      <c r="F24" s="362"/>
      <c r="G24" s="362"/>
      <c r="H24" s="366"/>
      <c r="I24" s="367" t="n">
        <v>334</v>
      </c>
      <c r="J24" s="367"/>
      <c r="K24" s="367"/>
      <c r="L24" s="367" t="n">
        <v>241</v>
      </c>
      <c r="M24" s="367"/>
      <c r="N24" s="367"/>
      <c r="O24" s="367" t="n">
        <v>97</v>
      </c>
      <c r="P24" s="367"/>
      <c r="Q24" s="367"/>
      <c r="R24" s="367" t="n">
        <v>566</v>
      </c>
      <c r="S24" s="367"/>
      <c r="T24" s="367"/>
      <c r="U24" s="367" t="n">
        <v>0</v>
      </c>
      <c r="V24" s="367"/>
      <c r="W24" s="367"/>
      <c r="X24" s="367" t="n">
        <v>242</v>
      </c>
      <c r="Y24" s="367"/>
      <c r="Z24" s="367"/>
      <c r="AA24" s="0"/>
    </row>
    <row r="25" s="350" customFormat="true" ht="12.75" hidden="false" customHeight="false" outlineLevel="0" collapsed="false">
      <c r="A25" s="0"/>
      <c r="B25" s="360" t="s">
        <v>988</v>
      </c>
      <c r="C25" s="361"/>
      <c r="D25" s="362"/>
      <c r="E25" s="362"/>
      <c r="F25" s="362"/>
      <c r="G25" s="362"/>
      <c r="H25" s="366"/>
      <c r="I25" s="367" t="n">
        <v>1064</v>
      </c>
      <c r="J25" s="367"/>
      <c r="K25" s="367"/>
      <c r="L25" s="367" t="n">
        <v>530</v>
      </c>
      <c r="M25" s="367"/>
      <c r="N25" s="367"/>
      <c r="O25" s="367" t="n">
        <v>656</v>
      </c>
      <c r="P25" s="367"/>
      <c r="Q25" s="367"/>
      <c r="R25" s="367" t="n">
        <v>0</v>
      </c>
      <c r="S25" s="367"/>
      <c r="T25" s="367"/>
      <c r="U25" s="367" t="n">
        <v>0</v>
      </c>
      <c r="V25" s="367"/>
      <c r="W25" s="367"/>
      <c r="X25" s="367" t="n">
        <v>0</v>
      </c>
      <c r="Y25" s="367"/>
      <c r="Z25" s="367"/>
      <c r="AA25" s="0"/>
    </row>
    <row r="26" s="350" customFormat="true" ht="12.75" hidden="false" customHeight="false" outlineLevel="0" collapsed="false">
      <c r="A26" s="0"/>
      <c r="B26" s="360" t="s">
        <v>989</v>
      </c>
      <c r="C26" s="361"/>
      <c r="D26" s="362"/>
      <c r="E26" s="362"/>
      <c r="F26" s="362"/>
      <c r="G26" s="362"/>
      <c r="H26" s="366"/>
      <c r="I26" s="367" t="n">
        <v>848</v>
      </c>
      <c r="J26" s="367"/>
      <c r="K26" s="367"/>
      <c r="L26" s="367" t="n">
        <v>390</v>
      </c>
      <c r="M26" s="367"/>
      <c r="N26" s="367"/>
      <c r="O26" s="367" t="n">
        <v>143</v>
      </c>
      <c r="P26" s="367"/>
      <c r="Q26" s="367"/>
      <c r="R26" s="367" t="n">
        <v>197</v>
      </c>
      <c r="S26" s="367"/>
      <c r="T26" s="367"/>
      <c r="U26" s="367" t="n">
        <v>85</v>
      </c>
      <c r="V26" s="367"/>
      <c r="W26" s="367"/>
      <c r="X26" s="367" t="n">
        <v>843</v>
      </c>
      <c r="Y26" s="367"/>
      <c r="Z26" s="367"/>
      <c r="AA26" s="0"/>
    </row>
    <row r="27" s="350" customFormat="true" ht="12.75" hidden="false" customHeight="false" outlineLevel="0" collapsed="false">
      <c r="A27" s="0"/>
      <c r="B27" s="360" t="s">
        <v>990</v>
      </c>
      <c r="C27" s="361"/>
      <c r="D27" s="362"/>
      <c r="E27" s="362"/>
      <c r="F27" s="362"/>
      <c r="G27" s="362"/>
      <c r="H27" s="366"/>
      <c r="I27" s="367" t="n">
        <v>191</v>
      </c>
      <c r="J27" s="367"/>
      <c r="K27" s="367"/>
      <c r="L27" s="367" t="n">
        <v>67</v>
      </c>
      <c r="M27" s="367"/>
      <c r="N27" s="367"/>
      <c r="O27" s="367" t="n">
        <f aca="false">146-O82</f>
        <v>74</v>
      </c>
      <c r="P27" s="367"/>
      <c r="Q27" s="367"/>
      <c r="R27" s="367" t="n">
        <v>0</v>
      </c>
      <c r="S27" s="367"/>
      <c r="T27" s="367"/>
      <c r="U27" s="367" t="n">
        <v>0</v>
      </c>
      <c r="V27" s="367"/>
      <c r="W27" s="367"/>
      <c r="X27" s="367" t="n">
        <v>0</v>
      </c>
      <c r="Y27" s="367"/>
      <c r="Z27" s="367"/>
      <c r="AA27" s="0"/>
    </row>
    <row r="28" s="350" customFormat="true" ht="12.75" hidden="false" customHeight="false" outlineLevel="0" collapsed="false">
      <c r="A28" s="0"/>
      <c r="B28" s="360" t="s">
        <v>991</v>
      </c>
      <c r="C28" s="361"/>
      <c r="D28" s="362"/>
      <c r="E28" s="362"/>
      <c r="F28" s="362"/>
      <c r="G28" s="362"/>
      <c r="H28" s="366"/>
      <c r="I28" s="367" t="n">
        <v>49</v>
      </c>
      <c r="J28" s="367"/>
      <c r="K28" s="367"/>
      <c r="L28" s="367" t="n">
        <v>0</v>
      </c>
      <c r="M28" s="367"/>
      <c r="N28" s="367"/>
      <c r="O28" s="367" t="n">
        <v>0</v>
      </c>
      <c r="P28" s="367"/>
      <c r="Q28" s="367"/>
      <c r="R28" s="367" t="n">
        <v>0</v>
      </c>
      <c r="S28" s="367"/>
      <c r="T28" s="367"/>
      <c r="U28" s="367" t="n">
        <v>0</v>
      </c>
      <c r="V28" s="367"/>
      <c r="W28" s="367"/>
      <c r="X28" s="367" t="n">
        <v>0</v>
      </c>
      <c r="Y28" s="367"/>
      <c r="Z28" s="367"/>
      <c r="AA28" s="0"/>
    </row>
    <row r="29" s="350" customFormat="true" ht="12.75" hidden="false" customHeight="false" outlineLevel="0" collapsed="false">
      <c r="A29" s="0"/>
      <c r="B29" s="360" t="s">
        <v>992</v>
      </c>
      <c r="C29" s="361"/>
      <c r="D29" s="362"/>
      <c r="E29" s="362"/>
      <c r="F29" s="362"/>
      <c r="G29" s="362"/>
      <c r="H29" s="366"/>
      <c r="I29" s="367" t="n">
        <v>3</v>
      </c>
      <c r="J29" s="367"/>
      <c r="K29" s="367"/>
      <c r="L29" s="367" t="n">
        <v>0</v>
      </c>
      <c r="M29" s="367"/>
      <c r="N29" s="367"/>
      <c r="O29" s="367" t="n">
        <v>0</v>
      </c>
      <c r="P29" s="367"/>
      <c r="Q29" s="367"/>
      <c r="R29" s="367" t="n">
        <v>0</v>
      </c>
      <c r="S29" s="367"/>
      <c r="T29" s="367"/>
      <c r="U29" s="367" t="n">
        <v>0</v>
      </c>
      <c r="V29" s="367"/>
      <c r="W29" s="367"/>
      <c r="X29" s="367" t="n">
        <v>0</v>
      </c>
      <c r="Y29" s="367"/>
      <c r="Z29" s="367"/>
      <c r="AA29" s="0"/>
    </row>
    <row r="30" s="350" customFormat="true" ht="12.75" hidden="false" customHeight="false" outlineLevel="0" collapsed="false">
      <c r="A30" s="0"/>
      <c r="B30" s="360" t="s">
        <v>993</v>
      </c>
      <c r="C30" s="361"/>
      <c r="D30" s="362"/>
      <c r="E30" s="362"/>
      <c r="F30" s="362"/>
      <c r="G30" s="362"/>
      <c r="H30" s="366"/>
      <c r="I30" s="367" t="n">
        <v>0</v>
      </c>
      <c r="J30" s="367"/>
      <c r="K30" s="367"/>
      <c r="L30" s="367" t="n">
        <v>0</v>
      </c>
      <c r="M30" s="367"/>
      <c r="N30" s="367"/>
      <c r="O30" s="367" t="n">
        <v>0</v>
      </c>
      <c r="P30" s="367"/>
      <c r="Q30" s="367"/>
      <c r="R30" s="367" t="n">
        <v>0</v>
      </c>
      <c r="S30" s="367"/>
      <c r="T30" s="367"/>
      <c r="U30" s="367" t="n">
        <v>0</v>
      </c>
      <c r="V30" s="367"/>
      <c r="W30" s="367"/>
      <c r="X30" s="367" t="n">
        <v>0</v>
      </c>
      <c r="Y30" s="367"/>
      <c r="Z30" s="367"/>
      <c r="AA30" s="0"/>
    </row>
    <row r="31" s="350" customFormat="true" ht="12.75" hidden="false" customHeight="false" outlineLevel="0" collapsed="false">
      <c r="A31" s="0"/>
      <c r="B31" s="360" t="s">
        <v>994</v>
      </c>
      <c r="C31" s="361"/>
      <c r="D31" s="362"/>
      <c r="E31" s="362"/>
      <c r="F31" s="362"/>
      <c r="G31" s="362"/>
      <c r="H31" s="366"/>
      <c r="I31" s="367" t="n">
        <v>0</v>
      </c>
      <c r="J31" s="367"/>
      <c r="K31" s="367"/>
      <c r="L31" s="367" t="n">
        <v>0</v>
      </c>
      <c r="M31" s="367"/>
      <c r="N31" s="367"/>
      <c r="O31" s="367" t="n">
        <v>0</v>
      </c>
      <c r="P31" s="367"/>
      <c r="Q31" s="367"/>
      <c r="R31" s="367" t="n">
        <v>0</v>
      </c>
      <c r="S31" s="367"/>
      <c r="T31" s="367"/>
      <c r="U31" s="367" t="n">
        <v>0</v>
      </c>
      <c r="V31" s="367"/>
      <c r="W31" s="367"/>
      <c r="X31" s="367" t="n">
        <v>0</v>
      </c>
      <c r="Y31" s="367"/>
      <c r="Z31" s="367"/>
      <c r="AA31" s="0"/>
    </row>
    <row r="32" s="350" customFormat="true" ht="12.75" hidden="false" customHeight="false" outlineLevel="0" collapsed="false">
      <c r="A32" s="0"/>
      <c r="B32" s="360" t="s">
        <v>995</v>
      </c>
      <c r="C32" s="361"/>
      <c r="D32" s="362"/>
      <c r="E32" s="362"/>
      <c r="F32" s="362"/>
      <c r="G32" s="362"/>
      <c r="H32" s="366"/>
      <c r="I32" s="367" t="n">
        <v>0</v>
      </c>
      <c r="J32" s="367"/>
      <c r="K32" s="367"/>
      <c r="L32" s="367" t="n">
        <v>0</v>
      </c>
      <c r="M32" s="367"/>
      <c r="N32" s="367"/>
      <c r="O32" s="367" t="n">
        <v>0</v>
      </c>
      <c r="P32" s="367"/>
      <c r="Q32" s="367"/>
      <c r="R32" s="367" t="n">
        <v>0</v>
      </c>
      <c r="S32" s="367"/>
      <c r="T32" s="367"/>
      <c r="U32" s="367" t="n">
        <v>0</v>
      </c>
      <c r="V32" s="367"/>
      <c r="W32" s="367"/>
      <c r="X32" s="367" t="n">
        <v>0</v>
      </c>
      <c r="Y32" s="367"/>
      <c r="Z32" s="367"/>
      <c r="AA32" s="0"/>
    </row>
    <row r="33" s="350" customFormat="true" ht="12.75" hidden="false" customHeight="false" outlineLevel="0" collapsed="false">
      <c r="A33" s="0"/>
      <c r="B33" s="360" t="s">
        <v>996</v>
      </c>
      <c r="C33" s="361"/>
      <c r="D33" s="362"/>
      <c r="E33" s="362"/>
      <c r="F33" s="362"/>
      <c r="G33" s="362"/>
      <c r="H33" s="366"/>
      <c r="I33" s="367" t="n">
        <v>0</v>
      </c>
      <c r="J33" s="367"/>
      <c r="K33" s="367"/>
      <c r="L33" s="367" t="n">
        <v>90</v>
      </c>
      <c r="M33" s="367"/>
      <c r="N33" s="367"/>
      <c r="O33" s="367" t="n">
        <v>0</v>
      </c>
      <c r="P33" s="367"/>
      <c r="Q33" s="367"/>
      <c r="R33" s="367" t="n">
        <v>0</v>
      </c>
      <c r="S33" s="367"/>
      <c r="T33" s="367"/>
      <c r="U33" s="367" t="n">
        <v>0</v>
      </c>
      <c r="V33" s="367"/>
      <c r="W33" s="367"/>
      <c r="X33" s="367" t="n">
        <v>0</v>
      </c>
      <c r="Y33" s="367"/>
      <c r="Z33" s="367"/>
      <c r="AA33" s="0"/>
    </row>
    <row r="34" s="350" customFormat="true" ht="12.75" hidden="false" customHeight="false" outlineLevel="0" collapsed="false">
      <c r="A34" s="0"/>
      <c r="B34" s="360" t="s">
        <v>997</v>
      </c>
      <c r="C34" s="361"/>
      <c r="D34" s="362"/>
      <c r="E34" s="362"/>
      <c r="F34" s="362"/>
      <c r="G34" s="362"/>
      <c r="H34" s="366"/>
      <c r="I34" s="367" t="n">
        <v>67</v>
      </c>
      <c r="J34" s="367"/>
      <c r="K34" s="367"/>
      <c r="L34" s="367" t="n">
        <v>82</v>
      </c>
      <c r="M34" s="367"/>
      <c r="N34" s="367"/>
      <c r="O34" s="367" t="n">
        <v>0</v>
      </c>
      <c r="P34" s="367"/>
      <c r="Q34" s="367"/>
      <c r="R34" s="367" t="n">
        <v>0</v>
      </c>
      <c r="S34" s="367"/>
      <c r="T34" s="367"/>
      <c r="U34" s="367" t="n">
        <v>0</v>
      </c>
      <c r="V34" s="367"/>
      <c r="W34" s="367"/>
      <c r="X34" s="367" t="n">
        <v>0</v>
      </c>
      <c r="Y34" s="367"/>
      <c r="Z34" s="367"/>
      <c r="AA34" s="0"/>
    </row>
    <row r="35" s="350" customFormat="true" ht="12.75" hidden="false" customHeight="false" outlineLevel="0" collapsed="false">
      <c r="A35" s="0"/>
      <c r="B35" s="360" t="s">
        <v>998</v>
      </c>
      <c r="C35" s="361"/>
      <c r="D35" s="362"/>
      <c r="E35" s="362"/>
      <c r="F35" s="362"/>
      <c r="G35" s="362"/>
      <c r="H35" s="366"/>
      <c r="I35" s="367" t="n">
        <v>0</v>
      </c>
      <c r="J35" s="367"/>
      <c r="K35" s="367"/>
      <c r="L35" s="367" t="n">
        <v>0</v>
      </c>
      <c r="M35" s="367"/>
      <c r="N35" s="367"/>
      <c r="O35" s="367" t="n">
        <v>0</v>
      </c>
      <c r="P35" s="367"/>
      <c r="Q35" s="367"/>
      <c r="R35" s="367" t="n">
        <v>0</v>
      </c>
      <c r="S35" s="367"/>
      <c r="T35" s="367"/>
      <c r="U35" s="367" t="n">
        <v>0</v>
      </c>
      <c r="V35" s="367"/>
      <c r="W35" s="367"/>
      <c r="X35" s="367" t="n">
        <v>0</v>
      </c>
      <c r="Y35" s="367"/>
      <c r="Z35" s="367"/>
      <c r="AA35" s="0"/>
    </row>
    <row r="36" s="350" customFormat="true" ht="12.75" hidden="false" customHeight="false" outlineLevel="0" collapsed="false">
      <c r="A36" s="0"/>
      <c r="B36" s="360" t="s">
        <v>999</v>
      </c>
      <c r="C36" s="361"/>
      <c r="D36" s="362"/>
      <c r="E36" s="362"/>
      <c r="F36" s="362"/>
      <c r="G36" s="362"/>
      <c r="H36" s="366"/>
      <c r="I36" s="367" t="n">
        <v>0</v>
      </c>
      <c r="J36" s="367"/>
      <c r="K36" s="367"/>
      <c r="L36" s="367" t="n">
        <v>0</v>
      </c>
      <c r="M36" s="367"/>
      <c r="N36" s="367"/>
      <c r="O36" s="367" t="n">
        <v>0</v>
      </c>
      <c r="P36" s="367"/>
      <c r="Q36" s="367"/>
      <c r="R36" s="367" t="n">
        <v>0</v>
      </c>
      <c r="S36" s="367"/>
      <c r="T36" s="367"/>
      <c r="U36" s="367" t="n">
        <v>0</v>
      </c>
      <c r="V36" s="367"/>
      <c r="W36" s="367"/>
      <c r="X36" s="367" t="n">
        <v>0</v>
      </c>
      <c r="Y36" s="367"/>
      <c r="Z36" s="367"/>
      <c r="AA36" s="0"/>
    </row>
    <row r="37" s="350" customFormat="true" ht="12.75" hidden="false" customHeight="false" outlineLevel="0" collapsed="false">
      <c r="A37" s="0"/>
      <c r="B37" s="360" t="s">
        <v>1000</v>
      </c>
      <c r="C37" s="361"/>
      <c r="D37" s="362"/>
      <c r="E37" s="362"/>
      <c r="F37" s="362"/>
      <c r="G37" s="362"/>
      <c r="H37" s="366"/>
      <c r="I37" s="367" t="n">
        <v>250</v>
      </c>
      <c r="J37" s="367"/>
      <c r="K37" s="367"/>
      <c r="L37" s="367" t="n">
        <v>0</v>
      </c>
      <c r="M37" s="367"/>
      <c r="N37" s="367"/>
      <c r="O37" s="367" t="n">
        <v>0</v>
      </c>
      <c r="P37" s="367"/>
      <c r="Q37" s="367"/>
      <c r="R37" s="367" t="n">
        <v>0</v>
      </c>
      <c r="S37" s="367"/>
      <c r="T37" s="367"/>
      <c r="U37" s="367" t="n">
        <v>0</v>
      </c>
      <c r="V37" s="367"/>
      <c r="W37" s="367"/>
      <c r="X37" s="367" t="n">
        <v>0</v>
      </c>
      <c r="Y37" s="367"/>
      <c r="Z37" s="367"/>
      <c r="AA37" s="0"/>
    </row>
    <row r="38" s="350" customFormat="true" ht="12.75" hidden="false" customHeight="false" outlineLevel="0" collapsed="false">
      <c r="A38" s="0"/>
      <c r="B38" s="360" t="s">
        <v>1001</v>
      </c>
      <c r="C38" s="361"/>
      <c r="D38" s="362"/>
      <c r="E38" s="362"/>
      <c r="F38" s="362"/>
      <c r="G38" s="362"/>
      <c r="H38" s="366"/>
      <c r="I38" s="367" t="n">
        <v>21</v>
      </c>
      <c r="J38" s="367"/>
      <c r="K38" s="367"/>
      <c r="L38" s="367" t="n">
        <v>0</v>
      </c>
      <c r="M38" s="367"/>
      <c r="N38" s="367"/>
      <c r="O38" s="367" t="n">
        <v>0</v>
      </c>
      <c r="P38" s="367"/>
      <c r="Q38" s="367"/>
      <c r="R38" s="367" t="n">
        <v>0</v>
      </c>
      <c r="S38" s="367"/>
      <c r="T38" s="367"/>
      <c r="U38" s="367" t="n">
        <v>0</v>
      </c>
      <c r="V38" s="367"/>
      <c r="W38" s="367"/>
      <c r="X38" s="367" t="n">
        <v>0</v>
      </c>
      <c r="Y38" s="367"/>
      <c r="Z38" s="367"/>
      <c r="AA38" s="0"/>
    </row>
    <row r="39" s="350" customFormat="true" ht="12.75" hidden="false" customHeight="false" outlineLevel="0" collapsed="false">
      <c r="A39" s="0"/>
      <c r="B39" s="360" t="s">
        <v>1002</v>
      </c>
      <c r="C39" s="361"/>
      <c r="D39" s="362"/>
      <c r="E39" s="362"/>
      <c r="F39" s="362"/>
      <c r="G39" s="362"/>
      <c r="H39" s="366"/>
      <c r="I39" s="367" t="n">
        <v>0</v>
      </c>
      <c r="J39" s="367"/>
      <c r="K39" s="367"/>
      <c r="L39" s="367" t="n">
        <v>208</v>
      </c>
      <c r="M39" s="367"/>
      <c r="N39" s="367"/>
      <c r="O39" s="367" t="n">
        <v>0</v>
      </c>
      <c r="P39" s="367"/>
      <c r="Q39" s="367"/>
      <c r="R39" s="367" t="n">
        <v>0</v>
      </c>
      <c r="S39" s="367"/>
      <c r="T39" s="367"/>
      <c r="U39" s="367" t="n">
        <v>0</v>
      </c>
      <c r="V39" s="367"/>
      <c r="W39" s="367"/>
      <c r="X39" s="367" t="n">
        <v>0</v>
      </c>
      <c r="Y39" s="367"/>
      <c r="Z39" s="367"/>
      <c r="AA39" s="0"/>
    </row>
    <row r="40" s="350" customFormat="true" ht="12.75" hidden="false" customHeight="false" outlineLevel="0" collapsed="false">
      <c r="A40" s="0"/>
      <c r="B40" s="360" t="s">
        <v>1003</v>
      </c>
      <c r="C40" s="361"/>
      <c r="D40" s="362"/>
      <c r="E40" s="362"/>
      <c r="F40" s="362"/>
      <c r="G40" s="362"/>
      <c r="H40" s="366"/>
      <c r="I40" s="367" t="n">
        <v>173</v>
      </c>
      <c r="J40" s="367"/>
      <c r="K40" s="367"/>
      <c r="L40" s="367" t="n">
        <v>67</v>
      </c>
      <c r="M40" s="367"/>
      <c r="N40" s="367"/>
      <c r="O40" s="367" t="n">
        <v>0</v>
      </c>
      <c r="P40" s="367"/>
      <c r="Q40" s="367"/>
      <c r="R40" s="367" t="n">
        <v>0</v>
      </c>
      <c r="S40" s="367"/>
      <c r="T40" s="367"/>
      <c r="U40" s="367" t="n">
        <v>0</v>
      </c>
      <c r="V40" s="367"/>
      <c r="W40" s="367"/>
      <c r="X40" s="367" t="n">
        <v>0</v>
      </c>
      <c r="Y40" s="367"/>
      <c r="Z40" s="367"/>
      <c r="AA40" s="0"/>
    </row>
    <row r="41" s="350" customFormat="true" ht="12.75" hidden="false" customHeight="false" outlineLevel="0" collapsed="false">
      <c r="A41" s="0"/>
      <c r="B41" s="360" t="s">
        <v>1004</v>
      </c>
      <c r="C41" s="361"/>
      <c r="D41" s="362"/>
      <c r="E41" s="362"/>
      <c r="F41" s="362"/>
      <c r="G41" s="362"/>
      <c r="H41" s="366"/>
      <c r="I41" s="367" t="n">
        <v>53</v>
      </c>
      <c r="J41" s="367"/>
      <c r="K41" s="367"/>
      <c r="L41" s="367" t="n">
        <v>189</v>
      </c>
      <c r="M41" s="367"/>
      <c r="N41" s="367"/>
      <c r="O41" s="367" t="n">
        <v>0</v>
      </c>
      <c r="P41" s="367"/>
      <c r="Q41" s="367"/>
      <c r="R41" s="367" t="n">
        <v>0</v>
      </c>
      <c r="S41" s="367"/>
      <c r="T41" s="367"/>
      <c r="U41" s="367" t="n">
        <v>0</v>
      </c>
      <c r="V41" s="367"/>
      <c r="W41" s="367"/>
      <c r="X41" s="367" t="n">
        <v>0</v>
      </c>
      <c r="Y41" s="367"/>
      <c r="Z41" s="367"/>
      <c r="AA41" s="0"/>
    </row>
    <row r="42" s="350" customFormat="true" ht="12.75" hidden="false" customHeight="false" outlineLevel="0" collapsed="false">
      <c r="A42" s="0"/>
      <c r="B42" s="360" t="s">
        <v>1005</v>
      </c>
      <c r="C42" s="361"/>
      <c r="D42" s="362"/>
      <c r="E42" s="362"/>
      <c r="F42" s="362"/>
      <c r="G42" s="362"/>
      <c r="H42" s="366"/>
      <c r="I42" s="367" t="n">
        <v>337</v>
      </c>
      <c r="J42" s="367"/>
      <c r="K42" s="367"/>
      <c r="L42" s="367" t="n">
        <v>14</v>
      </c>
      <c r="M42" s="367"/>
      <c r="N42" s="367"/>
      <c r="O42" s="367" t="n">
        <v>391</v>
      </c>
      <c r="P42" s="367"/>
      <c r="Q42" s="367"/>
      <c r="R42" s="367" t="n">
        <v>82</v>
      </c>
      <c r="S42" s="367"/>
      <c r="T42" s="367"/>
      <c r="U42" s="367" t="n">
        <v>0</v>
      </c>
      <c r="V42" s="367"/>
      <c r="W42" s="367"/>
      <c r="X42" s="367" t="n">
        <v>0</v>
      </c>
      <c r="Y42" s="367"/>
      <c r="Z42" s="367"/>
      <c r="AA42" s="0"/>
    </row>
    <row r="43" s="350" customFormat="true" ht="12.75" hidden="false" customHeight="false" outlineLevel="0" collapsed="false">
      <c r="A43" s="0"/>
      <c r="B43" s="360" t="s">
        <v>1006</v>
      </c>
      <c r="C43" s="361"/>
      <c r="D43" s="362"/>
      <c r="E43" s="362"/>
      <c r="F43" s="362"/>
      <c r="G43" s="362"/>
      <c r="H43" s="366"/>
      <c r="I43" s="367" t="n">
        <v>100</v>
      </c>
      <c r="J43" s="367"/>
      <c r="K43" s="367"/>
      <c r="L43" s="367" t="n">
        <v>103</v>
      </c>
      <c r="M43" s="367"/>
      <c r="N43" s="367"/>
      <c r="O43" s="367" t="n">
        <v>0</v>
      </c>
      <c r="P43" s="367"/>
      <c r="Q43" s="367"/>
      <c r="R43" s="367" t="n">
        <v>0</v>
      </c>
      <c r="S43" s="367"/>
      <c r="T43" s="367"/>
      <c r="U43" s="367" t="n">
        <v>0</v>
      </c>
      <c r="V43" s="367"/>
      <c r="W43" s="367"/>
      <c r="X43" s="367" t="n">
        <v>0</v>
      </c>
      <c r="Y43" s="367"/>
      <c r="Z43" s="367"/>
      <c r="AA43" s="0"/>
    </row>
    <row r="44" s="350" customFormat="true" ht="12.75" hidden="false" customHeight="false" outlineLevel="0" collapsed="false">
      <c r="A44" s="0"/>
      <c r="B44" s="360" t="s">
        <v>1007</v>
      </c>
      <c r="C44" s="361"/>
      <c r="D44" s="362"/>
      <c r="E44" s="362"/>
      <c r="F44" s="362"/>
      <c r="G44" s="362"/>
      <c r="H44" s="366"/>
      <c r="I44" s="367" t="n">
        <v>105</v>
      </c>
      <c r="J44" s="367"/>
      <c r="K44" s="367"/>
      <c r="L44" s="367" t="n">
        <v>0</v>
      </c>
      <c r="M44" s="367"/>
      <c r="N44" s="367"/>
      <c r="O44" s="367" t="n">
        <v>0</v>
      </c>
      <c r="P44" s="367"/>
      <c r="Q44" s="367"/>
      <c r="R44" s="367" t="n">
        <v>0</v>
      </c>
      <c r="S44" s="367"/>
      <c r="T44" s="367"/>
      <c r="U44" s="367" t="n">
        <v>0</v>
      </c>
      <c r="V44" s="367"/>
      <c r="W44" s="367"/>
      <c r="X44" s="367" t="n">
        <v>0</v>
      </c>
      <c r="Y44" s="367"/>
      <c r="Z44" s="367"/>
      <c r="AA44" s="0"/>
    </row>
    <row r="45" s="350" customFormat="true" ht="12.75" hidden="false" customHeight="false" outlineLevel="0" collapsed="false">
      <c r="A45" s="0"/>
      <c r="B45" s="360" t="s">
        <v>1008</v>
      </c>
      <c r="C45" s="361"/>
      <c r="D45" s="362"/>
      <c r="E45" s="362"/>
      <c r="F45" s="362"/>
      <c r="G45" s="362"/>
      <c r="H45" s="366"/>
      <c r="I45" s="367" t="n">
        <v>120</v>
      </c>
      <c r="J45" s="367"/>
      <c r="K45" s="367"/>
      <c r="L45" s="367" t="n">
        <v>64</v>
      </c>
      <c r="M45" s="367"/>
      <c r="N45" s="367"/>
      <c r="O45" s="367" t="n">
        <v>0</v>
      </c>
      <c r="P45" s="367"/>
      <c r="Q45" s="367"/>
      <c r="R45" s="367" t="n">
        <v>0</v>
      </c>
      <c r="S45" s="367"/>
      <c r="T45" s="367"/>
      <c r="U45" s="367" t="n">
        <v>0</v>
      </c>
      <c r="V45" s="367"/>
      <c r="W45" s="367"/>
      <c r="X45" s="367" t="n">
        <v>0</v>
      </c>
      <c r="Y45" s="367"/>
      <c r="Z45" s="367"/>
      <c r="AA45" s="0"/>
    </row>
    <row r="46" s="350" customFormat="true" ht="12.75" hidden="false" customHeight="false" outlineLevel="0" collapsed="false">
      <c r="A46" s="0"/>
      <c r="B46" s="360" t="s">
        <v>1009</v>
      </c>
      <c r="C46" s="361"/>
      <c r="D46" s="362"/>
      <c r="E46" s="362"/>
      <c r="F46" s="362"/>
      <c r="G46" s="362"/>
      <c r="H46" s="366"/>
      <c r="I46" s="367" t="n">
        <v>230</v>
      </c>
      <c r="J46" s="367"/>
      <c r="K46" s="367"/>
      <c r="L46" s="367" t="n">
        <v>0</v>
      </c>
      <c r="M46" s="367"/>
      <c r="N46" s="367"/>
      <c r="O46" s="367" t="n">
        <v>0</v>
      </c>
      <c r="P46" s="367"/>
      <c r="Q46" s="367"/>
      <c r="R46" s="367" t="n">
        <v>0</v>
      </c>
      <c r="S46" s="367"/>
      <c r="T46" s="367"/>
      <c r="U46" s="367" t="n">
        <v>0</v>
      </c>
      <c r="V46" s="367"/>
      <c r="W46" s="367"/>
      <c r="X46" s="367" t="n">
        <v>0</v>
      </c>
      <c r="Y46" s="367"/>
      <c r="Z46" s="367"/>
      <c r="AA46" s="0"/>
    </row>
    <row r="47" s="350" customFormat="true" ht="12.75" hidden="false" customHeight="false" outlineLevel="0" collapsed="false">
      <c r="A47" s="0"/>
      <c r="B47" s="360" t="s">
        <v>1010</v>
      </c>
      <c r="C47" s="361"/>
      <c r="D47" s="362"/>
      <c r="E47" s="362"/>
      <c r="F47" s="362"/>
      <c r="G47" s="362"/>
      <c r="H47" s="366"/>
      <c r="I47" s="367" t="n">
        <v>237</v>
      </c>
      <c r="J47" s="367"/>
      <c r="K47" s="367"/>
      <c r="L47" s="367" t="n">
        <v>0</v>
      </c>
      <c r="M47" s="367"/>
      <c r="N47" s="367"/>
      <c r="O47" s="367" t="n">
        <v>0</v>
      </c>
      <c r="P47" s="367"/>
      <c r="Q47" s="367"/>
      <c r="R47" s="367" t="n">
        <v>0</v>
      </c>
      <c r="S47" s="367"/>
      <c r="T47" s="367"/>
      <c r="U47" s="367" t="n">
        <v>0</v>
      </c>
      <c r="V47" s="367"/>
      <c r="W47" s="367"/>
      <c r="X47" s="367" t="n">
        <v>0</v>
      </c>
      <c r="Y47" s="367"/>
      <c r="Z47" s="367"/>
      <c r="AA47" s="0"/>
    </row>
    <row r="48" s="350" customFormat="true" ht="12.75" hidden="false" customHeight="false" outlineLevel="0" collapsed="false">
      <c r="A48" s="0"/>
      <c r="B48" s="360" t="s">
        <v>1011</v>
      </c>
      <c r="C48" s="361"/>
      <c r="D48" s="362"/>
      <c r="E48" s="362"/>
      <c r="F48" s="362"/>
      <c r="G48" s="362"/>
      <c r="H48" s="366"/>
      <c r="I48" s="367" t="n">
        <v>213</v>
      </c>
      <c r="J48" s="367"/>
      <c r="K48" s="367"/>
      <c r="L48" s="367" t="n">
        <v>0</v>
      </c>
      <c r="M48" s="367"/>
      <c r="N48" s="367"/>
      <c r="O48" s="367" t="n">
        <v>0</v>
      </c>
      <c r="P48" s="367"/>
      <c r="Q48" s="367"/>
      <c r="R48" s="367" t="n">
        <v>0</v>
      </c>
      <c r="S48" s="367"/>
      <c r="T48" s="367"/>
      <c r="U48" s="367" t="n">
        <v>0</v>
      </c>
      <c r="V48" s="367"/>
      <c r="W48" s="367"/>
      <c r="X48" s="367" t="n">
        <v>0</v>
      </c>
      <c r="Y48" s="367"/>
      <c r="Z48" s="367"/>
      <c r="AA48" s="0"/>
    </row>
    <row r="49" s="350" customFormat="true" ht="12.75" hidden="false" customHeight="false" outlineLevel="0" collapsed="false">
      <c r="A49" s="0"/>
      <c r="B49" s="360" t="s">
        <v>1012</v>
      </c>
      <c r="C49" s="361"/>
      <c r="D49" s="362"/>
      <c r="E49" s="362"/>
      <c r="F49" s="362"/>
      <c r="G49" s="362"/>
      <c r="H49" s="366"/>
      <c r="I49" s="367" t="n">
        <v>213</v>
      </c>
      <c r="J49" s="367"/>
      <c r="K49" s="367"/>
      <c r="L49" s="367" t="n">
        <v>0</v>
      </c>
      <c r="M49" s="367"/>
      <c r="N49" s="367"/>
      <c r="O49" s="367" t="n">
        <v>0</v>
      </c>
      <c r="P49" s="367"/>
      <c r="Q49" s="367"/>
      <c r="R49" s="367" t="n">
        <v>0</v>
      </c>
      <c r="S49" s="367"/>
      <c r="T49" s="367"/>
      <c r="U49" s="367" t="n">
        <v>0</v>
      </c>
      <c r="V49" s="367"/>
      <c r="W49" s="367"/>
      <c r="X49" s="367" t="n">
        <v>0</v>
      </c>
      <c r="Y49" s="367"/>
      <c r="Z49" s="367"/>
      <c r="AA49" s="0"/>
    </row>
    <row r="50" s="350" customFormat="true" ht="12.75" hidden="false" customHeight="false" outlineLevel="0" collapsed="false">
      <c r="A50" s="0"/>
      <c r="B50" s="360" t="s">
        <v>1013</v>
      </c>
      <c r="C50" s="361"/>
      <c r="D50" s="362"/>
      <c r="E50" s="362"/>
      <c r="F50" s="362"/>
      <c r="G50" s="362"/>
      <c r="H50" s="366"/>
      <c r="I50" s="367" t="n">
        <v>340</v>
      </c>
      <c r="J50" s="367"/>
      <c r="K50" s="367"/>
      <c r="L50" s="367" t="n">
        <v>60</v>
      </c>
      <c r="M50" s="367"/>
      <c r="N50" s="367"/>
      <c r="O50" s="367" t="n">
        <v>0</v>
      </c>
      <c r="P50" s="367"/>
      <c r="Q50" s="367"/>
      <c r="R50" s="367" t="n">
        <v>0</v>
      </c>
      <c r="S50" s="367"/>
      <c r="T50" s="367"/>
      <c r="U50" s="367" t="n">
        <v>0</v>
      </c>
      <c r="V50" s="367"/>
      <c r="W50" s="367"/>
      <c r="X50" s="367" t="n">
        <v>0</v>
      </c>
      <c r="Y50" s="367"/>
      <c r="Z50" s="367"/>
      <c r="AA50" s="0"/>
    </row>
    <row r="51" s="350" customFormat="true" ht="12.75" hidden="false" customHeight="false" outlineLevel="0" collapsed="false">
      <c r="A51" s="0"/>
      <c r="B51" s="360" t="s">
        <v>1014</v>
      </c>
      <c r="C51" s="361"/>
      <c r="D51" s="362"/>
      <c r="E51" s="362"/>
      <c r="F51" s="362"/>
      <c r="G51" s="362"/>
      <c r="H51" s="366"/>
      <c r="I51" s="367" t="n">
        <v>0</v>
      </c>
      <c r="J51" s="367"/>
      <c r="K51" s="367"/>
      <c r="L51" s="367" t="n">
        <v>0</v>
      </c>
      <c r="M51" s="367"/>
      <c r="N51" s="367"/>
      <c r="O51" s="367" t="n">
        <v>0</v>
      </c>
      <c r="P51" s="367"/>
      <c r="Q51" s="367"/>
      <c r="R51" s="367" t="n">
        <v>0</v>
      </c>
      <c r="S51" s="367"/>
      <c r="T51" s="367"/>
      <c r="U51" s="367" t="n">
        <v>0</v>
      </c>
      <c r="V51" s="367"/>
      <c r="W51" s="367"/>
      <c r="X51" s="367" t="n">
        <v>0</v>
      </c>
      <c r="Y51" s="367"/>
      <c r="Z51" s="367"/>
      <c r="AA51" s="0"/>
    </row>
    <row r="52" s="350" customFormat="true" ht="12.75" hidden="false" customHeight="false" outlineLevel="0" collapsed="false">
      <c r="A52" s="0"/>
      <c r="B52" s="360" t="s">
        <v>1015</v>
      </c>
      <c r="C52" s="361"/>
      <c r="D52" s="362"/>
      <c r="E52" s="362"/>
      <c r="F52" s="362"/>
      <c r="G52" s="362"/>
      <c r="H52" s="366"/>
      <c r="I52" s="367" t="n">
        <v>160</v>
      </c>
      <c r="J52" s="367"/>
      <c r="K52" s="367"/>
      <c r="L52" s="367" t="n">
        <v>0</v>
      </c>
      <c r="M52" s="367"/>
      <c r="N52" s="367"/>
      <c r="O52" s="367" t="n">
        <v>0</v>
      </c>
      <c r="P52" s="367"/>
      <c r="Q52" s="367"/>
      <c r="R52" s="367" t="n">
        <v>0</v>
      </c>
      <c r="S52" s="367"/>
      <c r="T52" s="367"/>
      <c r="U52" s="367" t="n">
        <v>0</v>
      </c>
      <c r="V52" s="367"/>
      <c r="W52" s="367"/>
      <c r="X52" s="367" t="n">
        <v>0</v>
      </c>
      <c r="Y52" s="367"/>
      <c r="Z52" s="367"/>
      <c r="AA52" s="0"/>
    </row>
    <row r="53" s="350" customFormat="true" ht="12.75" hidden="false" customHeight="false" outlineLevel="0" collapsed="false">
      <c r="A53" s="0"/>
      <c r="B53" s="360" t="s">
        <v>1016</v>
      </c>
      <c r="C53" s="361"/>
      <c r="D53" s="362"/>
      <c r="E53" s="362"/>
      <c r="F53" s="362"/>
      <c r="G53" s="362"/>
      <c r="H53" s="366"/>
      <c r="I53" s="367" t="n">
        <v>146</v>
      </c>
      <c r="J53" s="367"/>
      <c r="K53" s="367"/>
      <c r="L53" s="367" t="n">
        <v>0</v>
      </c>
      <c r="M53" s="367"/>
      <c r="N53" s="367"/>
      <c r="O53" s="367" t="n">
        <v>0</v>
      </c>
      <c r="P53" s="367"/>
      <c r="Q53" s="367"/>
      <c r="R53" s="367" t="n">
        <v>0</v>
      </c>
      <c r="S53" s="367"/>
      <c r="T53" s="367"/>
      <c r="U53" s="367" t="n">
        <v>0</v>
      </c>
      <c r="V53" s="367"/>
      <c r="W53" s="367"/>
      <c r="X53" s="367" t="n">
        <v>0</v>
      </c>
      <c r="Y53" s="367"/>
      <c r="Z53" s="367"/>
      <c r="AA53" s="0"/>
    </row>
    <row r="54" s="350" customFormat="true" ht="12.75" hidden="false" customHeight="false" outlineLevel="0" collapsed="false">
      <c r="A54" s="0"/>
      <c r="B54" s="360" t="s">
        <v>1017</v>
      </c>
      <c r="C54" s="361"/>
      <c r="D54" s="362"/>
      <c r="E54" s="362"/>
      <c r="F54" s="362"/>
      <c r="G54" s="362"/>
      <c r="H54" s="366"/>
      <c r="I54" s="367" t="n">
        <v>144</v>
      </c>
      <c r="J54" s="367"/>
      <c r="K54" s="367"/>
      <c r="L54" s="367" t="n">
        <v>0</v>
      </c>
      <c r="M54" s="367"/>
      <c r="N54" s="367"/>
      <c r="O54" s="367" t="n">
        <v>0</v>
      </c>
      <c r="P54" s="367"/>
      <c r="Q54" s="367"/>
      <c r="R54" s="367" t="n">
        <v>0</v>
      </c>
      <c r="S54" s="367"/>
      <c r="T54" s="367"/>
      <c r="U54" s="367" t="n">
        <v>0</v>
      </c>
      <c r="V54" s="367"/>
      <c r="W54" s="367"/>
      <c r="X54" s="367" t="n">
        <v>0</v>
      </c>
      <c r="Y54" s="367"/>
      <c r="Z54" s="367"/>
      <c r="AA54" s="0"/>
    </row>
    <row r="55" s="350" customFormat="true" ht="12.75" hidden="false" customHeight="false" outlineLevel="0" collapsed="false">
      <c r="A55" s="0"/>
      <c r="B55" s="360" t="s">
        <v>1018</v>
      </c>
      <c r="C55" s="361"/>
      <c r="D55" s="362"/>
      <c r="E55" s="362"/>
      <c r="F55" s="362"/>
      <c r="G55" s="362"/>
      <c r="H55" s="366"/>
      <c r="I55" s="367" t="n">
        <v>284</v>
      </c>
      <c r="J55" s="367"/>
      <c r="K55" s="367"/>
      <c r="L55" s="367" t="n">
        <v>0</v>
      </c>
      <c r="M55" s="367"/>
      <c r="N55" s="367"/>
      <c r="O55" s="367" t="n">
        <v>0</v>
      </c>
      <c r="P55" s="367"/>
      <c r="Q55" s="367"/>
      <c r="R55" s="367" t="n">
        <v>0</v>
      </c>
      <c r="S55" s="367"/>
      <c r="T55" s="367"/>
      <c r="U55" s="367" t="n">
        <v>0</v>
      </c>
      <c r="V55" s="367"/>
      <c r="W55" s="367"/>
      <c r="X55" s="367" t="n">
        <v>0</v>
      </c>
      <c r="Y55" s="367"/>
      <c r="Z55" s="367"/>
      <c r="AA55" s="0"/>
    </row>
    <row r="56" s="350" customFormat="true" ht="12.75" hidden="false" customHeight="false" outlineLevel="0" collapsed="false">
      <c r="A56" s="0"/>
      <c r="B56" s="360" t="s">
        <v>1019</v>
      </c>
      <c r="C56" s="361"/>
      <c r="D56" s="362"/>
      <c r="E56" s="362"/>
      <c r="F56" s="362"/>
      <c r="G56" s="362"/>
      <c r="H56" s="366"/>
      <c r="I56" s="367" t="n">
        <v>110</v>
      </c>
      <c r="J56" s="367"/>
      <c r="K56" s="367"/>
      <c r="L56" s="367" t="n">
        <v>97</v>
      </c>
      <c r="M56" s="367"/>
      <c r="N56" s="367"/>
      <c r="O56" s="367" t="n">
        <v>0</v>
      </c>
      <c r="P56" s="367"/>
      <c r="Q56" s="367"/>
      <c r="R56" s="367" t="n">
        <v>0</v>
      </c>
      <c r="S56" s="367"/>
      <c r="T56" s="367"/>
      <c r="U56" s="367" t="n">
        <v>0</v>
      </c>
      <c r="V56" s="367"/>
      <c r="W56" s="367"/>
      <c r="X56" s="367" t="n">
        <v>0</v>
      </c>
      <c r="Y56" s="367"/>
      <c r="Z56" s="367"/>
      <c r="AA56" s="0"/>
    </row>
    <row r="57" s="350" customFormat="true" ht="12.75" hidden="false" customHeight="false" outlineLevel="0" collapsed="false">
      <c r="A57" s="0"/>
      <c r="B57" s="360" t="s">
        <v>1020</v>
      </c>
      <c r="C57" s="361"/>
      <c r="D57" s="362"/>
      <c r="E57" s="362"/>
      <c r="F57" s="362"/>
      <c r="G57" s="362"/>
      <c r="H57" s="366"/>
      <c r="I57" s="367" t="n">
        <v>35</v>
      </c>
      <c r="J57" s="367"/>
      <c r="K57" s="367"/>
      <c r="L57" s="367" t="n">
        <v>0</v>
      </c>
      <c r="M57" s="367"/>
      <c r="N57" s="367"/>
      <c r="O57" s="367" t="n">
        <v>0</v>
      </c>
      <c r="P57" s="367"/>
      <c r="Q57" s="367"/>
      <c r="R57" s="367" t="n">
        <v>0</v>
      </c>
      <c r="S57" s="367"/>
      <c r="T57" s="367"/>
      <c r="U57" s="367" t="n">
        <v>0</v>
      </c>
      <c r="V57" s="367"/>
      <c r="W57" s="367"/>
      <c r="X57" s="367" t="n">
        <v>0</v>
      </c>
      <c r="Y57" s="367"/>
      <c r="Z57" s="367"/>
      <c r="AA57" s="0"/>
    </row>
    <row r="58" s="350" customFormat="true" ht="12.75" hidden="false" customHeight="false" outlineLevel="0" collapsed="false">
      <c r="A58" s="0"/>
      <c r="B58" s="360" t="s">
        <v>1021</v>
      </c>
      <c r="C58" s="361"/>
      <c r="D58" s="362"/>
      <c r="E58" s="362"/>
      <c r="F58" s="362"/>
      <c r="G58" s="362"/>
      <c r="H58" s="366"/>
      <c r="I58" s="367" t="n">
        <v>39</v>
      </c>
      <c r="J58" s="367"/>
      <c r="K58" s="367"/>
      <c r="L58" s="367" t="n">
        <v>0</v>
      </c>
      <c r="M58" s="367"/>
      <c r="N58" s="367"/>
      <c r="O58" s="367" t="n">
        <v>0</v>
      </c>
      <c r="P58" s="367"/>
      <c r="Q58" s="367"/>
      <c r="R58" s="367" t="n">
        <v>0</v>
      </c>
      <c r="S58" s="367"/>
      <c r="T58" s="367"/>
      <c r="U58" s="367" t="n">
        <v>0</v>
      </c>
      <c r="V58" s="367"/>
      <c r="W58" s="367"/>
      <c r="X58" s="367" t="n">
        <v>0</v>
      </c>
      <c r="Y58" s="367"/>
      <c r="Z58" s="367"/>
      <c r="AA58" s="0"/>
    </row>
    <row r="59" s="350" customFormat="true" ht="12.75" hidden="false" customHeight="false" outlineLevel="0" collapsed="false">
      <c r="A59" s="0"/>
      <c r="B59" s="360" t="s">
        <v>1022</v>
      </c>
      <c r="C59" s="361"/>
      <c r="D59" s="362"/>
      <c r="E59" s="362"/>
      <c r="F59" s="362"/>
      <c r="G59" s="362"/>
      <c r="H59" s="366"/>
      <c r="I59" s="367" t="n">
        <v>0</v>
      </c>
      <c r="J59" s="367"/>
      <c r="K59" s="367"/>
      <c r="L59" s="367" t="n">
        <v>0</v>
      </c>
      <c r="M59" s="367"/>
      <c r="N59" s="367"/>
      <c r="O59" s="367" t="n">
        <v>0</v>
      </c>
      <c r="P59" s="367"/>
      <c r="Q59" s="367"/>
      <c r="R59" s="367" t="n">
        <v>0</v>
      </c>
      <c r="S59" s="367"/>
      <c r="T59" s="367"/>
      <c r="U59" s="367" t="n">
        <v>0</v>
      </c>
      <c r="V59" s="367"/>
      <c r="W59" s="367"/>
      <c r="X59" s="367" t="n">
        <v>0</v>
      </c>
      <c r="Y59" s="367"/>
      <c r="Z59" s="367"/>
      <c r="AA59" s="0"/>
    </row>
    <row r="60" s="350" customFormat="true" ht="12.75" hidden="false" customHeight="false" outlineLevel="0" collapsed="false">
      <c r="A60" s="0"/>
      <c r="B60" s="368"/>
      <c r="C60" s="362"/>
      <c r="D60" s="362"/>
      <c r="E60" s="362"/>
      <c r="F60" s="362"/>
      <c r="G60" s="362"/>
      <c r="H60" s="369" t="s">
        <v>1023</v>
      </c>
      <c r="I60" s="370" t="n">
        <f aca="false">SUM(I9:K59)</f>
        <v>7323</v>
      </c>
      <c r="J60" s="370"/>
      <c r="K60" s="370"/>
      <c r="L60" s="370" t="n">
        <f aca="false">SUM(L9:N59)</f>
        <v>2772</v>
      </c>
      <c r="M60" s="370"/>
      <c r="N60" s="370"/>
      <c r="O60" s="370" t="n">
        <f aca="false">SUM(O9:Q59)</f>
        <v>2011</v>
      </c>
      <c r="P60" s="370"/>
      <c r="Q60" s="370"/>
      <c r="R60" s="370" t="n">
        <f aca="false">SUM(R9:T59)</f>
        <v>1045</v>
      </c>
      <c r="S60" s="370"/>
      <c r="T60" s="370"/>
      <c r="U60" s="370" t="n">
        <f aca="false">SUM(U9:W59)</f>
        <v>85</v>
      </c>
      <c r="V60" s="370"/>
      <c r="W60" s="370"/>
      <c r="X60" s="370" t="n">
        <f aca="false">SUM(X9:Z59)</f>
        <v>1085</v>
      </c>
      <c r="Y60" s="370"/>
      <c r="Z60" s="370"/>
      <c r="AA60" s="0"/>
    </row>
    <row r="61" s="350" customFormat="true" ht="12.75" hidden="false" customHeight="false" outlineLevel="0" collapsed="false">
      <c r="A61" s="0"/>
      <c r="B61" s="355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</row>
    <row r="62" s="350" customFormat="true" ht="12.75" hidden="false" customHeight="false" outlineLevel="0" collapsed="false">
      <c r="A62" s="0"/>
      <c r="B62" s="355"/>
      <c r="C62" s="356"/>
      <c r="D62" s="356"/>
      <c r="E62" s="356"/>
      <c r="F62" s="356"/>
      <c r="G62" s="356"/>
      <c r="H62" s="356"/>
      <c r="I62" s="358" t="s">
        <v>1024</v>
      </c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71"/>
      <c r="AB62" s="371"/>
      <c r="AC62" s="371"/>
      <c r="AD62" s="371"/>
      <c r="AE62" s="371"/>
      <c r="AF62" s="371"/>
      <c r="AG62" s="371"/>
    </row>
    <row r="63" s="350" customFormat="true" ht="12.75" hidden="false" customHeight="false" outlineLevel="0" collapsed="false">
      <c r="A63" s="0"/>
      <c r="B63" s="355"/>
      <c r="C63" s="356"/>
      <c r="D63" s="356"/>
      <c r="E63" s="356"/>
      <c r="F63" s="356"/>
      <c r="G63" s="356"/>
      <c r="H63" s="356"/>
      <c r="I63" s="359" t="s">
        <v>966</v>
      </c>
      <c r="J63" s="359"/>
      <c r="K63" s="359"/>
      <c r="L63" s="359" t="s">
        <v>967</v>
      </c>
      <c r="M63" s="359"/>
      <c r="N63" s="359"/>
      <c r="O63" s="359" t="s">
        <v>968</v>
      </c>
      <c r="P63" s="359"/>
      <c r="Q63" s="359"/>
      <c r="R63" s="359" t="s">
        <v>969</v>
      </c>
      <c r="S63" s="359"/>
      <c r="T63" s="359"/>
      <c r="U63" s="359" t="s">
        <v>970</v>
      </c>
      <c r="V63" s="359"/>
      <c r="W63" s="359"/>
      <c r="X63" s="359" t="s">
        <v>971</v>
      </c>
      <c r="Y63" s="359"/>
      <c r="Z63" s="359"/>
      <c r="AA63" s="371"/>
      <c r="AB63" s="371"/>
      <c r="AC63" s="371"/>
      <c r="AD63" s="371"/>
      <c r="AE63" s="371"/>
      <c r="AF63" s="371"/>
      <c r="AG63" s="371"/>
    </row>
    <row r="64" s="350" customFormat="true" ht="12.75" hidden="false" customHeight="false" outlineLevel="0" collapsed="false">
      <c r="A64" s="0"/>
      <c r="B64" s="360" t="s">
        <v>972</v>
      </c>
      <c r="C64" s="361"/>
      <c r="D64" s="362"/>
      <c r="E64" s="362"/>
      <c r="F64" s="362"/>
      <c r="G64" s="362"/>
      <c r="H64" s="362"/>
      <c r="I64" s="363"/>
      <c r="J64" s="363"/>
      <c r="K64" s="363"/>
      <c r="L64" s="363"/>
      <c r="M64" s="363"/>
      <c r="N64" s="363"/>
      <c r="O64" s="363"/>
      <c r="P64" s="363"/>
      <c r="Q64" s="363"/>
      <c r="R64" s="364"/>
      <c r="S64" s="364"/>
      <c r="T64" s="364"/>
      <c r="U64" s="364"/>
      <c r="V64" s="364"/>
      <c r="W64" s="364"/>
      <c r="X64" s="364"/>
      <c r="Y64" s="364"/>
      <c r="Z64" s="365"/>
      <c r="AA64" s="0"/>
      <c r="AB64" s="0"/>
      <c r="AC64" s="0"/>
      <c r="AD64" s="0"/>
      <c r="AE64" s="0"/>
      <c r="AF64" s="0"/>
      <c r="AG64" s="0"/>
    </row>
    <row r="65" customFormat="false" ht="12.75" hidden="false" customHeight="false" outlineLevel="0" collapsed="false">
      <c r="B65" s="360" t="s">
        <v>973</v>
      </c>
      <c r="C65" s="361"/>
      <c r="D65" s="362"/>
      <c r="E65" s="362"/>
      <c r="F65" s="362"/>
      <c r="G65" s="362"/>
      <c r="H65" s="366"/>
      <c r="I65" s="367" t="n">
        <f aca="false">35+35+35+35+20+35+35</f>
        <v>230</v>
      </c>
      <c r="J65" s="367"/>
      <c r="K65" s="367"/>
      <c r="L65" s="367" t="n">
        <f aca="false">26+23+21+31+40+31</f>
        <v>172</v>
      </c>
      <c r="M65" s="367"/>
      <c r="N65" s="367"/>
      <c r="O65" s="367" t="n">
        <v>0</v>
      </c>
      <c r="P65" s="367"/>
      <c r="Q65" s="367"/>
      <c r="R65" s="367" t="n">
        <v>105</v>
      </c>
      <c r="S65" s="367"/>
      <c r="T65" s="367"/>
      <c r="U65" s="367" t="n">
        <v>0</v>
      </c>
      <c r="V65" s="367"/>
      <c r="W65" s="367"/>
      <c r="X65" s="367" t="n">
        <v>0</v>
      </c>
      <c r="Y65" s="367"/>
      <c r="Z65" s="367"/>
      <c r="AA65" s="371"/>
      <c r="AB65" s="371"/>
      <c r="AC65" s="371"/>
      <c r="AD65" s="371"/>
      <c r="AE65" s="371"/>
      <c r="AF65" s="371"/>
      <c r="AG65" s="371"/>
    </row>
    <row r="66" customFormat="false" ht="12.75" hidden="false" customHeight="false" outlineLevel="0" collapsed="false">
      <c r="B66" s="360" t="s">
        <v>974</v>
      </c>
      <c r="C66" s="361"/>
      <c r="D66" s="362"/>
      <c r="E66" s="362"/>
      <c r="F66" s="362"/>
      <c r="G66" s="362"/>
      <c r="H66" s="366"/>
      <c r="I66" s="367" t="n">
        <v>0</v>
      </c>
      <c r="J66" s="367"/>
      <c r="K66" s="367"/>
      <c r="L66" s="367" t="n">
        <v>0</v>
      </c>
      <c r="M66" s="367"/>
      <c r="N66" s="367"/>
      <c r="O66" s="367" t="n">
        <v>0</v>
      </c>
      <c r="P66" s="367"/>
      <c r="Q66" s="367"/>
      <c r="R66" s="367" t="n">
        <v>0</v>
      </c>
      <c r="S66" s="367"/>
      <c r="T66" s="367"/>
      <c r="U66" s="367" t="n">
        <v>0</v>
      </c>
      <c r="V66" s="367"/>
      <c r="W66" s="367"/>
      <c r="X66" s="367" t="n">
        <v>0</v>
      </c>
      <c r="Y66" s="367"/>
      <c r="Z66" s="367"/>
      <c r="AA66" s="371"/>
      <c r="AB66" s="371"/>
      <c r="AC66" s="371"/>
      <c r="AD66" s="371"/>
      <c r="AE66" s="371"/>
      <c r="AF66" s="371"/>
      <c r="AG66" s="371"/>
    </row>
    <row r="67" customFormat="false" ht="12.75" hidden="false" customHeight="false" outlineLevel="0" collapsed="false">
      <c r="B67" s="360" t="s">
        <v>975</v>
      </c>
      <c r="C67" s="361"/>
      <c r="D67" s="362"/>
      <c r="E67" s="362"/>
      <c r="F67" s="362"/>
      <c r="G67" s="362"/>
      <c r="H67" s="366"/>
      <c r="I67" s="367" t="n">
        <v>0</v>
      </c>
      <c r="J67" s="367"/>
      <c r="K67" s="367"/>
      <c r="L67" s="367" t="n">
        <v>0</v>
      </c>
      <c r="M67" s="367"/>
      <c r="N67" s="367"/>
      <c r="O67" s="367" t="n">
        <v>0</v>
      </c>
      <c r="P67" s="367"/>
      <c r="Q67" s="367"/>
      <c r="R67" s="367" t="n">
        <v>0</v>
      </c>
      <c r="S67" s="367"/>
      <c r="T67" s="367"/>
      <c r="U67" s="367" t="n">
        <v>0</v>
      </c>
      <c r="V67" s="367"/>
      <c r="W67" s="367"/>
      <c r="X67" s="367" t="n">
        <v>0</v>
      </c>
      <c r="Y67" s="367"/>
      <c r="Z67" s="367"/>
      <c r="AA67" s="371"/>
      <c r="AB67" s="371"/>
      <c r="AC67" s="371"/>
      <c r="AD67" s="371"/>
      <c r="AE67" s="371"/>
      <c r="AF67" s="371"/>
      <c r="AG67" s="371"/>
    </row>
    <row r="68" customFormat="false" ht="12.75" hidden="false" customHeight="false" outlineLevel="0" collapsed="false">
      <c r="B68" s="360" t="s">
        <v>976</v>
      </c>
      <c r="C68" s="361"/>
      <c r="D68" s="362"/>
      <c r="E68" s="362"/>
      <c r="F68" s="362"/>
      <c r="G68" s="362"/>
      <c r="H68" s="366"/>
      <c r="I68" s="367" t="n">
        <v>131</v>
      </c>
      <c r="J68" s="367"/>
      <c r="K68" s="367"/>
      <c r="L68" s="367" t="n">
        <v>0</v>
      </c>
      <c r="M68" s="367"/>
      <c r="N68" s="367"/>
      <c r="O68" s="367" t="n">
        <v>0</v>
      </c>
      <c r="P68" s="367"/>
      <c r="Q68" s="367"/>
      <c r="R68" s="367" t="n">
        <v>0</v>
      </c>
      <c r="S68" s="367"/>
      <c r="T68" s="367"/>
      <c r="U68" s="367" t="n">
        <v>0</v>
      </c>
      <c r="V68" s="367"/>
      <c r="W68" s="367"/>
      <c r="X68" s="367" t="n">
        <v>0</v>
      </c>
      <c r="Y68" s="367"/>
      <c r="Z68" s="367"/>
      <c r="AA68" s="371"/>
      <c r="AB68" s="371"/>
      <c r="AC68" s="371"/>
      <c r="AD68" s="371"/>
      <c r="AE68" s="371"/>
      <c r="AF68" s="371"/>
      <c r="AG68" s="371"/>
    </row>
    <row r="69" customFormat="false" ht="12.75" hidden="false" customHeight="false" outlineLevel="0" collapsed="false">
      <c r="B69" s="360" t="s">
        <v>977</v>
      </c>
      <c r="C69" s="361"/>
      <c r="D69" s="362"/>
      <c r="E69" s="362"/>
      <c r="F69" s="362"/>
      <c r="G69" s="362"/>
      <c r="H69" s="366"/>
      <c r="I69" s="367" t="n">
        <v>95</v>
      </c>
      <c r="J69" s="367"/>
      <c r="K69" s="367"/>
      <c r="L69" s="367" t="n">
        <v>0</v>
      </c>
      <c r="M69" s="367"/>
      <c r="N69" s="367"/>
      <c r="O69" s="367" t="n">
        <v>0</v>
      </c>
      <c r="P69" s="367"/>
      <c r="Q69" s="367"/>
      <c r="R69" s="367" t="n">
        <v>0</v>
      </c>
      <c r="S69" s="367"/>
      <c r="T69" s="367"/>
      <c r="U69" s="367" t="n">
        <v>0</v>
      </c>
      <c r="V69" s="367"/>
      <c r="W69" s="367"/>
      <c r="X69" s="367" t="n">
        <v>0</v>
      </c>
      <c r="Y69" s="367"/>
      <c r="Z69" s="367"/>
      <c r="AA69" s="371"/>
      <c r="AB69" s="371"/>
      <c r="AC69" s="371"/>
      <c r="AD69" s="371"/>
      <c r="AE69" s="371"/>
      <c r="AF69" s="371"/>
      <c r="AG69" s="371"/>
    </row>
    <row r="70" customFormat="false" ht="12.75" hidden="false" customHeight="false" outlineLevel="0" collapsed="false">
      <c r="B70" s="360" t="s">
        <v>978</v>
      </c>
      <c r="C70" s="361"/>
      <c r="D70" s="362"/>
      <c r="E70" s="362"/>
      <c r="F70" s="362"/>
      <c r="G70" s="362"/>
      <c r="H70" s="366"/>
      <c r="I70" s="367" t="n">
        <v>0</v>
      </c>
      <c r="J70" s="367"/>
      <c r="K70" s="367"/>
      <c r="L70" s="367" t="n">
        <v>0</v>
      </c>
      <c r="M70" s="367"/>
      <c r="N70" s="367"/>
      <c r="O70" s="367" t="n">
        <v>0</v>
      </c>
      <c r="P70" s="367"/>
      <c r="Q70" s="367"/>
      <c r="R70" s="367" t="n">
        <v>0</v>
      </c>
      <c r="S70" s="367"/>
      <c r="T70" s="367"/>
      <c r="U70" s="367" t="n">
        <v>0</v>
      </c>
      <c r="V70" s="367"/>
      <c r="W70" s="367"/>
      <c r="X70" s="367" t="n">
        <v>0</v>
      </c>
      <c r="Y70" s="367"/>
      <c r="Z70" s="367"/>
      <c r="AA70" s="371"/>
      <c r="AB70" s="371"/>
      <c r="AC70" s="371"/>
      <c r="AD70" s="371"/>
      <c r="AE70" s="371"/>
      <c r="AF70" s="371"/>
      <c r="AG70" s="371"/>
    </row>
    <row r="71" customFormat="false" ht="12.75" hidden="false" customHeight="false" outlineLevel="0" collapsed="false">
      <c r="B71" s="360" t="s">
        <v>979</v>
      </c>
      <c r="C71" s="361"/>
      <c r="D71" s="362"/>
      <c r="E71" s="362"/>
      <c r="F71" s="362"/>
      <c r="G71" s="362"/>
      <c r="H71" s="366"/>
      <c r="I71" s="367" t="n">
        <v>50</v>
      </c>
      <c r="J71" s="367"/>
      <c r="K71" s="367"/>
      <c r="L71" s="367" t="n">
        <v>30</v>
      </c>
      <c r="M71" s="367"/>
      <c r="N71" s="367"/>
      <c r="O71" s="367" t="n">
        <v>0</v>
      </c>
      <c r="P71" s="367"/>
      <c r="Q71" s="367"/>
      <c r="R71" s="367" t="n">
        <v>0</v>
      </c>
      <c r="S71" s="367"/>
      <c r="T71" s="367"/>
      <c r="U71" s="367" t="n">
        <v>0</v>
      </c>
      <c r="V71" s="367"/>
      <c r="W71" s="367"/>
      <c r="X71" s="367" t="n">
        <v>0</v>
      </c>
      <c r="Y71" s="367"/>
      <c r="Z71" s="367"/>
      <c r="AA71" s="371"/>
      <c r="AB71" s="371"/>
      <c r="AC71" s="371"/>
      <c r="AD71" s="371"/>
      <c r="AE71" s="371"/>
      <c r="AF71" s="371"/>
      <c r="AG71" s="371"/>
    </row>
    <row r="72" customFormat="false" ht="12.75" hidden="false" customHeight="false" outlineLevel="0" collapsed="false">
      <c r="B72" s="360" t="s">
        <v>980</v>
      </c>
      <c r="C72" s="361"/>
      <c r="D72" s="362"/>
      <c r="E72" s="362"/>
      <c r="F72" s="362"/>
      <c r="G72" s="362"/>
      <c r="H72" s="366"/>
      <c r="I72" s="367" t="n">
        <v>0</v>
      </c>
      <c r="J72" s="367"/>
      <c r="K72" s="367"/>
      <c r="L72" s="367" t="n">
        <v>0</v>
      </c>
      <c r="M72" s="367"/>
      <c r="N72" s="367"/>
      <c r="O72" s="367" t="n">
        <v>0</v>
      </c>
      <c r="P72" s="367"/>
      <c r="Q72" s="367"/>
      <c r="R72" s="367" t="n">
        <v>0</v>
      </c>
      <c r="S72" s="367"/>
      <c r="T72" s="367"/>
      <c r="U72" s="367" t="n">
        <v>0</v>
      </c>
      <c r="V72" s="367"/>
      <c r="W72" s="367"/>
      <c r="X72" s="367" t="n">
        <v>0</v>
      </c>
      <c r="Y72" s="367"/>
      <c r="Z72" s="367"/>
      <c r="AA72" s="371"/>
      <c r="AB72" s="371"/>
      <c r="AC72" s="371"/>
      <c r="AD72" s="371"/>
      <c r="AE72" s="371"/>
      <c r="AF72" s="371"/>
      <c r="AG72" s="371"/>
    </row>
    <row r="73" customFormat="false" ht="12.75" hidden="false" customHeight="false" outlineLevel="0" collapsed="false">
      <c r="B73" s="360" t="s">
        <v>981</v>
      </c>
      <c r="C73" s="361"/>
      <c r="D73" s="362"/>
      <c r="E73" s="362"/>
      <c r="F73" s="362"/>
      <c r="G73" s="362"/>
      <c r="H73" s="366"/>
      <c r="I73" s="367" t="n">
        <v>0</v>
      </c>
      <c r="J73" s="367"/>
      <c r="K73" s="367"/>
      <c r="L73" s="367" t="n">
        <v>0</v>
      </c>
      <c r="M73" s="367"/>
      <c r="N73" s="367"/>
      <c r="O73" s="367" t="n">
        <v>0</v>
      </c>
      <c r="P73" s="367"/>
      <c r="Q73" s="367"/>
      <c r="R73" s="367" t="n">
        <v>0</v>
      </c>
      <c r="S73" s="367"/>
      <c r="T73" s="367"/>
      <c r="U73" s="367" t="n">
        <v>0</v>
      </c>
      <c r="V73" s="367"/>
      <c r="W73" s="367"/>
      <c r="X73" s="367" t="n">
        <v>0</v>
      </c>
      <c r="Y73" s="367"/>
      <c r="Z73" s="367"/>
      <c r="AA73" s="371"/>
      <c r="AB73" s="371"/>
      <c r="AC73" s="371"/>
      <c r="AD73" s="371"/>
      <c r="AE73" s="371"/>
      <c r="AF73" s="371"/>
      <c r="AG73" s="371"/>
    </row>
    <row r="74" customFormat="false" ht="12.75" hidden="false" customHeight="false" outlineLevel="0" collapsed="false">
      <c r="B74" s="360" t="s">
        <v>982</v>
      </c>
      <c r="C74" s="361"/>
      <c r="D74" s="362"/>
      <c r="E74" s="362"/>
      <c r="F74" s="362"/>
      <c r="G74" s="362"/>
      <c r="H74" s="366"/>
      <c r="I74" s="367" t="n">
        <v>52</v>
      </c>
      <c r="J74" s="367"/>
      <c r="K74" s="367"/>
      <c r="L74" s="367" t="n">
        <v>0</v>
      </c>
      <c r="M74" s="367"/>
      <c r="N74" s="367"/>
      <c r="O74" s="367" t="n">
        <v>0</v>
      </c>
      <c r="P74" s="367"/>
      <c r="Q74" s="367"/>
      <c r="R74" s="367" t="n">
        <v>0</v>
      </c>
      <c r="S74" s="367"/>
      <c r="T74" s="367"/>
      <c r="U74" s="367" t="n">
        <v>0</v>
      </c>
      <c r="V74" s="367"/>
      <c r="W74" s="367"/>
      <c r="X74" s="367" t="n">
        <v>0</v>
      </c>
      <c r="Y74" s="367"/>
      <c r="Z74" s="367"/>
      <c r="AA74" s="371"/>
      <c r="AB74" s="371"/>
      <c r="AC74" s="371"/>
      <c r="AD74" s="371"/>
      <c r="AE74" s="371"/>
      <c r="AF74" s="371"/>
      <c r="AG74" s="371"/>
    </row>
    <row r="75" customFormat="false" ht="12.75" hidden="false" customHeight="false" outlineLevel="0" collapsed="false">
      <c r="B75" s="360" t="s">
        <v>983</v>
      </c>
      <c r="C75" s="361"/>
      <c r="D75" s="362"/>
      <c r="E75" s="362"/>
      <c r="F75" s="362"/>
      <c r="G75" s="362"/>
      <c r="H75" s="366"/>
      <c r="I75" s="367" t="n">
        <v>0</v>
      </c>
      <c r="J75" s="367"/>
      <c r="K75" s="367"/>
      <c r="L75" s="367" t="n">
        <v>0</v>
      </c>
      <c r="M75" s="367"/>
      <c r="N75" s="367"/>
      <c r="O75" s="367" t="n">
        <v>0</v>
      </c>
      <c r="P75" s="367"/>
      <c r="Q75" s="367"/>
      <c r="R75" s="367" t="n">
        <v>0</v>
      </c>
      <c r="S75" s="367"/>
      <c r="T75" s="367"/>
      <c r="U75" s="367" t="n">
        <v>0</v>
      </c>
      <c r="V75" s="367"/>
      <c r="W75" s="367"/>
      <c r="X75" s="367" t="n">
        <v>0</v>
      </c>
      <c r="Y75" s="367"/>
      <c r="Z75" s="367"/>
      <c r="AA75" s="371"/>
      <c r="AB75" s="371"/>
      <c r="AC75" s="371"/>
      <c r="AD75" s="371"/>
      <c r="AE75" s="371"/>
      <c r="AF75" s="371"/>
      <c r="AG75" s="371"/>
    </row>
    <row r="76" customFormat="false" ht="12.75" hidden="false" customHeight="false" outlineLevel="0" collapsed="false">
      <c r="B76" s="360" t="s">
        <v>984</v>
      </c>
      <c r="C76" s="361"/>
      <c r="D76" s="362"/>
      <c r="E76" s="362"/>
      <c r="F76" s="362"/>
      <c r="G76" s="362"/>
      <c r="H76" s="366"/>
      <c r="I76" s="367" t="n">
        <v>0</v>
      </c>
      <c r="J76" s="367"/>
      <c r="K76" s="367"/>
      <c r="L76" s="367" t="n">
        <v>0</v>
      </c>
      <c r="M76" s="367"/>
      <c r="N76" s="367"/>
      <c r="O76" s="367" t="n">
        <v>0</v>
      </c>
      <c r="P76" s="367"/>
      <c r="Q76" s="367"/>
      <c r="R76" s="367" t="n">
        <v>0</v>
      </c>
      <c r="S76" s="367"/>
      <c r="T76" s="367"/>
      <c r="U76" s="367" t="n">
        <v>0</v>
      </c>
      <c r="V76" s="367"/>
      <c r="W76" s="367"/>
      <c r="X76" s="367" t="n">
        <v>0</v>
      </c>
      <c r="Y76" s="367"/>
      <c r="Z76" s="367"/>
      <c r="AA76" s="371"/>
      <c r="AB76" s="371"/>
      <c r="AC76" s="371"/>
      <c r="AD76" s="371"/>
      <c r="AE76" s="371"/>
      <c r="AF76" s="371"/>
      <c r="AG76" s="371"/>
    </row>
    <row r="77" customFormat="false" ht="12.75" hidden="false" customHeight="false" outlineLevel="0" collapsed="false">
      <c r="B77" s="360" t="s">
        <v>985</v>
      </c>
      <c r="C77" s="361"/>
      <c r="D77" s="362"/>
      <c r="E77" s="362"/>
      <c r="F77" s="362"/>
      <c r="G77" s="362"/>
      <c r="H77" s="366"/>
      <c r="I77" s="367" t="n">
        <v>70</v>
      </c>
      <c r="J77" s="367"/>
      <c r="K77" s="367"/>
      <c r="L77" s="367" t="n">
        <v>0</v>
      </c>
      <c r="M77" s="367"/>
      <c r="N77" s="367"/>
      <c r="O77" s="367" t="n">
        <v>0</v>
      </c>
      <c r="P77" s="367"/>
      <c r="Q77" s="367"/>
      <c r="R77" s="367" t="n">
        <v>0</v>
      </c>
      <c r="S77" s="367"/>
      <c r="T77" s="367"/>
      <c r="U77" s="367" t="n">
        <v>0</v>
      </c>
      <c r="V77" s="367"/>
      <c r="W77" s="367"/>
      <c r="X77" s="367" t="n">
        <v>0</v>
      </c>
      <c r="Y77" s="367"/>
      <c r="Z77" s="367"/>
      <c r="AA77" s="371"/>
      <c r="AB77" s="371"/>
      <c r="AC77" s="371"/>
      <c r="AD77" s="371"/>
      <c r="AE77" s="371"/>
      <c r="AF77" s="371"/>
      <c r="AG77" s="371"/>
    </row>
    <row r="78" customFormat="false" ht="12.75" hidden="false" customHeight="false" outlineLevel="0" collapsed="false">
      <c r="B78" s="360" t="s">
        <v>986</v>
      </c>
      <c r="C78" s="361"/>
      <c r="D78" s="362"/>
      <c r="E78" s="362"/>
      <c r="F78" s="362"/>
      <c r="G78" s="362"/>
      <c r="H78" s="366"/>
      <c r="I78" s="367" t="n">
        <v>0</v>
      </c>
      <c r="J78" s="367"/>
      <c r="K78" s="367"/>
      <c r="L78" s="367" t="n">
        <v>0</v>
      </c>
      <c r="M78" s="367"/>
      <c r="N78" s="367"/>
      <c r="O78" s="367" t="n">
        <v>0</v>
      </c>
      <c r="P78" s="367"/>
      <c r="Q78" s="367"/>
      <c r="R78" s="367" t="n">
        <v>0</v>
      </c>
      <c r="S78" s="367"/>
      <c r="T78" s="367"/>
      <c r="U78" s="367" t="n">
        <v>0</v>
      </c>
      <c r="V78" s="367"/>
      <c r="W78" s="367"/>
      <c r="X78" s="367" t="n">
        <v>0</v>
      </c>
      <c r="Y78" s="367"/>
      <c r="Z78" s="367"/>
      <c r="AA78" s="371"/>
      <c r="AB78" s="371"/>
      <c r="AC78" s="371"/>
      <c r="AD78" s="371"/>
      <c r="AE78" s="371"/>
      <c r="AF78" s="371"/>
      <c r="AG78" s="371"/>
    </row>
    <row r="79" customFormat="false" ht="12.75" hidden="false" customHeight="false" outlineLevel="0" collapsed="false">
      <c r="B79" s="360" t="s">
        <v>987</v>
      </c>
      <c r="C79" s="361"/>
      <c r="D79" s="362"/>
      <c r="E79" s="362"/>
      <c r="F79" s="362"/>
      <c r="G79" s="362"/>
      <c r="H79" s="366"/>
      <c r="I79" s="367" t="n">
        <v>0</v>
      </c>
      <c r="J79" s="367"/>
      <c r="K79" s="367"/>
      <c r="L79" s="367" t="n">
        <v>0</v>
      </c>
      <c r="M79" s="367"/>
      <c r="N79" s="367"/>
      <c r="O79" s="367" t="n">
        <v>6</v>
      </c>
      <c r="P79" s="367"/>
      <c r="Q79" s="367"/>
      <c r="R79" s="367" t="n">
        <v>0</v>
      </c>
      <c r="S79" s="367"/>
      <c r="T79" s="367"/>
      <c r="U79" s="367" t="n">
        <v>0</v>
      </c>
      <c r="V79" s="367"/>
      <c r="W79" s="367"/>
      <c r="X79" s="367" t="n">
        <v>0</v>
      </c>
      <c r="Y79" s="367"/>
      <c r="Z79" s="367"/>
      <c r="AA79" s="371"/>
      <c r="AB79" s="371"/>
      <c r="AC79" s="371"/>
      <c r="AD79" s="371"/>
      <c r="AE79" s="371"/>
      <c r="AF79" s="371"/>
      <c r="AG79" s="371"/>
    </row>
    <row r="80" customFormat="false" ht="12.75" hidden="false" customHeight="false" outlineLevel="0" collapsed="false">
      <c r="B80" s="360" t="s">
        <v>988</v>
      </c>
      <c r="C80" s="361"/>
      <c r="D80" s="362"/>
      <c r="E80" s="362"/>
      <c r="F80" s="362"/>
      <c r="G80" s="362"/>
      <c r="H80" s="366"/>
      <c r="I80" s="367" t="n">
        <v>600</v>
      </c>
      <c r="J80" s="367"/>
      <c r="K80" s="367"/>
      <c r="L80" s="367" t="n">
        <v>265</v>
      </c>
      <c r="M80" s="367"/>
      <c r="N80" s="367"/>
      <c r="O80" s="367" t="n">
        <v>30</v>
      </c>
      <c r="P80" s="367"/>
      <c r="Q80" s="367"/>
      <c r="R80" s="367" t="n">
        <v>140</v>
      </c>
      <c r="S80" s="367"/>
      <c r="T80" s="367"/>
      <c r="U80" s="367" t="n">
        <v>262</v>
      </c>
      <c r="V80" s="367"/>
      <c r="W80" s="367"/>
      <c r="X80" s="367" t="n">
        <v>114</v>
      </c>
      <c r="Y80" s="367"/>
      <c r="Z80" s="367"/>
      <c r="AA80" s="371"/>
      <c r="AB80" s="371"/>
      <c r="AC80" s="371"/>
      <c r="AD80" s="371"/>
      <c r="AE80" s="371"/>
      <c r="AF80" s="371"/>
      <c r="AG80" s="371"/>
    </row>
    <row r="81" customFormat="false" ht="12.75" hidden="false" customHeight="false" outlineLevel="0" collapsed="false">
      <c r="B81" s="360" t="s">
        <v>989</v>
      </c>
      <c r="C81" s="361"/>
      <c r="D81" s="362"/>
      <c r="E81" s="362"/>
      <c r="F81" s="362"/>
      <c r="G81" s="362"/>
      <c r="H81" s="366"/>
      <c r="I81" s="367" t="n">
        <v>417</v>
      </c>
      <c r="J81" s="367"/>
      <c r="K81" s="367"/>
      <c r="L81" s="367" t="n">
        <v>130</v>
      </c>
      <c r="M81" s="367"/>
      <c r="N81" s="367"/>
      <c r="O81" s="367" t="n">
        <v>0</v>
      </c>
      <c r="P81" s="367"/>
      <c r="Q81" s="367"/>
      <c r="R81" s="367" t="n">
        <v>138</v>
      </c>
      <c r="S81" s="367"/>
      <c r="T81" s="367"/>
      <c r="U81" s="367" t="n">
        <v>134</v>
      </c>
      <c r="V81" s="367"/>
      <c r="W81" s="367"/>
      <c r="X81" s="367" t="n">
        <v>0</v>
      </c>
      <c r="Y81" s="367"/>
      <c r="Z81" s="367"/>
      <c r="AA81" s="371"/>
      <c r="AB81" s="371"/>
      <c r="AC81" s="371"/>
      <c r="AD81" s="371"/>
      <c r="AE81" s="371"/>
      <c r="AF81" s="371"/>
      <c r="AG81" s="371"/>
    </row>
    <row r="82" customFormat="false" ht="12.75" hidden="false" customHeight="false" outlineLevel="0" collapsed="false">
      <c r="B82" s="360" t="s">
        <v>990</v>
      </c>
      <c r="C82" s="361"/>
      <c r="D82" s="362"/>
      <c r="E82" s="362"/>
      <c r="F82" s="362"/>
      <c r="G82" s="362"/>
      <c r="H82" s="366"/>
      <c r="I82" s="367" t="n">
        <v>0</v>
      </c>
      <c r="J82" s="367"/>
      <c r="K82" s="367"/>
      <c r="L82" s="367" t="n">
        <v>0</v>
      </c>
      <c r="M82" s="367"/>
      <c r="N82" s="367"/>
      <c r="O82" s="367" t="n">
        <v>72</v>
      </c>
      <c r="P82" s="367"/>
      <c r="Q82" s="367"/>
      <c r="R82" s="367" t="n">
        <v>66</v>
      </c>
      <c r="S82" s="367"/>
      <c r="T82" s="367"/>
      <c r="U82" s="367" t="n">
        <v>0</v>
      </c>
      <c r="V82" s="367"/>
      <c r="W82" s="367"/>
      <c r="X82" s="367" t="n">
        <v>0</v>
      </c>
      <c r="Y82" s="367"/>
      <c r="Z82" s="367"/>
      <c r="AA82" s="371"/>
      <c r="AB82" s="371"/>
      <c r="AC82" s="371"/>
      <c r="AD82" s="371"/>
      <c r="AE82" s="371"/>
      <c r="AF82" s="371"/>
      <c r="AG82" s="371"/>
    </row>
    <row r="83" customFormat="false" ht="12.75" hidden="false" customHeight="false" outlineLevel="0" collapsed="false">
      <c r="B83" s="360" t="s">
        <v>991</v>
      </c>
      <c r="C83" s="361"/>
      <c r="D83" s="362"/>
      <c r="E83" s="362"/>
      <c r="F83" s="362"/>
      <c r="G83" s="362"/>
      <c r="H83" s="366"/>
      <c r="I83" s="367" t="n">
        <v>92</v>
      </c>
      <c r="J83" s="367"/>
      <c r="K83" s="367"/>
      <c r="L83" s="367" t="n">
        <v>0</v>
      </c>
      <c r="M83" s="367"/>
      <c r="N83" s="367"/>
      <c r="O83" s="367" t="n">
        <v>0</v>
      </c>
      <c r="P83" s="367"/>
      <c r="Q83" s="367"/>
      <c r="R83" s="367" t="n">
        <v>0</v>
      </c>
      <c r="S83" s="367"/>
      <c r="T83" s="367"/>
      <c r="U83" s="367" t="n">
        <v>0</v>
      </c>
      <c r="V83" s="367"/>
      <c r="W83" s="367"/>
      <c r="X83" s="367" t="n">
        <v>0</v>
      </c>
      <c r="Y83" s="367"/>
      <c r="Z83" s="367"/>
      <c r="AA83" s="371"/>
      <c r="AB83" s="371"/>
      <c r="AC83" s="371"/>
      <c r="AD83" s="371"/>
      <c r="AE83" s="371"/>
      <c r="AF83" s="371"/>
      <c r="AG83" s="371"/>
    </row>
    <row r="84" customFormat="false" ht="12.75" hidden="false" customHeight="false" outlineLevel="0" collapsed="false">
      <c r="B84" s="360" t="s">
        <v>992</v>
      </c>
      <c r="C84" s="361"/>
      <c r="D84" s="362"/>
      <c r="E84" s="362"/>
      <c r="F84" s="362"/>
      <c r="G84" s="362"/>
      <c r="H84" s="366"/>
      <c r="I84" s="367" t="n">
        <v>70</v>
      </c>
      <c r="J84" s="367"/>
      <c r="K84" s="367"/>
      <c r="L84" s="367" t="n">
        <v>0</v>
      </c>
      <c r="M84" s="367"/>
      <c r="N84" s="367"/>
      <c r="O84" s="367" t="n">
        <v>0</v>
      </c>
      <c r="P84" s="367"/>
      <c r="Q84" s="367"/>
      <c r="R84" s="367" t="n">
        <v>0</v>
      </c>
      <c r="S84" s="367"/>
      <c r="T84" s="367"/>
      <c r="U84" s="367" t="n">
        <v>0</v>
      </c>
      <c r="V84" s="367"/>
      <c r="W84" s="367"/>
      <c r="X84" s="367" t="n">
        <v>0</v>
      </c>
      <c r="Y84" s="367"/>
      <c r="Z84" s="367"/>
      <c r="AA84" s="371"/>
      <c r="AB84" s="371"/>
      <c r="AC84" s="371"/>
      <c r="AD84" s="371"/>
      <c r="AE84" s="371"/>
      <c r="AF84" s="371"/>
      <c r="AG84" s="371"/>
    </row>
    <row r="85" customFormat="false" ht="12.75" hidden="false" customHeight="false" outlineLevel="0" collapsed="false">
      <c r="B85" s="360" t="s">
        <v>993</v>
      </c>
      <c r="C85" s="361"/>
      <c r="D85" s="362"/>
      <c r="E85" s="362"/>
      <c r="F85" s="362"/>
      <c r="G85" s="362"/>
      <c r="H85" s="366"/>
      <c r="I85" s="367" t="n">
        <v>45</v>
      </c>
      <c r="J85" s="367"/>
      <c r="K85" s="367"/>
      <c r="L85" s="367" t="n">
        <v>0</v>
      </c>
      <c r="M85" s="367"/>
      <c r="N85" s="367"/>
      <c r="O85" s="367" t="n">
        <v>0</v>
      </c>
      <c r="P85" s="367"/>
      <c r="Q85" s="367"/>
      <c r="R85" s="367" t="n">
        <v>0</v>
      </c>
      <c r="S85" s="367"/>
      <c r="T85" s="367"/>
      <c r="U85" s="367" t="n">
        <v>0</v>
      </c>
      <c r="V85" s="367"/>
      <c r="W85" s="367"/>
      <c r="X85" s="367" t="n">
        <v>0</v>
      </c>
      <c r="Y85" s="367"/>
      <c r="Z85" s="367"/>
      <c r="AA85" s="371"/>
      <c r="AB85" s="371"/>
      <c r="AC85" s="371"/>
      <c r="AD85" s="371"/>
      <c r="AE85" s="371"/>
      <c r="AF85" s="371"/>
      <c r="AG85" s="371"/>
    </row>
    <row r="86" customFormat="false" ht="12.75" hidden="false" customHeight="false" outlineLevel="0" collapsed="false">
      <c r="B86" s="360" t="s">
        <v>994</v>
      </c>
      <c r="C86" s="361"/>
      <c r="D86" s="362"/>
      <c r="E86" s="362"/>
      <c r="F86" s="362"/>
      <c r="G86" s="362"/>
      <c r="H86" s="366"/>
      <c r="I86" s="367" t="n">
        <v>67</v>
      </c>
      <c r="J86" s="367"/>
      <c r="K86" s="367"/>
      <c r="L86" s="367" t="n">
        <v>0</v>
      </c>
      <c r="M86" s="367"/>
      <c r="N86" s="367"/>
      <c r="O86" s="367" t="n">
        <v>0</v>
      </c>
      <c r="P86" s="367"/>
      <c r="Q86" s="367"/>
      <c r="R86" s="367" t="n">
        <v>0</v>
      </c>
      <c r="S86" s="367"/>
      <c r="T86" s="367"/>
      <c r="U86" s="367" t="n">
        <v>0</v>
      </c>
      <c r="V86" s="367"/>
      <c r="W86" s="367"/>
      <c r="X86" s="367" t="n">
        <v>0</v>
      </c>
      <c r="Y86" s="367"/>
      <c r="Z86" s="367"/>
      <c r="AA86" s="371"/>
      <c r="AB86" s="371"/>
      <c r="AC86" s="371"/>
      <c r="AD86" s="371"/>
      <c r="AE86" s="371"/>
      <c r="AF86" s="371"/>
      <c r="AG86" s="371"/>
    </row>
    <row r="87" customFormat="false" ht="12.75" hidden="false" customHeight="false" outlineLevel="0" collapsed="false">
      <c r="B87" s="360" t="s">
        <v>995</v>
      </c>
      <c r="C87" s="361"/>
      <c r="D87" s="362"/>
      <c r="E87" s="362"/>
      <c r="F87" s="362"/>
      <c r="G87" s="362"/>
      <c r="H87" s="366"/>
      <c r="I87" s="367" t="n">
        <v>45</v>
      </c>
      <c r="J87" s="367"/>
      <c r="K87" s="367"/>
      <c r="L87" s="367" t="n">
        <v>0</v>
      </c>
      <c r="M87" s="367"/>
      <c r="N87" s="367"/>
      <c r="O87" s="367" t="n">
        <v>0</v>
      </c>
      <c r="P87" s="367"/>
      <c r="Q87" s="367"/>
      <c r="R87" s="367" t="n">
        <v>0</v>
      </c>
      <c r="S87" s="367"/>
      <c r="T87" s="367"/>
      <c r="U87" s="367" t="n">
        <v>0</v>
      </c>
      <c r="V87" s="367"/>
      <c r="W87" s="367"/>
      <c r="X87" s="367" t="n">
        <v>0</v>
      </c>
      <c r="Y87" s="367"/>
      <c r="Z87" s="367"/>
      <c r="AA87" s="371"/>
      <c r="AB87" s="371"/>
      <c r="AC87" s="371"/>
      <c r="AD87" s="371"/>
      <c r="AE87" s="371"/>
      <c r="AF87" s="371"/>
      <c r="AG87" s="371"/>
    </row>
    <row r="88" customFormat="false" ht="12.75" hidden="false" customHeight="false" outlineLevel="0" collapsed="false">
      <c r="B88" s="360" t="s">
        <v>996</v>
      </c>
      <c r="C88" s="361"/>
      <c r="D88" s="362"/>
      <c r="E88" s="362"/>
      <c r="F88" s="362"/>
      <c r="G88" s="362"/>
      <c r="H88" s="366"/>
      <c r="I88" s="367" t="n">
        <v>40</v>
      </c>
      <c r="J88" s="367"/>
      <c r="K88" s="367"/>
      <c r="L88" s="367" t="n">
        <v>0</v>
      </c>
      <c r="M88" s="367"/>
      <c r="N88" s="367"/>
      <c r="O88" s="367" t="n">
        <v>0</v>
      </c>
      <c r="P88" s="367"/>
      <c r="Q88" s="367"/>
      <c r="R88" s="367" t="n">
        <v>54</v>
      </c>
      <c r="S88" s="367"/>
      <c r="T88" s="367"/>
      <c r="U88" s="367" t="n">
        <v>0</v>
      </c>
      <c r="V88" s="367"/>
      <c r="W88" s="367"/>
      <c r="X88" s="367" t="n">
        <v>0</v>
      </c>
      <c r="Y88" s="367"/>
      <c r="Z88" s="367"/>
      <c r="AA88" s="371"/>
      <c r="AB88" s="371"/>
      <c r="AC88" s="371"/>
      <c r="AD88" s="371"/>
      <c r="AE88" s="371"/>
      <c r="AF88" s="371"/>
      <c r="AG88" s="371"/>
    </row>
    <row r="89" customFormat="false" ht="12.75" hidden="false" customHeight="false" outlineLevel="0" collapsed="false">
      <c r="B89" s="360" t="s">
        <v>997</v>
      </c>
      <c r="C89" s="361"/>
      <c r="D89" s="362"/>
      <c r="E89" s="362"/>
      <c r="F89" s="362"/>
      <c r="G89" s="362"/>
      <c r="H89" s="366"/>
      <c r="I89" s="367" t="n">
        <v>0</v>
      </c>
      <c r="J89" s="367"/>
      <c r="K89" s="367"/>
      <c r="L89" s="367" t="n">
        <v>0</v>
      </c>
      <c r="M89" s="367"/>
      <c r="N89" s="367"/>
      <c r="O89" s="367" t="n">
        <v>0</v>
      </c>
      <c r="P89" s="367"/>
      <c r="Q89" s="367"/>
      <c r="R89" s="367" t="n">
        <v>0</v>
      </c>
      <c r="S89" s="367"/>
      <c r="T89" s="367"/>
      <c r="U89" s="367" t="n">
        <v>0</v>
      </c>
      <c r="V89" s="367"/>
      <c r="W89" s="367"/>
      <c r="X89" s="367" t="n">
        <v>0</v>
      </c>
      <c r="Y89" s="367"/>
      <c r="Z89" s="367"/>
      <c r="AA89" s="371"/>
      <c r="AB89" s="371"/>
      <c r="AC89" s="371"/>
      <c r="AD89" s="371"/>
      <c r="AE89" s="371"/>
      <c r="AF89" s="371"/>
      <c r="AG89" s="371"/>
    </row>
    <row r="90" customFormat="false" ht="12.75" hidden="false" customHeight="false" outlineLevel="0" collapsed="false">
      <c r="B90" s="360" t="s">
        <v>998</v>
      </c>
      <c r="C90" s="361"/>
      <c r="D90" s="362"/>
      <c r="E90" s="362"/>
      <c r="F90" s="362"/>
      <c r="G90" s="362"/>
      <c r="H90" s="366"/>
      <c r="I90" s="367" t="n">
        <v>0</v>
      </c>
      <c r="J90" s="367"/>
      <c r="K90" s="367"/>
      <c r="L90" s="367" t="n">
        <v>0</v>
      </c>
      <c r="M90" s="367"/>
      <c r="N90" s="367"/>
      <c r="O90" s="367" t="n">
        <v>64</v>
      </c>
      <c r="P90" s="367"/>
      <c r="Q90" s="367"/>
      <c r="R90" s="367" t="n">
        <v>0</v>
      </c>
      <c r="S90" s="367"/>
      <c r="T90" s="367"/>
      <c r="U90" s="367" t="n">
        <v>0</v>
      </c>
      <c r="V90" s="367"/>
      <c r="W90" s="367"/>
      <c r="X90" s="367" t="n">
        <v>0</v>
      </c>
      <c r="Y90" s="367"/>
      <c r="Z90" s="367"/>
      <c r="AA90" s="371"/>
      <c r="AB90" s="371"/>
      <c r="AC90" s="371"/>
      <c r="AD90" s="371"/>
      <c r="AE90" s="371"/>
      <c r="AF90" s="371"/>
      <c r="AG90" s="371"/>
    </row>
    <row r="91" customFormat="false" ht="12.75" hidden="false" customHeight="false" outlineLevel="0" collapsed="false">
      <c r="B91" s="360" t="s">
        <v>999</v>
      </c>
      <c r="C91" s="361"/>
      <c r="D91" s="362"/>
      <c r="E91" s="362"/>
      <c r="F91" s="362"/>
      <c r="G91" s="362"/>
      <c r="H91" s="366"/>
      <c r="I91" s="367" t="n">
        <v>0</v>
      </c>
      <c r="J91" s="367"/>
      <c r="K91" s="367"/>
      <c r="L91" s="367" t="n">
        <v>0</v>
      </c>
      <c r="M91" s="367"/>
      <c r="N91" s="367"/>
      <c r="O91" s="367" t="n">
        <v>0</v>
      </c>
      <c r="P91" s="367"/>
      <c r="Q91" s="367"/>
      <c r="R91" s="367" t="n">
        <v>0</v>
      </c>
      <c r="S91" s="367"/>
      <c r="T91" s="367"/>
      <c r="U91" s="367" t="n">
        <v>0</v>
      </c>
      <c r="V91" s="367"/>
      <c r="W91" s="367"/>
      <c r="X91" s="367" t="n">
        <v>0</v>
      </c>
      <c r="Y91" s="367"/>
      <c r="Z91" s="367"/>
      <c r="AA91" s="371"/>
      <c r="AB91" s="371"/>
      <c r="AC91" s="371"/>
      <c r="AD91" s="371"/>
      <c r="AE91" s="371"/>
      <c r="AF91" s="371"/>
      <c r="AG91" s="371"/>
    </row>
    <row r="92" customFormat="false" ht="12.75" hidden="false" customHeight="false" outlineLevel="0" collapsed="false">
      <c r="B92" s="360" t="s">
        <v>1000</v>
      </c>
      <c r="C92" s="361"/>
      <c r="D92" s="362"/>
      <c r="E92" s="362"/>
      <c r="F92" s="362"/>
      <c r="G92" s="362"/>
      <c r="H92" s="366"/>
      <c r="I92" s="367" t="n">
        <v>0</v>
      </c>
      <c r="J92" s="367"/>
      <c r="K92" s="367"/>
      <c r="L92" s="367" t="n">
        <v>0</v>
      </c>
      <c r="M92" s="367"/>
      <c r="N92" s="367"/>
      <c r="O92" s="367" t="n">
        <v>0</v>
      </c>
      <c r="P92" s="367"/>
      <c r="Q92" s="367"/>
      <c r="R92" s="367" t="n">
        <v>0</v>
      </c>
      <c r="S92" s="367"/>
      <c r="T92" s="367"/>
      <c r="U92" s="367" t="n">
        <v>0</v>
      </c>
      <c r="V92" s="367"/>
      <c r="W92" s="367"/>
      <c r="X92" s="367" t="n">
        <v>0</v>
      </c>
      <c r="Y92" s="367"/>
      <c r="Z92" s="367"/>
      <c r="AA92" s="371"/>
      <c r="AB92" s="371"/>
      <c r="AC92" s="371"/>
      <c r="AD92" s="371"/>
      <c r="AE92" s="371"/>
      <c r="AF92" s="371"/>
      <c r="AG92" s="371"/>
    </row>
    <row r="93" customFormat="false" ht="12.75" hidden="false" customHeight="false" outlineLevel="0" collapsed="false">
      <c r="B93" s="360" t="s">
        <v>1001</v>
      </c>
      <c r="C93" s="361"/>
      <c r="D93" s="362"/>
      <c r="E93" s="362"/>
      <c r="F93" s="362"/>
      <c r="G93" s="362"/>
      <c r="H93" s="366"/>
      <c r="I93" s="367" t="n">
        <v>0</v>
      </c>
      <c r="J93" s="367"/>
      <c r="K93" s="367"/>
      <c r="L93" s="367" t="n">
        <v>0</v>
      </c>
      <c r="M93" s="367"/>
      <c r="N93" s="367"/>
      <c r="O93" s="367" t="n">
        <v>0</v>
      </c>
      <c r="P93" s="367"/>
      <c r="Q93" s="367"/>
      <c r="R93" s="367" t="n">
        <v>0</v>
      </c>
      <c r="S93" s="367"/>
      <c r="T93" s="367"/>
      <c r="U93" s="367" t="n">
        <v>0</v>
      </c>
      <c r="V93" s="367"/>
      <c r="W93" s="367"/>
      <c r="X93" s="367" t="n">
        <v>0</v>
      </c>
      <c r="Y93" s="367"/>
      <c r="Z93" s="367"/>
      <c r="AA93" s="371"/>
      <c r="AB93" s="371"/>
      <c r="AC93" s="371"/>
      <c r="AD93" s="371"/>
      <c r="AE93" s="371"/>
      <c r="AF93" s="371"/>
      <c r="AG93" s="371"/>
    </row>
    <row r="94" customFormat="false" ht="12.75" hidden="false" customHeight="false" outlineLevel="0" collapsed="false">
      <c r="B94" s="360" t="s">
        <v>1002</v>
      </c>
      <c r="C94" s="361"/>
      <c r="D94" s="362"/>
      <c r="E94" s="362"/>
      <c r="F94" s="362"/>
      <c r="G94" s="362"/>
      <c r="H94" s="366"/>
      <c r="I94" s="367" t="n">
        <v>0</v>
      </c>
      <c r="J94" s="367"/>
      <c r="K94" s="367"/>
      <c r="L94" s="367" t="n">
        <v>0</v>
      </c>
      <c r="M94" s="367"/>
      <c r="N94" s="367"/>
      <c r="O94" s="367" t="n">
        <v>0</v>
      </c>
      <c r="P94" s="367"/>
      <c r="Q94" s="367"/>
      <c r="R94" s="367" t="n">
        <v>0</v>
      </c>
      <c r="S94" s="367"/>
      <c r="T94" s="367"/>
      <c r="U94" s="367" t="n">
        <v>0</v>
      </c>
      <c r="V94" s="367"/>
      <c r="W94" s="367"/>
      <c r="X94" s="367" t="n">
        <v>0</v>
      </c>
      <c r="Y94" s="367"/>
      <c r="Z94" s="367"/>
      <c r="AA94" s="371"/>
      <c r="AB94" s="371"/>
      <c r="AC94" s="371"/>
      <c r="AD94" s="371"/>
      <c r="AE94" s="371"/>
      <c r="AF94" s="371"/>
      <c r="AG94" s="371"/>
    </row>
    <row r="95" customFormat="false" ht="12.75" hidden="false" customHeight="false" outlineLevel="0" collapsed="false">
      <c r="B95" s="360" t="s">
        <v>1003</v>
      </c>
      <c r="C95" s="361"/>
      <c r="D95" s="362"/>
      <c r="E95" s="362"/>
      <c r="F95" s="362"/>
      <c r="G95" s="362"/>
      <c r="H95" s="366"/>
      <c r="I95" s="367" t="n">
        <v>0</v>
      </c>
      <c r="J95" s="367"/>
      <c r="K95" s="367"/>
      <c r="L95" s="367" t="n">
        <v>0</v>
      </c>
      <c r="M95" s="367"/>
      <c r="N95" s="367"/>
      <c r="O95" s="367" t="n">
        <v>0</v>
      </c>
      <c r="P95" s="367"/>
      <c r="Q95" s="367"/>
      <c r="R95" s="367" t="n">
        <v>0</v>
      </c>
      <c r="S95" s="367"/>
      <c r="T95" s="367"/>
      <c r="U95" s="367" t="n">
        <v>0</v>
      </c>
      <c r="V95" s="367"/>
      <c r="W95" s="367"/>
      <c r="X95" s="367" t="n">
        <v>0</v>
      </c>
      <c r="Y95" s="367"/>
      <c r="Z95" s="367"/>
      <c r="AA95" s="371"/>
      <c r="AB95" s="371"/>
      <c r="AC95" s="371"/>
      <c r="AD95" s="371"/>
      <c r="AE95" s="371"/>
      <c r="AF95" s="371"/>
      <c r="AG95" s="371"/>
    </row>
    <row r="96" customFormat="false" ht="12.75" hidden="false" customHeight="false" outlineLevel="0" collapsed="false">
      <c r="B96" s="360" t="s">
        <v>1004</v>
      </c>
      <c r="C96" s="361"/>
      <c r="D96" s="362"/>
      <c r="E96" s="362"/>
      <c r="F96" s="362"/>
      <c r="G96" s="362"/>
      <c r="H96" s="366"/>
      <c r="I96" s="367" t="n">
        <v>0</v>
      </c>
      <c r="J96" s="367"/>
      <c r="K96" s="367"/>
      <c r="L96" s="367" t="n">
        <v>0</v>
      </c>
      <c r="M96" s="367"/>
      <c r="N96" s="367"/>
      <c r="O96" s="367" t="n">
        <v>0</v>
      </c>
      <c r="P96" s="367"/>
      <c r="Q96" s="367"/>
      <c r="R96" s="367" t="n">
        <v>0</v>
      </c>
      <c r="S96" s="367"/>
      <c r="T96" s="367"/>
      <c r="U96" s="367" t="n">
        <v>0</v>
      </c>
      <c r="V96" s="367"/>
      <c r="W96" s="367"/>
      <c r="X96" s="367" t="n">
        <v>0</v>
      </c>
      <c r="Y96" s="367"/>
      <c r="Z96" s="367"/>
      <c r="AA96" s="371"/>
      <c r="AB96" s="371"/>
      <c r="AC96" s="371"/>
      <c r="AD96" s="371"/>
      <c r="AE96" s="371"/>
      <c r="AF96" s="371"/>
      <c r="AG96" s="371"/>
    </row>
    <row r="97" customFormat="false" ht="12.75" hidden="false" customHeight="false" outlineLevel="0" collapsed="false">
      <c r="B97" s="360" t="s">
        <v>1005</v>
      </c>
      <c r="C97" s="361"/>
      <c r="D97" s="362"/>
      <c r="E97" s="362"/>
      <c r="F97" s="362"/>
      <c r="G97" s="362"/>
      <c r="H97" s="366"/>
      <c r="I97" s="367" t="n">
        <v>0</v>
      </c>
      <c r="J97" s="367"/>
      <c r="K97" s="367"/>
      <c r="L97" s="367" t="n">
        <v>0</v>
      </c>
      <c r="M97" s="367"/>
      <c r="N97" s="367"/>
      <c r="O97" s="367" t="n">
        <v>0</v>
      </c>
      <c r="P97" s="367"/>
      <c r="Q97" s="367"/>
      <c r="R97" s="367" t="n">
        <v>21</v>
      </c>
      <c r="S97" s="367"/>
      <c r="T97" s="367"/>
      <c r="U97" s="367" t="n">
        <v>129</v>
      </c>
      <c r="V97" s="367"/>
      <c r="W97" s="367"/>
      <c r="X97" s="367" t="n">
        <v>0</v>
      </c>
      <c r="Y97" s="367"/>
      <c r="Z97" s="367"/>
      <c r="AA97" s="371"/>
      <c r="AB97" s="371"/>
      <c r="AC97" s="371"/>
      <c r="AD97" s="371"/>
      <c r="AE97" s="371"/>
      <c r="AF97" s="371"/>
      <c r="AG97" s="371"/>
    </row>
    <row r="98" customFormat="false" ht="12.75" hidden="false" customHeight="false" outlineLevel="0" collapsed="false">
      <c r="B98" s="360" t="s">
        <v>1006</v>
      </c>
      <c r="C98" s="361"/>
      <c r="D98" s="362"/>
      <c r="E98" s="362"/>
      <c r="F98" s="362"/>
      <c r="G98" s="362"/>
      <c r="H98" s="366"/>
      <c r="I98" s="367" t="n">
        <v>0</v>
      </c>
      <c r="J98" s="367"/>
      <c r="K98" s="367"/>
      <c r="L98" s="367" t="n">
        <v>0</v>
      </c>
      <c r="M98" s="367"/>
      <c r="N98" s="367"/>
      <c r="O98" s="367" t="n">
        <v>0</v>
      </c>
      <c r="P98" s="367"/>
      <c r="Q98" s="367"/>
      <c r="R98" s="367" t="n">
        <v>0</v>
      </c>
      <c r="S98" s="367"/>
      <c r="T98" s="367"/>
      <c r="U98" s="367" t="n">
        <v>0</v>
      </c>
      <c r="V98" s="367"/>
      <c r="W98" s="367"/>
      <c r="X98" s="367" t="n">
        <v>0</v>
      </c>
      <c r="Y98" s="367"/>
      <c r="Z98" s="367"/>
      <c r="AA98" s="371"/>
      <c r="AB98" s="371"/>
      <c r="AC98" s="371"/>
      <c r="AD98" s="371"/>
      <c r="AE98" s="371"/>
      <c r="AF98" s="371"/>
      <c r="AG98" s="371"/>
    </row>
    <row r="99" customFormat="false" ht="12.75" hidden="false" customHeight="false" outlineLevel="0" collapsed="false">
      <c r="B99" s="360" t="s">
        <v>1007</v>
      </c>
      <c r="C99" s="361"/>
      <c r="D99" s="362"/>
      <c r="E99" s="362"/>
      <c r="F99" s="362"/>
      <c r="G99" s="362"/>
      <c r="H99" s="366"/>
      <c r="I99" s="367" t="n">
        <v>63</v>
      </c>
      <c r="J99" s="367"/>
      <c r="K99" s="367"/>
      <c r="L99" s="367" t="n">
        <v>0</v>
      </c>
      <c r="M99" s="367"/>
      <c r="N99" s="367"/>
      <c r="O99" s="367" t="n">
        <v>0</v>
      </c>
      <c r="P99" s="367"/>
      <c r="Q99" s="367"/>
      <c r="R99" s="367" t="n">
        <v>0</v>
      </c>
      <c r="S99" s="367"/>
      <c r="T99" s="367"/>
      <c r="U99" s="367" t="n">
        <v>0</v>
      </c>
      <c r="V99" s="367"/>
      <c r="W99" s="367"/>
      <c r="X99" s="367" t="n">
        <v>0</v>
      </c>
      <c r="Y99" s="367"/>
      <c r="Z99" s="367"/>
      <c r="AA99" s="371"/>
      <c r="AB99" s="371"/>
      <c r="AC99" s="371"/>
      <c r="AD99" s="371"/>
      <c r="AE99" s="371"/>
      <c r="AF99" s="371"/>
      <c r="AG99" s="371"/>
    </row>
    <row r="100" customFormat="false" ht="12.75" hidden="false" customHeight="false" outlineLevel="0" collapsed="false">
      <c r="B100" s="360" t="s">
        <v>1008</v>
      </c>
      <c r="C100" s="361"/>
      <c r="D100" s="362"/>
      <c r="E100" s="362"/>
      <c r="F100" s="362"/>
      <c r="G100" s="362"/>
      <c r="H100" s="366"/>
      <c r="I100" s="367" t="n">
        <v>0</v>
      </c>
      <c r="J100" s="367"/>
      <c r="K100" s="367"/>
      <c r="L100" s="367" t="n">
        <v>0</v>
      </c>
      <c r="M100" s="367"/>
      <c r="N100" s="367"/>
      <c r="O100" s="367" t="n">
        <v>0</v>
      </c>
      <c r="P100" s="367"/>
      <c r="Q100" s="367"/>
      <c r="R100" s="367" t="n">
        <v>0</v>
      </c>
      <c r="S100" s="367"/>
      <c r="T100" s="367"/>
      <c r="U100" s="367" t="n">
        <v>0</v>
      </c>
      <c r="V100" s="367"/>
      <c r="W100" s="367"/>
      <c r="X100" s="367" t="n">
        <v>0</v>
      </c>
      <c r="Y100" s="367"/>
      <c r="Z100" s="367"/>
      <c r="AA100" s="371"/>
      <c r="AB100" s="371"/>
      <c r="AC100" s="371"/>
      <c r="AD100" s="371"/>
      <c r="AE100" s="371"/>
      <c r="AF100" s="371"/>
      <c r="AG100" s="371"/>
    </row>
    <row r="101" customFormat="false" ht="12.75" hidden="false" customHeight="false" outlineLevel="0" collapsed="false">
      <c r="B101" s="360" t="s">
        <v>1009</v>
      </c>
      <c r="C101" s="361"/>
      <c r="D101" s="362"/>
      <c r="E101" s="362"/>
      <c r="F101" s="362"/>
      <c r="G101" s="362"/>
      <c r="H101" s="366"/>
      <c r="I101" s="367" t="n">
        <v>0</v>
      </c>
      <c r="J101" s="367"/>
      <c r="K101" s="367"/>
      <c r="L101" s="367" t="n">
        <v>0</v>
      </c>
      <c r="M101" s="367"/>
      <c r="N101" s="367"/>
      <c r="O101" s="367" t="n">
        <v>0</v>
      </c>
      <c r="P101" s="367"/>
      <c r="Q101" s="367"/>
      <c r="R101" s="367" t="n">
        <v>0</v>
      </c>
      <c r="S101" s="367"/>
      <c r="T101" s="367"/>
      <c r="U101" s="367" t="n">
        <v>0</v>
      </c>
      <c r="V101" s="367"/>
      <c r="W101" s="367"/>
      <c r="X101" s="367" t="n">
        <v>0</v>
      </c>
      <c r="Y101" s="367"/>
      <c r="Z101" s="367"/>
      <c r="AA101" s="371"/>
      <c r="AB101" s="371"/>
      <c r="AC101" s="371"/>
      <c r="AD101" s="371"/>
      <c r="AE101" s="371"/>
      <c r="AF101" s="371"/>
      <c r="AG101" s="371"/>
    </row>
    <row r="102" customFormat="false" ht="12.75" hidden="false" customHeight="false" outlineLevel="0" collapsed="false">
      <c r="B102" s="360" t="s">
        <v>1010</v>
      </c>
      <c r="C102" s="361"/>
      <c r="D102" s="362"/>
      <c r="E102" s="362"/>
      <c r="F102" s="362"/>
      <c r="G102" s="362"/>
      <c r="H102" s="366"/>
      <c r="I102" s="367" t="n">
        <v>25</v>
      </c>
      <c r="J102" s="367"/>
      <c r="K102" s="367"/>
      <c r="L102" s="367" t="n">
        <v>0</v>
      </c>
      <c r="M102" s="367"/>
      <c r="N102" s="367"/>
      <c r="O102" s="367" t="n">
        <v>0</v>
      </c>
      <c r="P102" s="367"/>
      <c r="Q102" s="367"/>
      <c r="R102" s="367" t="n">
        <v>0</v>
      </c>
      <c r="S102" s="367"/>
      <c r="T102" s="367"/>
      <c r="U102" s="367" t="n">
        <v>0</v>
      </c>
      <c r="V102" s="367"/>
      <c r="W102" s="367"/>
      <c r="X102" s="367" t="n">
        <v>0</v>
      </c>
      <c r="Y102" s="367"/>
      <c r="Z102" s="367"/>
      <c r="AA102" s="371"/>
      <c r="AB102" s="371"/>
      <c r="AC102" s="371"/>
      <c r="AD102" s="371"/>
      <c r="AE102" s="371"/>
      <c r="AF102" s="371"/>
      <c r="AG102" s="371"/>
    </row>
    <row r="103" customFormat="false" ht="12.75" hidden="false" customHeight="false" outlineLevel="0" collapsed="false">
      <c r="B103" s="360" t="s">
        <v>1011</v>
      </c>
      <c r="C103" s="361"/>
      <c r="D103" s="362"/>
      <c r="E103" s="362"/>
      <c r="F103" s="362"/>
      <c r="G103" s="362"/>
      <c r="H103" s="366"/>
      <c r="I103" s="367" t="n">
        <v>0</v>
      </c>
      <c r="J103" s="367"/>
      <c r="K103" s="367"/>
      <c r="L103" s="367" t="n">
        <v>0</v>
      </c>
      <c r="M103" s="367"/>
      <c r="N103" s="367"/>
      <c r="O103" s="367" t="n">
        <v>0</v>
      </c>
      <c r="P103" s="367"/>
      <c r="Q103" s="367"/>
      <c r="R103" s="367" t="n">
        <v>0</v>
      </c>
      <c r="S103" s="367"/>
      <c r="T103" s="367"/>
      <c r="U103" s="367" t="n">
        <v>0</v>
      </c>
      <c r="V103" s="367"/>
      <c r="W103" s="367"/>
      <c r="X103" s="367" t="n">
        <v>0</v>
      </c>
      <c r="Y103" s="367"/>
      <c r="Z103" s="367"/>
      <c r="AA103" s="371"/>
      <c r="AB103" s="371"/>
      <c r="AC103" s="371"/>
      <c r="AD103" s="371"/>
      <c r="AE103" s="371"/>
      <c r="AF103" s="371"/>
      <c r="AG103" s="371"/>
    </row>
    <row r="104" customFormat="false" ht="12.75" hidden="false" customHeight="false" outlineLevel="0" collapsed="false">
      <c r="B104" s="360" t="s">
        <v>1012</v>
      </c>
      <c r="C104" s="361"/>
      <c r="D104" s="362"/>
      <c r="E104" s="362"/>
      <c r="F104" s="362"/>
      <c r="G104" s="362"/>
      <c r="H104" s="366"/>
      <c r="I104" s="367" t="n">
        <v>33</v>
      </c>
      <c r="J104" s="367"/>
      <c r="K104" s="367"/>
      <c r="L104" s="367" t="n">
        <v>0</v>
      </c>
      <c r="M104" s="367"/>
      <c r="N104" s="367"/>
      <c r="O104" s="367" t="n">
        <v>0</v>
      </c>
      <c r="P104" s="367"/>
      <c r="Q104" s="367"/>
      <c r="R104" s="367" t="n">
        <v>0</v>
      </c>
      <c r="S104" s="367"/>
      <c r="T104" s="367"/>
      <c r="U104" s="367" t="n">
        <v>0</v>
      </c>
      <c r="V104" s="367"/>
      <c r="W104" s="367"/>
      <c r="X104" s="367" t="n">
        <v>0</v>
      </c>
      <c r="Y104" s="367"/>
      <c r="Z104" s="367"/>
      <c r="AA104" s="371"/>
      <c r="AB104" s="371"/>
      <c r="AC104" s="371"/>
      <c r="AD104" s="371"/>
      <c r="AE104" s="371"/>
      <c r="AF104" s="371"/>
      <c r="AG104" s="371"/>
    </row>
    <row r="105" customFormat="false" ht="12.75" hidden="false" customHeight="false" outlineLevel="0" collapsed="false">
      <c r="B105" s="360" t="s">
        <v>1013</v>
      </c>
      <c r="C105" s="361"/>
      <c r="D105" s="362"/>
      <c r="E105" s="362"/>
      <c r="F105" s="362"/>
      <c r="G105" s="362"/>
      <c r="H105" s="366"/>
      <c r="I105" s="367" t="n">
        <v>31</v>
      </c>
      <c r="J105" s="367"/>
      <c r="K105" s="367"/>
      <c r="L105" s="367" t="n">
        <v>13</v>
      </c>
      <c r="M105" s="367"/>
      <c r="N105" s="367"/>
      <c r="O105" s="367" t="n">
        <v>0</v>
      </c>
      <c r="P105" s="367"/>
      <c r="Q105" s="367"/>
      <c r="R105" s="367" t="n">
        <v>0</v>
      </c>
      <c r="S105" s="367"/>
      <c r="T105" s="367"/>
      <c r="U105" s="367" t="n">
        <v>0</v>
      </c>
      <c r="V105" s="367"/>
      <c r="W105" s="367"/>
      <c r="X105" s="367" t="n">
        <v>0</v>
      </c>
      <c r="Y105" s="367"/>
      <c r="Z105" s="367"/>
      <c r="AA105" s="371"/>
      <c r="AB105" s="371"/>
      <c r="AC105" s="371"/>
      <c r="AD105" s="371"/>
      <c r="AE105" s="371"/>
      <c r="AF105" s="371"/>
      <c r="AG105" s="371"/>
    </row>
    <row r="106" customFormat="false" ht="12.75" hidden="false" customHeight="false" outlineLevel="0" collapsed="false">
      <c r="B106" s="360" t="s">
        <v>1014</v>
      </c>
      <c r="C106" s="361"/>
      <c r="D106" s="362"/>
      <c r="E106" s="362"/>
      <c r="F106" s="362"/>
      <c r="G106" s="362"/>
      <c r="H106" s="366"/>
      <c r="I106" s="367" t="n">
        <v>212</v>
      </c>
      <c r="J106" s="367"/>
      <c r="K106" s="367"/>
      <c r="L106" s="367" t="n">
        <v>0</v>
      </c>
      <c r="M106" s="367"/>
      <c r="N106" s="367"/>
      <c r="O106" s="367" t="n">
        <v>0</v>
      </c>
      <c r="P106" s="367"/>
      <c r="Q106" s="367"/>
      <c r="R106" s="367" t="n">
        <v>0</v>
      </c>
      <c r="S106" s="367"/>
      <c r="T106" s="367"/>
      <c r="U106" s="367" t="n">
        <v>0</v>
      </c>
      <c r="V106" s="367"/>
      <c r="W106" s="367"/>
      <c r="X106" s="367" t="n">
        <v>0</v>
      </c>
      <c r="Y106" s="367"/>
      <c r="Z106" s="367"/>
      <c r="AA106" s="371"/>
      <c r="AB106" s="371"/>
      <c r="AC106" s="371"/>
      <c r="AD106" s="371"/>
      <c r="AE106" s="371"/>
      <c r="AF106" s="371"/>
      <c r="AG106" s="371"/>
    </row>
    <row r="107" customFormat="false" ht="12.75" hidden="false" customHeight="false" outlineLevel="0" collapsed="false">
      <c r="B107" s="360" t="s">
        <v>1015</v>
      </c>
      <c r="C107" s="361"/>
      <c r="D107" s="362"/>
      <c r="E107" s="362"/>
      <c r="F107" s="362"/>
      <c r="G107" s="362"/>
      <c r="H107" s="366"/>
      <c r="I107" s="367" t="n">
        <v>0</v>
      </c>
      <c r="J107" s="367"/>
      <c r="K107" s="367"/>
      <c r="L107" s="367" t="n">
        <v>0</v>
      </c>
      <c r="M107" s="367"/>
      <c r="N107" s="367"/>
      <c r="O107" s="367" t="n">
        <v>0</v>
      </c>
      <c r="P107" s="367"/>
      <c r="Q107" s="367"/>
      <c r="R107" s="367" t="n">
        <v>0</v>
      </c>
      <c r="S107" s="367"/>
      <c r="T107" s="367"/>
      <c r="U107" s="367" t="n">
        <v>0</v>
      </c>
      <c r="V107" s="367"/>
      <c r="W107" s="367"/>
      <c r="X107" s="367" t="n">
        <v>0</v>
      </c>
      <c r="Y107" s="367"/>
      <c r="Z107" s="367"/>
      <c r="AA107" s="371"/>
      <c r="AB107" s="371"/>
      <c r="AC107" s="371"/>
      <c r="AD107" s="371"/>
      <c r="AE107" s="371"/>
      <c r="AF107" s="371"/>
      <c r="AG107" s="371"/>
    </row>
    <row r="108" customFormat="false" ht="12.75" hidden="false" customHeight="false" outlineLevel="0" collapsed="false">
      <c r="B108" s="360" t="s">
        <v>1016</v>
      </c>
      <c r="C108" s="361"/>
      <c r="D108" s="362"/>
      <c r="E108" s="362"/>
      <c r="F108" s="362"/>
      <c r="G108" s="362"/>
      <c r="H108" s="366"/>
      <c r="I108" s="367" t="n">
        <v>30</v>
      </c>
      <c r="J108" s="367"/>
      <c r="K108" s="367"/>
      <c r="L108" s="367" t="n">
        <v>0</v>
      </c>
      <c r="M108" s="367"/>
      <c r="N108" s="367"/>
      <c r="O108" s="367" t="n">
        <v>0</v>
      </c>
      <c r="P108" s="367"/>
      <c r="Q108" s="367"/>
      <c r="R108" s="367" t="n">
        <v>0</v>
      </c>
      <c r="S108" s="367"/>
      <c r="T108" s="367"/>
      <c r="U108" s="367" t="n">
        <v>0</v>
      </c>
      <c r="V108" s="367"/>
      <c r="W108" s="367"/>
      <c r="X108" s="367" t="n">
        <v>0</v>
      </c>
      <c r="Y108" s="367"/>
      <c r="Z108" s="367"/>
      <c r="AA108" s="371"/>
      <c r="AB108" s="371"/>
      <c r="AC108" s="371"/>
      <c r="AD108" s="371"/>
      <c r="AE108" s="371"/>
      <c r="AF108" s="371"/>
      <c r="AG108" s="371"/>
    </row>
    <row r="109" customFormat="false" ht="12.75" hidden="false" customHeight="false" outlineLevel="0" collapsed="false">
      <c r="B109" s="360" t="s">
        <v>1017</v>
      </c>
      <c r="C109" s="361"/>
      <c r="D109" s="362"/>
      <c r="E109" s="362"/>
      <c r="F109" s="362"/>
      <c r="G109" s="362"/>
      <c r="H109" s="366"/>
      <c r="I109" s="367" t="n">
        <v>26</v>
      </c>
      <c r="J109" s="367"/>
      <c r="K109" s="367"/>
      <c r="L109" s="367" t="n">
        <v>0</v>
      </c>
      <c r="M109" s="367"/>
      <c r="N109" s="367"/>
      <c r="O109" s="367" t="n">
        <v>0</v>
      </c>
      <c r="P109" s="367"/>
      <c r="Q109" s="367"/>
      <c r="R109" s="367" t="n">
        <v>0</v>
      </c>
      <c r="S109" s="367"/>
      <c r="T109" s="367"/>
      <c r="U109" s="367" t="n">
        <v>0</v>
      </c>
      <c r="V109" s="367"/>
      <c r="W109" s="367"/>
      <c r="X109" s="367" t="n">
        <v>0</v>
      </c>
      <c r="Y109" s="367"/>
      <c r="Z109" s="367"/>
      <c r="AA109" s="371"/>
      <c r="AB109" s="371"/>
      <c r="AC109" s="371"/>
      <c r="AD109" s="371"/>
      <c r="AE109" s="371"/>
      <c r="AF109" s="371"/>
      <c r="AG109" s="371"/>
    </row>
    <row r="110" customFormat="false" ht="12.75" hidden="false" customHeight="false" outlineLevel="0" collapsed="false">
      <c r="B110" s="360" t="s">
        <v>1018</v>
      </c>
      <c r="C110" s="361"/>
      <c r="D110" s="362"/>
      <c r="E110" s="362"/>
      <c r="F110" s="362"/>
      <c r="G110" s="362"/>
      <c r="H110" s="366"/>
      <c r="I110" s="367" t="n">
        <v>0</v>
      </c>
      <c r="J110" s="367"/>
      <c r="K110" s="367"/>
      <c r="L110" s="367" t="n">
        <v>0</v>
      </c>
      <c r="M110" s="367"/>
      <c r="N110" s="367"/>
      <c r="O110" s="367" t="n">
        <v>0</v>
      </c>
      <c r="P110" s="367"/>
      <c r="Q110" s="367"/>
      <c r="R110" s="367" t="n">
        <v>0</v>
      </c>
      <c r="S110" s="367"/>
      <c r="T110" s="367"/>
      <c r="U110" s="367" t="n">
        <v>0</v>
      </c>
      <c r="V110" s="367"/>
      <c r="W110" s="367"/>
      <c r="X110" s="367" t="n">
        <v>0</v>
      </c>
      <c r="Y110" s="367"/>
      <c r="Z110" s="367"/>
      <c r="AA110" s="371"/>
      <c r="AB110" s="371"/>
      <c r="AC110" s="371"/>
      <c r="AD110" s="371"/>
      <c r="AE110" s="371"/>
      <c r="AF110" s="371"/>
      <c r="AG110" s="371"/>
    </row>
    <row r="111" customFormat="false" ht="12.75" hidden="false" customHeight="false" outlineLevel="0" collapsed="false">
      <c r="B111" s="360" t="s">
        <v>1019</v>
      </c>
      <c r="C111" s="361"/>
      <c r="D111" s="362"/>
      <c r="E111" s="362"/>
      <c r="F111" s="362"/>
      <c r="G111" s="362"/>
      <c r="H111" s="366"/>
      <c r="I111" s="367" t="n">
        <v>50</v>
      </c>
      <c r="J111" s="367"/>
      <c r="K111" s="367"/>
      <c r="L111" s="367" t="n">
        <v>0</v>
      </c>
      <c r="M111" s="367"/>
      <c r="N111" s="367"/>
      <c r="O111" s="367" t="n">
        <v>0</v>
      </c>
      <c r="P111" s="367"/>
      <c r="Q111" s="367"/>
      <c r="R111" s="367" t="n">
        <v>0</v>
      </c>
      <c r="S111" s="367"/>
      <c r="T111" s="367"/>
      <c r="U111" s="367" t="n">
        <v>0</v>
      </c>
      <c r="V111" s="367"/>
      <c r="W111" s="367"/>
      <c r="X111" s="367" t="n">
        <v>0</v>
      </c>
      <c r="Y111" s="367"/>
      <c r="Z111" s="367"/>
      <c r="AA111" s="371"/>
      <c r="AB111" s="371"/>
      <c r="AC111" s="371"/>
      <c r="AD111" s="371"/>
      <c r="AE111" s="371"/>
      <c r="AF111" s="371"/>
      <c r="AG111" s="371"/>
    </row>
    <row r="112" customFormat="false" ht="12.75" hidden="false" customHeight="false" outlineLevel="0" collapsed="false">
      <c r="B112" s="360" t="s">
        <v>1020</v>
      </c>
      <c r="C112" s="361"/>
      <c r="D112" s="362"/>
      <c r="E112" s="362"/>
      <c r="F112" s="362"/>
      <c r="G112" s="362"/>
      <c r="H112" s="366"/>
      <c r="I112" s="367" t="n">
        <v>0</v>
      </c>
      <c r="J112" s="367"/>
      <c r="K112" s="367"/>
      <c r="L112" s="367" t="n">
        <v>0</v>
      </c>
      <c r="M112" s="367"/>
      <c r="N112" s="367"/>
      <c r="O112" s="367" t="n">
        <v>0</v>
      </c>
      <c r="P112" s="367"/>
      <c r="Q112" s="367"/>
      <c r="R112" s="367" t="n">
        <v>0</v>
      </c>
      <c r="S112" s="367"/>
      <c r="T112" s="367"/>
      <c r="U112" s="367" t="n">
        <v>0</v>
      </c>
      <c r="V112" s="367"/>
      <c r="W112" s="367"/>
      <c r="X112" s="367" t="n">
        <v>0</v>
      </c>
      <c r="Y112" s="367"/>
      <c r="Z112" s="367"/>
      <c r="AA112" s="371"/>
      <c r="AB112" s="371"/>
      <c r="AC112" s="371"/>
      <c r="AD112" s="371"/>
      <c r="AE112" s="371"/>
      <c r="AF112" s="371"/>
      <c r="AG112" s="371"/>
    </row>
    <row r="113" customFormat="false" ht="12.75" hidden="false" customHeight="false" outlineLevel="0" collapsed="false">
      <c r="B113" s="360" t="s">
        <v>1021</v>
      </c>
      <c r="C113" s="361"/>
      <c r="D113" s="362"/>
      <c r="E113" s="362"/>
      <c r="F113" s="362"/>
      <c r="G113" s="362"/>
      <c r="H113" s="366"/>
      <c r="I113" s="367" t="n">
        <v>0</v>
      </c>
      <c r="J113" s="367"/>
      <c r="K113" s="367"/>
      <c r="L113" s="367" t="n">
        <v>0</v>
      </c>
      <c r="M113" s="367"/>
      <c r="N113" s="367"/>
      <c r="O113" s="367" t="n">
        <v>0</v>
      </c>
      <c r="P113" s="367"/>
      <c r="Q113" s="367"/>
      <c r="R113" s="367" t="n">
        <v>0</v>
      </c>
      <c r="S113" s="367"/>
      <c r="T113" s="367"/>
      <c r="U113" s="367" t="n">
        <v>0</v>
      </c>
      <c r="V113" s="367"/>
      <c r="W113" s="367"/>
      <c r="X113" s="367" t="n">
        <v>0</v>
      </c>
      <c r="Y113" s="367"/>
      <c r="Z113" s="367"/>
      <c r="AA113" s="371"/>
      <c r="AB113" s="371"/>
      <c r="AC113" s="371"/>
      <c r="AD113" s="371"/>
      <c r="AE113" s="371"/>
      <c r="AF113" s="371"/>
      <c r="AG113" s="371"/>
    </row>
    <row r="114" customFormat="false" ht="12.75" hidden="false" customHeight="false" outlineLevel="0" collapsed="false">
      <c r="B114" s="360" t="s">
        <v>1022</v>
      </c>
      <c r="C114" s="361"/>
      <c r="D114" s="362"/>
      <c r="E114" s="362"/>
      <c r="F114" s="362"/>
      <c r="G114" s="362"/>
      <c r="H114" s="366"/>
      <c r="I114" s="367" t="n">
        <v>39</v>
      </c>
      <c r="J114" s="367"/>
      <c r="K114" s="367"/>
      <c r="L114" s="367" t="n">
        <v>0</v>
      </c>
      <c r="M114" s="367"/>
      <c r="N114" s="367"/>
      <c r="O114" s="367" t="n">
        <v>0</v>
      </c>
      <c r="P114" s="367"/>
      <c r="Q114" s="367"/>
      <c r="R114" s="367" t="n">
        <v>0</v>
      </c>
      <c r="S114" s="367"/>
      <c r="T114" s="367"/>
      <c r="U114" s="367" t="n">
        <v>0</v>
      </c>
      <c r="V114" s="367"/>
      <c r="W114" s="367"/>
      <c r="X114" s="367" t="n">
        <v>0</v>
      </c>
      <c r="Y114" s="367"/>
      <c r="Z114" s="367"/>
      <c r="AA114" s="371"/>
      <c r="AB114" s="371"/>
      <c r="AC114" s="371"/>
      <c r="AD114" s="371"/>
      <c r="AE114" s="371"/>
      <c r="AF114" s="371"/>
      <c r="AG114" s="371"/>
    </row>
    <row r="115" customFormat="false" ht="12.75" hidden="false" customHeight="false" outlineLevel="0" collapsed="false">
      <c r="B115" s="368"/>
      <c r="C115" s="362"/>
      <c r="D115" s="362"/>
      <c r="E115" s="362"/>
      <c r="F115" s="362"/>
      <c r="G115" s="362"/>
      <c r="H115" s="369" t="s">
        <v>1023</v>
      </c>
      <c r="I115" s="370" t="n">
        <f aca="false">SUM(I64:K114)</f>
        <v>2513</v>
      </c>
      <c r="J115" s="370"/>
      <c r="K115" s="370"/>
      <c r="L115" s="370" t="n">
        <f aca="false">SUM(L64:N114)</f>
        <v>610</v>
      </c>
      <c r="M115" s="370"/>
      <c r="N115" s="370"/>
      <c r="O115" s="370" t="n">
        <f aca="false">SUM(O64:Q114)</f>
        <v>172</v>
      </c>
      <c r="P115" s="370"/>
      <c r="Q115" s="370"/>
      <c r="R115" s="370" t="n">
        <f aca="false">SUM(R64:T114)</f>
        <v>524</v>
      </c>
      <c r="S115" s="370"/>
      <c r="T115" s="370"/>
      <c r="U115" s="370" t="n">
        <f aca="false">SUM(U64:W114)</f>
        <v>525</v>
      </c>
      <c r="V115" s="370"/>
      <c r="W115" s="370"/>
      <c r="X115" s="370" t="n">
        <f aca="false">SUM(X64:Z114)</f>
        <v>114</v>
      </c>
      <c r="Y115" s="370"/>
      <c r="Z115" s="370"/>
      <c r="AA115" s="371"/>
      <c r="AB115" s="371"/>
    </row>
    <row r="116" customFormat="false" ht="12.75" hidden="false" customHeight="false" outlineLevel="0" collapsed="false">
      <c r="B116" s="355"/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</row>
    <row r="117" customFormat="false" ht="12.75" hidden="false" customHeight="false" outlineLevel="0" collapsed="false">
      <c r="B117" s="355"/>
      <c r="C117" s="356"/>
      <c r="D117" s="356"/>
      <c r="E117" s="356"/>
      <c r="F117" s="356"/>
      <c r="G117" s="356"/>
      <c r="H117" s="356"/>
      <c r="I117" s="358" t="s">
        <v>1025</v>
      </c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  <c r="AA117" s="371"/>
      <c r="AB117" s="371"/>
    </row>
    <row r="118" customFormat="false" ht="12.75" hidden="false" customHeight="false" outlineLevel="0" collapsed="false">
      <c r="B118" s="355"/>
      <c r="C118" s="356"/>
      <c r="D118" s="356"/>
      <c r="E118" s="356"/>
      <c r="F118" s="356"/>
      <c r="G118" s="356"/>
      <c r="H118" s="356"/>
      <c r="I118" s="359" t="s">
        <v>1026</v>
      </c>
      <c r="J118" s="359"/>
      <c r="K118" s="359"/>
      <c r="L118" s="359" t="s">
        <v>1027</v>
      </c>
      <c r="M118" s="359"/>
      <c r="N118" s="359"/>
      <c r="O118" s="372" t="s">
        <v>1028</v>
      </c>
      <c r="P118" s="372"/>
      <c r="Q118" s="372"/>
      <c r="R118" s="359" t="s">
        <v>1029</v>
      </c>
      <c r="S118" s="359"/>
      <c r="T118" s="359"/>
      <c r="U118" s="359" t="s">
        <v>1030</v>
      </c>
      <c r="V118" s="359"/>
      <c r="W118" s="359"/>
      <c r="X118" s="359" t="s">
        <v>1031</v>
      </c>
      <c r="Y118" s="359"/>
      <c r="Z118" s="359"/>
      <c r="AA118" s="371"/>
      <c r="AB118" s="371"/>
    </row>
    <row r="119" customFormat="false" ht="12.75" hidden="false" customHeight="false" outlineLevel="0" collapsed="false">
      <c r="B119" s="360" t="s">
        <v>972</v>
      </c>
      <c r="C119" s="361"/>
      <c r="D119" s="362"/>
      <c r="E119" s="362"/>
      <c r="F119" s="362"/>
      <c r="G119" s="362"/>
      <c r="H119" s="362"/>
      <c r="I119" s="363"/>
      <c r="J119" s="363"/>
      <c r="K119" s="363"/>
      <c r="L119" s="363"/>
      <c r="M119" s="363"/>
      <c r="N119" s="363"/>
      <c r="O119" s="363"/>
      <c r="P119" s="363"/>
      <c r="Q119" s="363"/>
      <c r="R119" s="364"/>
      <c r="S119" s="364"/>
      <c r="T119" s="364"/>
      <c r="U119" s="364"/>
      <c r="V119" s="364"/>
      <c r="W119" s="364"/>
      <c r="X119" s="364"/>
      <c r="Y119" s="364"/>
      <c r="Z119" s="365"/>
      <c r="AA119" s="371"/>
      <c r="AB119" s="371"/>
    </row>
    <row r="120" customFormat="false" ht="12.75" hidden="false" customHeight="false" outlineLevel="0" collapsed="false">
      <c r="B120" s="360" t="s">
        <v>973</v>
      </c>
      <c r="C120" s="361"/>
      <c r="D120" s="362"/>
      <c r="E120" s="362"/>
      <c r="F120" s="362"/>
      <c r="G120" s="362"/>
      <c r="H120" s="366"/>
      <c r="I120" s="367" t="n">
        <v>283</v>
      </c>
      <c r="J120" s="367"/>
      <c r="K120" s="367"/>
      <c r="L120" s="367" t="n">
        <v>0</v>
      </c>
      <c r="M120" s="367"/>
      <c r="N120" s="367"/>
      <c r="O120" s="373" t="n">
        <v>0</v>
      </c>
      <c r="P120" s="373"/>
      <c r="Q120" s="373"/>
      <c r="R120" s="367" t="n">
        <v>0</v>
      </c>
      <c r="S120" s="367"/>
      <c r="T120" s="367"/>
      <c r="U120" s="367"/>
      <c r="V120" s="367"/>
      <c r="W120" s="367"/>
      <c r="X120" s="367"/>
      <c r="Y120" s="367"/>
      <c r="Z120" s="367"/>
      <c r="AA120" s="371"/>
      <c r="AB120" s="371"/>
    </row>
    <row r="121" customFormat="false" ht="12.75" hidden="false" customHeight="false" outlineLevel="0" collapsed="false">
      <c r="B121" s="360" t="s">
        <v>986</v>
      </c>
      <c r="C121" s="361"/>
      <c r="D121" s="362"/>
      <c r="E121" s="362"/>
      <c r="F121" s="362"/>
      <c r="G121" s="362"/>
      <c r="H121" s="366"/>
      <c r="I121" s="367" t="n">
        <v>0</v>
      </c>
      <c r="J121" s="367"/>
      <c r="K121" s="367"/>
      <c r="L121" s="367" t="n">
        <v>0</v>
      </c>
      <c r="M121" s="367"/>
      <c r="N121" s="367"/>
      <c r="O121" s="373" t="n">
        <v>164</v>
      </c>
      <c r="P121" s="373"/>
      <c r="Q121" s="373"/>
      <c r="R121" s="367" t="n">
        <v>0</v>
      </c>
      <c r="S121" s="367"/>
      <c r="T121" s="367"/>
      <c r="U121" s="367"/>
      <c r="V121" s="367"/>
      <c r="W121" s="367"/>
      <c r="X121" s="367"/>
      <c r="Y121" s="367"/>
      <c r="Z121" s="367"/>
      <c r="AA121" s="371"/>
      <c r="AB121" s="371"/>
    </row>
    <row r="122" customFormat="false" ht="12.75" hidden="false" customHeight="false" outlineLevel="0" collapsed="false">
      <c r="B122" s="360" t="s">
        <v>987</v>
      </c>
      <c r="C122" s="361"/>
      <c r="D122" s="362"/>
      <c r="E122" s="362"/>
      <c r="F122" s="362"/>
      <c r="G122" s="362"/>
      <c r="H122" s="366"/>
      <c r="I122" s="367" t="n">
        <v>0</v>
      </c>
      <c r="J122" s="367"/>
      <c r="K122" s="367"/>
      <c r="L122" s="367" t="n">
        <v>144</v>
      </c>
      <c r="M122" s="367"/>
      <c r="N122" s="367"/>
      <c r="O122" s="373" t="n">
        <v>0</v>
      </c>
      <c r="P122" s="373"/>
      <c r="Q122" s="373"/>
      <c r="R122" s="367" t="n">
        <v>680</v>
      </c>
      <c r="S122" s="367"/>
      <c r="T122" s="367"/>
      <c r="U122" s="367"/>
      <c r="V122" s="367"/>
      <c r="W122" s="367"/>
      <c r="X122" s="367"/>
      <c r="Y122" s="367"/>
      <c r="Z122" s="367"/>
      <c r="AA122" s="371"/>
      <c r="AB122" s="371"/>
    </row>
    <row r="123" customFormat="false" ht="12.75" hidden="false" customHeight="false" outlineLevel="0" collapsed="false">
      <c r="B123" s="360" t="s">
        <v>989</v>
      </c>
      <c r="C123" s="361"/>
      <c r="D123" s="362"/>
      <c r="E123" s="362"/>
      <c r="F123" s="362"/>
      <c r="G123" s="362"/>
      <c r="H123" s="366"/>
      <c r="I123" s="367" t="n">
        <v>0</v>
      </c>
      <c r="J123" s="367"/>
      <c r="K123" s="367"/>
      <c r="L123" s="367" t="n">
        <v>0</v>
      </c>
      <c r="M123" s="367"/>
      <c r="N123" s="367"/>
      <c r="O123" s="373" t="n">
        <v>0</v>
      </c>
      <c r="P123" s="373"/>
      <c r="Q123" s="373"/>
      <c r="R123" s="367" t="n">
        <v>318</v>
      </c>
      <c r="S123" s="367"/>
      <c r="T123" s="367"/>
      <c r="U123" s="367" t="n">
        <v>120</v>
      </c>
      <c r="V123" s="367"/>
      <c r="W123" s="367"/>
      <c r="X123" s="367" t="n">
        <v>569</v>
      </c>
      <c r="Y123" s="367"/>
      <c r="Z123" s="367"/>
      <c r="AA123" s="371"/>
      <c r="AB123" s="371"/>
    </row>
    <row r="124" customFormat="false" ht="12.75" hidden="false" customHeight="false" outlineLevel="0" collapsed="false">
      <c r="B124" s="360" t="s">
        <v>1005</v>
      </c>
      <c r="C124" s="361"/>
      <c r="D124" s="362"/>
      <c r="E124" s="362"/>
      <c r="F124" s="362"/>
      <c r="G124" s="362"/>
      <c r="H124" s="366"/>
      <c r="I124" s="367" t="n">
        <v>0</v>
      </c>
      <c r="J124" s="367"/>
      <c r="K124" s="367"/>
      <c r="L124" s="367" t="n">
        <v>225</v>
      </c>
      <c r="M124" s="367"/>
      <c r="N124" s="367"/>
      <c r="O124" s="373" t="n">
        <v>0</v>
      </c>
      <c r="P124" s="373"/>
      <c r="Q124" s="373"/>
      <c r="R124" s="367" t="n">
        <v>0</v>
      </c>
      <c r="S124" s="367"/>
      <c r="T124" s="367"/>
      <c r="U124" s="367"/>
      <c r="V124" s="367"/>
      <c r="W124" s="367"/>
      <c r="X124" s="367"/>
      <c r="Y124" s="367"/>
      <c r="Z124" s="367"/>
      <c r="AA124" s="371"/>
      <c r="AB124" s="371"/>
    </row>
    <row r="125" customFormat="false" ht="12.75" hidden="false" customHeight="false" outlineLevel="0" collapsed="false">
      <c r="B125" s="368"/>
      <c r="C125" s="362"/>
      <c r="D125" s="362"/>
      <c r="E125" s="362"/>
      <c r="F125" s="362"/>
      <c r="G125" s="362"/>
      <c r="H125" s="369" t="s">
        <v>1023</v>
      </c>
      <c r="I125" s="370" t="n">
        <f aca="false">SUM(I120:K124)</f>
        <v>283</v>
      </c>
      <c r="J125" s="370"/>
      <c r="K125" s="370"/>
      <c r="L125" s="370" t="n">
        <f aca="false">SUM(L120:N124)</f>
        <v>369</v>
      </c>
      <c r="M125" s="370"/>
      <c r="N125" s="370"/>
      <c r="O125" s="370" t="n">
        <f aca="false">SUM(O120:Q124)</f>
        <v>164</v>
      </c>
      <c r="P125" s="370"/>
      <c r="Q125" s="370"/>
      <c r="R125" s="370" t="n">
        <f aca="false">SUM(R120:T124)</f>
        <v>998</v>
      </c>
      <c r="S125" s="370"/>
      <c r="T125" s="370"/>
      <c r="U125" s="370" t="n">
        <f aca="false">SUM(U120:W124)</f>
        <v>120</v>
      </c>
      <c r="V125" s="370"/>
      <c r="W125" s="370"/>
      <c r="X125" s="370" t="n">
        <f aca="false">SUM(X120:Z124)</f>
        <v>569</v>
      </c>
      <c r="Y125" s="370"/>
      <c r="Z125" s="370"/>
      <c r="AA125" s="371"/>
      <c r="AB125" s="371"/>
    </row>
    <row r="126" customFormat="false" ht="12.75" hidden="false" customHeight="false" outlineLevel="0" collapsed="false">
      <c r="B126" s="374"/>
      <c r="C126" s="371"/>
      <c r="D126" s="371"/>
      <c r="E126" s="371"/>
      <c r="F126" s="371"/>
      <c r="G126" s="371"/>
      <c r="H126" s="375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7"/>
      <c r="Y126" s="377"/>
      <c r="Z126" s="377"/>
      <c r="AA126" s="371"/>
      <c r="AB126" s="371"/>
    </row>
    <row r="127" customFormat="false" ht="12.75" hidden="false" customHeight="false" outlineLevel="0" collapsed="false">
      <c r="B127" s="355"/>
      <c r="C127" s="356"/>
      <c r="D127" s="356"/>
      <c r="E127" s="356"/>
      <c r="F127" s="356"/>
      <c r="G127" s="356"/>
      <c r="H127" s="356"/>
      <c r="I127" s="359" t="s">
        <v>1032</v>
      </c>
      <c r="J127" s="359"/>
      <c r="K127" s="359"/>
      <c r="L127" s="359" t="s">
        <v>1033</v>
      </c>
      <c r="M127" s="359"/>
      <c r="N127" s="359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1"/>
      <c r="AB127" s="371"/>
    </row>
    <row r="128" customFormat="false" ht="12.75" hidden="false" customHeight="false" outlineLevel="0" collapsed="false">
      <c r="B128" s="360" t="s">
        <v>972</v>
      </c>
      <c r="C128" s="361"/>
      <c r="D128" s="362"/>
      <c r="E128" s="362"/>
      <c r="F128" s="362"/>
      <c r="G128" s="362"/>
      <c r="H128" s="362"/>
      <c r="I128" s="363"/>
      <c r="J128" s="363"/>
      <c r="K128" s="379"/>
      <c r="L128" s="363"/>
      <c r="M128" s="363"/>
      <c r="N128" s="379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71"/>
      <c r="AB128" s="371"/>
    </row>
    <row r="129" customFormat="false" ht="12.75" hidden="false" customHeight="false" outlineLevel="0" collapsed="false">
      <c r="B129" s="360" t="s">
        <v>973</v>
      </c>
      <c r="C129" s="361"/>
      <c r="D129" s="362"/>
      <c r="E129" s="362"/>
      <c r="F129" s="362"/>
      <c r="G129" s="362"/>
      <c r="H129" s="366"/>
      <c r="I129" s="367" t="n">
        <v>0</v>
      </c>
      <c r="J129" s="367"/>
      <c r="K129" s="367"/>
      <c r="L129" s="367" t="n">
        <v>0</v>
      </c>
      <c r="M129" s="367"/>
      <c r="N129" s="367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71"/>
      <c r="AB129" s="371"/>
    </row>
    <row r="130" customFormat="false" ht="12.75" hidden="false" customHeight="false" outlineLevel="0" collapsed="false">
      <c r="B130" s="360" t="s">
        <v>986</v>
      </c>
      <c r="C130" s="361"/>
      <c r="D130" s="362"/>
      <c r="E130" s="362"/>
      <c r="F130" s="362"/>
      <c r="G130" s="362"/>
      <c r="H130" s="366"/>
      <c r="I130" s="367" t="n">
        <v>0</v>
      </c>
      <c r="J130" s="367"/>
      <c r="K130" s="367"/>
      <c r="L130" s="367" t="n">
        <v>0</v>
      </c>
      <c r="M130" s="367"/>
      <c r="N130" s="367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71"/>
      <c r="AB130" s="371"/>
    </row>
    <row r="131" customFormat="false" ht="12.75" hidden="false" customHeight="false" outlineLevel="0" collapsed="false">
      <c r="B131" s="360" t="s">
        <v>987</v>
      </c>
      <c r="C131" s="361"/>
      <c r="D131" s="362"/>
      <c r="E131" s="362"/>
      <c r="F131" s="362"/>
      <c r="G131" s="362"/>
      <c r="H131" s="366"/>
      <c r="I131" s="367" t="n">
        <v>0</v>
      </c>
      <c r="J131" s="367"/>
      <c r="K131" s="367"/>
      <c r="L131" s="367" t="n">
        <v>0</v>
      </c>
      <c r="M131" s="367"/>
      <c r="N131" s="367"/>
      <c r="O131" s="381"/>
      <c r="P131" s="381"/>
      <c r="Q131" s="381"/>
      <c r="R131" s="381"/>
      <c r="S131" s="381"/>
      <c r="T131" s="381"/>
      <c r="U131" s="381"/>
      <c r="V131" s="381"/>
      <c r="W131" s="381"/>
      <c r="X131" s="381"/>
      <c r="Y131" s="381"/>
      <c r="Z131" s="381"/>
      <c r="AA131" s="371"/>
      <c r="AB131" s="371"/>
    </row>
    <row r="132" customFormat="false" ht="12.75" hidden="false" customHeight="false" outlineLevel="0" collapsed="false">
      <c r="B132" s="360" t="s">
        <v>989</v>
      </c>
      <c r="C132" s="361"/>
      <c r="D132" s="362"/>
      <c r="E132" s="362"/>
      <c r="F132" s="362"/>
      <c r="G132" s="362"/>
      <c r="H132" s="366"/>
      <c r="I132" s="367" t="n">
        <v>35</v>
      </c>
      <c r="J132" s="367"/>
      <c r="K132" s="367"/>
      <c r="L132" s="367" t="n">
        <v>0</v>
      </c>
      <c r="M132" s="367"/>
      <c r="N132" s="367"/>
      <c r="O132" s="381"/>
      <c r="P132" s="381"/>
      <c r="Q132" s="381"/>
      <c r="R132" s="381"/>
      <c r="S132" s="381"/>
      <c r="T132" s="381"/>
      <c r="U132" s="381"/>
      <c r="V132" s="381"/>
      <c r="W132" s="381"/>
      <c r="X132" s="381"/>
      <c r="Y132" s="381"/>
      <c r="Z132" s="381"/>
      <c r="AA132" s="371"/>
      <c r="AB132" s="371"/>
    </row>
    <row r="133" customFormat="false" ht="12.75" hidden="false" customHeight="false" outlineLevel="0" collapsed="false">
      <c r="B133" s="360" t="s">
        <v>1005</v>
      </c>
      <c r="C133" s="361"/>
      <c r="D133" s="362"/>
      <c r="E133" s="362"/>
      <c r="F133" s="362"/>
      <c r="G133" s="362"/>
      <c r="H133" s="366"/>
      <c r="I133" s="367" t="n">
        <v>0</v>
      </c>
      <c r="J133" s="367"/>
      <c r="K133" s="367"/>
      <c r="L133" s="367" t="n">
        <v>0</v>
      </c>
      <c r="M133" s="367"/>
      <c r="N133" s="367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1"/>
      <c r="Z133" s="381"/>
      <c r="AA133" s="371"/>
      <c r="AB133" s="371"/>
    </row>
    <row r="134" customFormat="false" ht="12.75" hidden="false" customHeight="false" outlineLevel="0" collapsed="false">
      <c r="B134" s="382" t="s">
        <v>1034</v>
      </c>
      <c r="C134" s="361"/>
      <c r="D134" s="362"/>
      <c r="E134" s="362"/>
      <c r="F134" s="362"/>
      <c r="G134" s="362"/>
      <c r="H134" s="366"/>
      <c r="I134" s="367" t="n">
        <v>0</v>
      </c>
      <c r="J134" s="367"/>
      <c r="K134" s="367"/>
      <c r="L134" s="367" t="n">
        <v>20</v>
      </c>
      <c r="M134" s="367"/>
      <c r="N134" s="367"/>
      <c r="O134" s="381"/>
      <c r="P134" s="381"/>
      <c r="Q134" s="381"/>
      <c r="R134" s="381"/>
      <c r="S134" s="381"/>
      <c r="T134" s="381"/>
      <c r="U134" s="381"/>
      <c r="V134" s="381"/>
      <c r="W134" s="381"/>
      <c r="X134" s="381"/>
      <c r="Y134" s="381"/>
      <c r="Z134" s="381"/>
      <c r="AA134" s="371"/>
      <c r="AB134" s="371"/>
    </row>
    <row r="135" customFormat="false" ht="12.75" hidden="false" customHeight="false" outlineLevel="0" collapsed="false">
      <c r="B135" s="368"/>
      <c r="C135" s="362"/>
      <c r="D135" s="362"/>
      <c r="E135" s="362"/>
      <c r="F135" s="362"/>
      <c r="G135" s="362"/>
      <c r="H135" s="369" t="s">
        <v>1023</v>
      </c>
      <c r="I135" s="370" t="n">
        <f aca="false">SUM(I129:K134)</f>
        <v>35</v>
      </c>
      <c r="J135" s="370"/>
      <c r="K135" s="370"/>
      <c r="L135" s="370" t="n">
        <f aca="false">SUM(L129:N134)</f>
        <v>20</v>
      </c>
      <c r="M135" s="370"/>
      <c r="N135" s="370"/>
      <c r="O135" s="383"/>
      <c r="P135" s="383"/>
      <c r="Q135" s="383"/>
      <c r="R135" s="383"/>
      <c r="S135" s="383"/>
      <c r="T135" s="383"/>
      <c r="U135" s="383"/>
      <c r="V135" s="383"/>
      <c r="W135" s="383"/>
      <c r="X135" s="381"/>
      <c r="Y135" s="381"/>
      <c r="Z135" s="381"/>
      <c r="AA135" s="371"/>
      <c r="AB135" s="371"/>
    </row>
    <row r="136" customFormat="false" ht="12.75" hidden="false" customHeight="false" outlineLevel="0" collapsed="false">
      <c r="B136" s="374"/>
      <c r="C136" s="371"/>
      <c r="D136" s="371"/>
      <c r="E136" s="371"/>
      <c r="F136" s="371"/>
      <c r="G136" s="371"/>
      <c r="H136" s="375"/>
      <c r="I136" s="376"/>
      <c r="J136" s="376"/>
      <c r="K136" s="376"/>
      <c r="L136" s="383"/>
      <c r="M136" s="383"/>
      <c r="N136" s="383"/>
      <c r="O136" s="383"/>
      <c r="P136" s="383"/>
      <c r="Q136" s="383"/>
      <c r="R136" s="383"/>
      <c r="S136" s="383"/>
      <c r="T136" s="383"/>
      <c r="U136" s="383"/>
      <c r="V136" s="383"/>
      <c r="W136" s="383"/>
      <c r="X136" s="381"/>
      <c r="Y136" s="381"/>
      <c r="Z136" s="381"/>
      <c r="AA136" s="371"/>
      <c r="AB136" s="371"/>
    </row>
    <row r="137" customFormat="false" ht="12.75" hidden="false" customHeight="true" outlineLevel="0" collapsed="false">
      <c r="B137" s="374"/>
      <c r="C137" s="371"/>
      <c r="D137" s="371"/>
      <c r="E137" s="371"/>
      <c r="F137" s="371"/>
      <c r="G137" s="371"/>
      <c r="H137" s="375"/>
      <c r="I137" s="384" t="s">
        <v>1035</v>
      </c>
      <c r="J137" s="384"/>
      <c r="K137" s="384"/>
      <c r="L137" s="383"/>
      <c r="M137" s="383"/>
      <c r="N137" s="383"/>
      <c r="O137" s="383"/>
      <c r="P137" s="383"/>
      <c r="Q137" s="383"/>
      <c r="R137" s="383"/>
      <c r="S137" s="383"/>
      <c r="T137" s="383"/>
      <c r="U137" s="383"/>
      <c r="V137" s="383"/>
      <c r="W137" s="383"/>
      <c r="X137" s="381"/>
      <c r="Y137" s="381"/>
      <c r="Z137" s="381"/>
      <c r="AA137" s="371"/>
      <c r="AB137" s="371"/>
    </row>
    <row r="138" customFormat="false" ht="12.75" hidden="false" customHeight="false" outlineLevel="0" collapsed="false">
      <c r="B138" s="374"/>
      <c r="C138" s="371"/>
      <c r="D138" s="371"/>
      <c r="E138" s="371"/>
      <c r="F138" s="371"/>
      <c r="G138" s="371"/>
      <c r="H138" s="375"/>
      <c r="I138" s="384"/>
      <c r="J138" s="384"/>
      <c r="K138" s="384"/>
      <c r="L138" s="376"/>
      <c r="M138" s="37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7"/>
      <c r="Y138" s="377"/>
      <c r="Z138" s="377"/>
      <c r="AA138" s="371"/>
      <c r="AB138" s="371"/>
    </row>
    <row r="139" customFormat="false" ht="12.75" hidden="false" customHeight="false" outlineLevel="0" collapsed="false">
      <c r="B139" s="355"/>
      <c r="C139" s="356"/>
      <c r="D139" s="356"/>
      <c r="E139" s="356"/>
      <c r="F139" s="356"/>
      <c r="G139" s="356"/>
      <c r="H139" s="356"/>
      <c r="I139" s="359" t="s">
        <v>1036</v>
      </c>
      <c r="J139" s="359"/>
      <c r="K139" s="359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7"/>
      <c r="Y139" s="377"/>
      <c r="Z139" s="377"/>
      <c r="AA139" s="371"/>
      <c r="AB139" s="371"/>
    </row>
    <row r="140" customFormat="false" ht="12.75" hidden="false" customHeight="false" outlineLevel="0" collapsed="false">
      <c r="B140" s="360" t="s">
        <v>972</v>
      </c>
      <c r="C140" s="361"/>
      <c r="D140" s="362"/>
      <c r="E140" s="362"/>
      <c r="F140" s="362"/>
      <c r="G140" s="362"/>
      <c r="H140" s="362"/>
      <c r="I140" s="363"/>
      <c r="J140" s="363"/>
      <c r="K140" s="379"/>
      <c r="L140" s="376"/>
      <c r="M140" s="376"/>
      <c r="N140" s="376"/>
      <c r="O140" s="376"/>
      <c r="P140" s="376"/>
      <c r="Q140" s="376"/>
      <c r="R140" s="376"/>
      <c r="S140" s="376"/>
      <c r="T140" s="376"/>
      <c r="U140" s="376"/>
      <c r="V140" s="376"/>
      <c r="W140" s="376"/>
      <c r="X140" s="377"/>
      <c r="Y140" s="377"/>
      <c r="Z140" s="377"/>
      <c r="AA140" s="371"/>
      <c r="AB140" s="371"/>
    </row>
    <row r="141" customFormat="false" ht="12.75" hidden="false" customHeight="false" outlineLevel="0" collapsed="false">
      <c r="B141" s="360" t="s">
        <v>999</v>
      </c>
      <c r="C141" s="361"/>
      <c r="D141" s="362"/>
      <c r="E141" s="362"/>
      <c r="F141" s="362"/>
      <c r="G141" s="362"/>
      <c r="H141" s="366"/>
      <c r="I141" s="367" t="n">
        <v>12</v>
      </c>
      <c r="J141" s="367"/>
      <c r="K141" s="367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7"/>
      <c r="Y141" s="377"/>
      <c r="Z141" s="377"/>
      <c r="AA141" s="371"/>
      <c r="AB141" s="371"/>
    </row>
    <row r="142" customFormat="false" ht="12.75" hidden="false" customHeight="false" outlineLevel="0" collapsed="false">
      <c r="B142" s="355"/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</row>
    <row r="143" customFormat="false" ht="12.75" hidden="false" customHeight="false" outlineLevel="0" collapsed="false">
      <c r="B143" s="355"/>
      <c r="C143" s="371"/>
      <c r="D143" s="371"/>
      <c r="E143" s="371"/>
      <c r="F143" s="371"/>
      <c r="G143" s="371"/>
      <c r="H143" s="371"/>
      <c r="I143" s="385" t="s">
        <v>1037</v>
      </c>
      <c r="J143" s="385"/>
      <c r="K143" s="385"/>
      <c r="L143" s="385"/>
      <c r="M143" s="385"/>
      <c r="N143" s="385"/>
      <c r="O143" s="385"/>
      <c r="P143" s="385"/>
      <c r="Q143" s="385"/>
      <c r="R143" s="385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</row>
    <row r="144" customFormat="false" ht="12.75" hidden="false" customHeight="false" outlineLevel="0" collapsed="false">
      <c r="B144" s="355"/>
      <c r="C144" s="371"/>
      <c r="D144" s="371"/>
      <c r="E144" s="371"/>
      <c r="F144" s="371"/>
      <c r="G144" s="371"/>
      <c r="H144" s="371"/>
      <c r="I144" s="359" t="s">
        <v>1038</v>
      </c>
      <c r="J144" s="359"/>
      <c r="K144" s="359" t="s">
        <v>1039</v>
      </c>
      <c r="L144" s="359"/>
      <c r="M144" s="359" t="s">
        <v>1040</v>
      </c>
      <c r="N144" s="359"/>
      <c r="O144" s="359" t="s">
        <v>1041</v>
      </c>
      <c r="P144" s="359"/>
      <c r="Q144" s="359" t="s">
        <v>1042</v>
      </c>
      <c r="R144" s="359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</row>
    <row r="145" customFormat="false" ht="12.75" hidden="false" customHeight="false" outlineLevel="0" collapsed="false">
      <c r="B145" s="360" t="s">
        <v>972</v>
      </c>
      <c r="C145" s="361"/>
      <c r="D145" s="362"/>
      <c r="E145" s="362"/>
      <c r="F145" s="362"/>
      <c r="G145" s="362"/>
      <c r="H145" s="362"/>
      <c r="I145" s="363"/>
      <c r="J145" s="363"/>
      <c r="K145" s="363"/>
      <c r="L145" s="363"/>
      <c r="M145" s="363"/>
      <c r="N145" s="363"/>
      <c r="O145" s="363"/>
      <c r="P145" s="363"/>
      <c r="Q145" s="363"/>
      <c r="R145" s="379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</row>
    <row r="146" customFormat="false" ht="12.75" hidden="false" customHeight="false" outlineLevel="0" collapsed="false">
      <c r="B146" s="360" t="s">
        <v>973</v>
      </c>
      <c r="C146" s="361"/>
      <c r="D146" s="362"/>
      <c r="E146" s="362"/>
      <c r="F146" s="362"/>
      <c r="G146" s="362"/>
      <c r="H146" s="366"/>
      <c r="I146" s="386" t="n">
        <v>27</v>
      </c>
      <c r="J146" s="386"/>
      <c r="K146" s="386" t="n">
        <v>4</v>
      </c>
      <c r="L146" s="386"/>
      <c r="M146" s="386" t="n">
        <v>3</v>
      </c>
      <c r="N146" s="386"/>
      <c r="O146" s="386" t="n">
        <v>0</v>
      </c>
      <c r="P146" s="386"/>
      <c r="Q146" s="386" t="n">
        <v>22</v>
      </c>
      <c r="R146" s="386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</row>
    <row r="147" customFormat="false" ht="12.75" hidden="false" customHeight="false" outlineLevel="0" collapsed="false">
      <c r="B147" s="360" t="s">
        <v>974</v>
      </c>
      <c r="C147" s="361"/>
      <c r="D147" s="362"/>
      <c r="E147" s="362"/>
      <c r="F147" s="362"/>
      <c r="G147" s="362"/>
      <c r="H147" s="366"/>
      <c r="I147" s="386" t="n">
        <v>2</v>
      </c>
      <c r="J147" s="386"/>
      <c r="K147" s="386" t="n">
        <v>0</v>
      </c>
      <c r="L147" s="386"/>
      <c r="M147" s="386" t="n">
        <v>0</v>
      </c>
      <c r="N147" s="386"/>
      <c r="O147" s="386" t="n">
        <v>0</v>
      </c>
      <c r="P147" s="386"/>
      <c r="Q147" s="386" t="n">
        <v>0</v>
      </c>
      <c r="R147" s="386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</row>
    <row r="148" customFormat="false" ht="12.75" hidden="false" customHeight="false" outlineLevel="0" collapsed="false">
      <c r="B148" s="360" t="s">
        <v>975</v>
      </c>
      <c r="C148" s="361"/>
      <c r="D148" s="362"/>
      <c r="E148" s="362"/>
      <c r="F148" s="362"/>
      <c r="G148" s="362"/>
      <c r="H148" s="366"/>
      <c r="I148" s="386" t="n">
        <v>4</v>
      </c>
      <c r="J148" s="386"/>
      <c r="K148" s="386" t="n">
        <v>0</v>
      </c>
      <c r="L148" s="386"/>
      <c r="M148" s="386" t="n">
        <v>0</v>
      </c>
      <c r="N148" s="386"/>
      <c r="O148" s="386" t="n">
        <v>0</v>
      </c>
      <c r="P148" s="386"/>
      <c r="Q148" s="386" t="n">
        <v>0</v>
      </c>
      <c r="R148" s="386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</row>
    <row r="149" customFormat="false" ht="12.75" hidden="false" customHeight="false" outlineLevel="0" collapsed="false">
      <c r="B149" s="360" t="s">
        <v>976</v>
      </c>
      <c r="C149" s="361"/>
      <c r="D149" s="362"/>
      <c r="E149" s="362"/>
      <c r="F149" s="362"/>
      <c r="G149" s="362"/>
      <c r="H149" s="366"/>
      <c r="I149" s="386" t="n">
        <v>4</v>
      </c>
      <c r="J149" s="386"/>
      <c r="K149" s="386" t="n">
        <v>0</v>
      </c>
      <c r="L149" s="386"/>
      <c r="M149" s="386" t="n">
        <v>0</v>
      </c>
      <c r="N149" s="386"/>
      <c r="O149" s="386" t="n">
        <v>0</v>
      </c>
      <c r="P149" s="386"/>
      <c r="Q149" s="386" t="n">
        <v>0</v>
      </c>
      <c r="R149" s="386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</row>
    <row r="150" customFormat="false" ht="12.75" hidden="false" customHeight="false" outlineLevel="0" collapsed="false">
      <c r="B150" s="360" t="s">
        <v>977</v>
      </c>
      <c r="C150" s="361"/>
      <c r="D150" s="362"/>
      <c r="E150" s="362"/>
      <c r="F150" s="362"/>
      <c r="G150" s="362"/>
      <c r="H150" s="366"/>
      <c r="I150" s="386" t="n">
        <v>4</v>
      </c>
      <c r="J150" s="386"/>
      <c r="K150" s="386" t="n">
        <v>0</v>
      </c>
      <c r="L150" s="386"/>
      <c r="M150" s="386" t="n">
        <v>0</v>
      </c>
      <c r="N150" s="386"/>
      <c r="O150" s="386" t="n">
        <v>0</v>
      </c>
      <c r="P150" s="386"/>
      <c r="Q150" s="386" t="n">
        <v>0</v>
      </c>
      <c r="R150" s="386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</row>
    <row r="151" customFormat="false" ht="12.75" hidden="false" customHeight="false" outlineLevel="0" collapsed="false">
      <c r="B151" s="360" t="s">
        <v>978</v>
      </c>
      <c r="C151" s="361"/>
      <c r="D151" s="362"/>
      <c r="E151" s="362"/>
      <c r="F151" s="362"/>
      <c r="G151" s="362"/>
      <c r="H151" s="366"/>
      <c r="I151" s="386" t="n">
        <v>7</v>
      </c>
      <c r="J151" s="386"/>
      <c r="K151" s="386" t="n">
        <v>0</v>
      </c>
      <c r="L151" s="386"/>
      <c r="M151" s="386" t="n">
        <v>0</v>
      </c>
      <c r="N151" s="386"/>
      <c r="O151" s="386" t="n">
        <v>0</v>
      </c>
      <c r="P151" s="386"/>
      <c r="Q151" s="386" t="n">
        <v>0</v>
      </c>
      <c r="R151" s="386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</row>
    <row r="152" customFormat="false" ht="12.75" hidden="false" customHeight="false" outlineLevel="0" collapsed="false">
      <c r="B152" s="360" t="s">
        <v>979</v>
      </c>
      <c r="C152" s="361"/>
      <c r="D152" s="362"/>
      <c r="E152" s="362"/>
      <c r="F152" s="362"/>
      <c r="G152" s="362"/>
      <c r="H152" s="366"/>
      <c r="I152" s="386" t="n">
        <v>7</v>
      </c>
      <c r="J152" s="386"/>
      <c r="K152" s="386" t="n">
        <v>0</v>
      </c>
      <c r="L152" s="386"/>
      <c r="M152" s="386" t="n">
        <v>0</v>
      </c>
      <c r="N152" s="386"/>
      <c r="O152" s="386" t="n">
        <v>0</v>
      </c>
      <c r="P152" s="386"/>
      <c r="Q152" s="386" t="n">
        <v>0</v>
      </c>
      <c r="R152" s="386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</row>
    <row r="153" customFormat="false" ht="12.75" hidden="false" customHeight="false" outlineLevel="0" collapsed="false">
      <c r="B153" s="360" t="s">
        <v>980</v>
      </c>
      <c r="C153" s="361"/>
      <c r="D153" s="362"/>
      <c r="E153" s="362"/>
      <c r="F153" s="362"/>
      <c r="G153" s="362"/>
      <c r="H153" s="366"/>
      <c r="I153" s="386" t="n">
        <v>9</v>
      </c>
      <c r="J153" s="386"/>
      <c r="K153" s="386" t="n">
        <v>0</v>
      </c>
      <c r="L153" s="386"/>
      <c r="M153" s="386" t="n">
        <v>0</v>
      </c>
      <c r="N153" s="386"/>
      <c r="O153" s="386" t="n">
        <v>0</v>
      </c>
      <c r="P153" s="386"/>
      <c r="Q153" s="386" t="n">
        <v>0</v>
      </c>
      <c r="R153" s="386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</row>
    <row r="154" customFormat="false" ht="12.75" hidden="false" customHeight="false" outlineLevel="0" collapsed="false">
      <c r="B154" s="360" t="s">
        <v>981</v>
      </c>
      <c r="C154" s="361"/>
      <c r="D154" s="362"/>
      <c r="E154" s="362"/>
      <c r="F154" s="362"/>
      <c r="G154" s="362"/>
      <c r="H154" s="366"/>
      <c r="I154" s="386" t="n">
        <v>3</v>
      </c>
      <c r="J154" s="386"/>
      <c r="K154" s="386" t="n">
        <v>0</v>
      </c>
      <c r="L154" s="386"/>
      <c r="M154" s="386" t="n">
        <v>0</v>
      </c>
      <c r="N154" s="386"/>
      <c r="O154" s="386" t="n">
        <v>0</v>
      </c>
      <c r="P154" s="386"/>
      <c r="Q154" s="386" t="n">
        <v>0</v>
      </c>
      <c r="R154" s="386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</row>
    <row r="155" customFormat="false" ht="12.75" hidden="false" customHeight="false" outlineLevel="0" collapsed="false">
      <c r="B155" s="360" t="s">
        <v>982</v>
      </c>
      <c r="C155" s="361"/>
      <c r="D155" s="362"/>
      <c r="E155" s="362"/>
      <c r="F155" s="362"/>
      <c r="G155" s="362"/>
      <c r="H155" s="366"/>
      <c r="I155" s="386" t="n">
        <v>2</v>
      </c>
      <c r="J155" s="386"/>
      <c r="K155" s="386" t="n">
        <v>0</v>
      </c>
      <c r="L155" s="386"/>
      <c r="M155" s="386" t="n">
        <v>0</v>
      </c>
      <c r="N155" s="386"/>
      <c r="O155" s="386" t="n">
        <v>0</v>
      </c>
      <c r="P155" s="386"/>
      <c r="Q155" s="386" t="n">
        <v>0</v>
      </c>
      <c r="R155" s="386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</row>
    <row r="156" customFormat="false" ht="12.75" hidden="false" customHeight="false" outlineLevel="0" collapsed="false">
      <c r="B156" s="360" t="s">
        <v>983</v>
      </c>
      <c r="C156" s="361"/>
      <c r="D156" s="362"/>
      <c r="E156" s="362"/>
      <c r="F156" s="362"/>
      <c r="G156" s="362"/>
      <c r="H156" s="366"/>
      <c r="I156" s="386" t="n">
        <v>7</v>
      </c>
      <c r="J156" s="386"/>
      <c r="K156" s="386" t="n">
        <v>0</v>
      </c>
      <c r="L156" s="386"/>
      <c r="M156" s="386" t="n">
        <v>0</v>
      </c>
      <c r="N156" s="386"/>
      <c r="O156" s="386" t="n">
        <v>0</v>
      </c>
      <c r="P156" s="386"/>
      <c r="Q156" s="386" t="n">
        <v>0</v>
      </c>
      <c r="R156" s="386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</row>
    <row r="157" customFormat="false" ht="12.75" hidden="false" customHeight="false" outlineLevel="0" collapsed="false">
      <c r="B157" s="360" t="s">
        <v>984</v>
      </c>
      <c r="C157" s="361"/>
      <c r="D157" s="362"/>
      <c r="E157" s="362"/>
      <c r="F157" s="362"/>
      <c r="G157" s="362"/>
      <c r="H157" s="366"/>
      <c r="I157" s="386" t="n">
        <v>7</v>
      </c>
      <c r="J157" s="386"/>
      <c r="K157" s="386" t="n">
        <v>0</v>
      </c>
      <c r="L157" s="386"/>
      <c r="M157" s="386" t="n">
        <v>0</v>
      </c>
      <c r="N157" s="386"/>
      <c r="O157" s="386" t="n">
        <v>0</v>
      </c>
      <c r="P157" s="386"/>
      <c r="Q157" s="386" t="n">
        <v>0</v>
      </c>
      <c r="R157" s="386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</row>
    <row r="158" customFormat="false" ht="12.75" hidden="false" customHeight="false" outlineLevel="0" collapsed="false">
      <c r="B158" s="360" t="s">
        <v>985</v>
      </c>
      <c r="C158" s="361"/>
      <c r="D158" s="362"/>
      <c r="E158" s="362"/>
      <c r="F158" s="362"/>
      <c r="G158" s="362"/>
      <c r="H158" s="366"/>
      <c r="I158" s="386" t="n">
        <v>6</v>
      </c>
      <c r="J158" s="386"/>
      <c r="K158" s="386" t="n">
        <v>0</v>
      </c>
      <c r="L158" s="386"/>
      <c r="M158" s="386" t="n">
        <v>0</v>
      </c>
      <c r="N158" s="386"/>
      <c r="O158" s="386" t="n">
        <v>0</v>
      </c>
      <c r="P158" s="386"/>
      <c r="Q158" s="386" t="n">
        <v>0</v>
      </c>
      <c r="R158" s="386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</row>
    <row r="159" customFormat="false" ht="12.75" hidden="false" customHeight="false" outlineLevel="0" collapsed="false">
      <c r="B159" s="360" t="s">
        <v>986</v>
      </c>
      <c r="C159" s="361"/>
      <c r="D159" s="362"/>
      <c r="E159" s="362"/>
      <c r="F159" s="362"/>
      <c r="G159" s="362"/>
      <c r="H159" s="366"/>
      <c r="I159" s="386" t="n">
        <v>11</v>
      </c>
      <c r="J159" s="386"/>
      <c r="K159" s="386" t="n">
        <v>16</v>
      </c>
      <c r="L159" s="386"/>
      <c r="M159" s="386" t="n">
        <v>5</v>
      </c>
      <c r="N159" s="386"/>
      <c r="O159" s="386" t="n">
        <v>0</v>
      </c>
      <c r="P159" s="386"/>
      <c r="Q159" s="386" t="n">
        <v>0</v>
      </c>
      <c r="R159" s="386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</row>
    <row r="160" customFormat="false" ht="12.75" hidden="false" customHeight="false" outlineLevel="0" collapsed="false">
      <c r="B160" s="360" t="s">
        <v>987</v>
      </c>
      <c r="C160" s="361"/>
      <c r="D160" s="362"/>
      <c r="E160" s="362"/>
      <c r="F160" s="362"/>
      <c r="G160" s="362"/>
      <c r="H160" s="366"/>
      <c r="I160" s="386" t="n">
        <v>19</v>
      </c>
      <c r="J160" s="386"/>
      <c r="K160" s="386" t="n">
        <v>4</v>
      </c>
      <c r="L160" s="386"/>
      <c r="M160" s="386" t="n">
        <v>16</v>
      </c>
      <c r="N160" s="386"/>
      <c r="O160" s="386" t="n">
        <v>0</v>
      </c>
      <c r="P160" s="386"/>
      <c r="Q160" s="386" t="n">
        <v>8</v>
      </c>
      <c r="R160" s="386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</row>
    <row r="161" customFormat="false" ht="12.75" hidden="false" customHeight="false" outlineLevel="0" collapsed="false">
      <c r="B161" s="360" t="s">
        <v>988</v>
      </c>
      <c r="C161" s="361"/>
      <c r="D161" s="362"/>
      <c r="E161" s="362"/>
      <c r="F161" s="362"/>
      <c r="G161" s="362"/>
      <c r="H161" s="366"/>
      <c r="I161" s="386" t="n">
        <v>82</v>
      </c>
      <c r="J161" s="386"/>
      <c r="K161" s="386" t="n">
        <v>21</v>
      </c>
      <c r="L161" s="386"/>
      <c r="M161" s="386" t="n">
        <v>4</v>
      </c>
      <c r="N161" s="386"/>
      <c r="O161" s="386" t="n">
        <v>8</v>
      </c>
      <c r="P161" s="386"/>
      <c r="Q161" s="386" t="n">
        <v>5</v>
      </c>
      <c r="R161" s="386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</row>
    <row r="162" customFormat="false" ht="12.75" hidden="false" customHeight="false" outlineLevel="0" collapsed="false">
      <c r="B162" s="360" t="s">
        <v>989</v>
      </c>
      <c r="C162" s="361"/>
      <c r="D162" s="362"/>
      <c r="E162" s="362"/>
      <c r="F162" s="362"/>
      <c r="G162" s="362"/>
      <c r="H162" s="366"/>
      <c r="I162" s="386" t="n">
        <v>62</v>
      </c>
      <c r="J162" s="386"/>
      <c r="K162" s="386" t="n">
        <v>4</v>
      </c>
      <c r="L162" s="386"/>
      <c r="M162" s="386" t="n">
        <v>15</v>
      </c>
      <c r="N162" s="386"/>
      <c r="O162" s="386" t="n">
        <v>9</v>
      </c>
      <c r="P162" s="386"/>
      <c r="Q162" s="386" t="n">
        <v>38</v>
      </c>
      <c r="R162" s="386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</row>
    <row r="163" customFormat="false" ht="12.75" hidden="false" customHeight="false" outlineLevel="0" collapsed="false">
      <c r="B163" s="360" t="s">
        <v>990</v>
      </c>
      <c r="C163" s="361"/>
      <c r="D163" s="362"/>
      <c r="E163" s="362"/>
      <c r="F163" s="362"/>
      <c r="G163" s="362"/>
      <c r="H163" s="366"/>
      <c r="I163" s="386" t="n">
        <v>10</v>
      </c>
      <c r="J163" s="386"/>
      <c r="K163" s="386" t="n">
        <v>5</v>
      </c>
      <c r="L163" s="386"/>
      <c r="M163" s="386" t="n">
        <v>3</v>
      </c>
      <c r="N163" s="386"/>
      <c r="O163" s="386" t="n">
        <v>0</v>
      </c>
      <c r="P163" s="386"/>
      <c r="Q163" s="386" t="n">
        <v>0</v>
      </c>
      <c r="R163" s="386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</row>
    <row r="164" customFormat="false" ht="12.75" hidden="false" customHeight="false" outlineLevel="0" collapsed="false">
      <c r="B164" s="360" t="s">
        <v>991</v>
      </c>
      <c r="C164" s="361"/>
      <c r="D164" s="362"/>
      <c r="E164" s="362"/>
      <c r="F164" s="362"/>
      <c r="G164" s="362"/>
      <c r="H164" s="366"/>
      <c r="I164" s="386" t="n">
        <v>6</v>
      </c>
      <c r="J164" s="386"/>
      <c r="K164" s="386" t="n">
        <v>0</v>
      </c>
      <c r="L164" s="386"/>
      <c r="M164" s="386" t="n">
        <v>0</v>
      </c>
      <c r="N164" s="386"/>
      <c r="O164" s="386" t="n">
        <v>0</v>
      </c>
      <c r="P164" s="386"/>
      <c r="Q164" s="386" t="n">
        <v>0</v>
      </c>
      <c r="R164" s="386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</row>
    <row r="165" customFormat="false" ht="12.75" hidden="false" customHeight="false" outlineLevel="0" collapsed="false">
      <c r="B165" s="360" t="s">
        <v>992</v>
      </c>
      <c r="C165" s="361"/>
      <c r="D165" s="362"/>
      <c r="E165" s="362"/>
      <c r="F165" s="362"/>
      <c r="G165" s="362"/>
      <c r="H165" s="366"/>
      <c r="I165" s="386" t="n">
        <v>3</v>
      </c>
      <c r="J165" s="386"/>
      <c r="K165" s="386" t="n">
        <v>0</v>
      </c>
      <c r="L165" s="386"/>
      <c r="M165" s="386" t="n">
        <v>0</v>
      </c>
      <c r="N165" s="386"/>
      <c r="O165" s="386" t="n">
        <v>0</v>
      </c>
      <c r="P165" s="386"/>
      <c r="Q165" s="386" t="n">
        <v>0</v>
      </c>
      <c r="R165" s="386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</row>
    <row r="166" customFormat="false" ht="12.75" hidden="false" customHeight="false" outlineLevel="0" collapsed="false">
      <c r="B166" s="360" t="s">
        <v>993</v>
      </c>
      <c r="C166" s="361"/>
      <c r="D166" s="362"/>
      <c r="E166" s="362"/>
      <c r="F166" s="362"/>
      <c r="G166" s="362"/>
      <c r="H166" s="366"/>
      <c r="I166" s="386" t="n">
        <v>2</v>
      </c>
      <c r="J166" s="386"/>
      <c r="K166" s="386" t="n">
        <v>0</v>
      </c>
      <c r="L166" s="386"/>
      <c r="M166" s="386" t="n">
        <v>0</v>
      </c>
      <c r="N166" s="386"/>
      <c r="O166" s="386" t="n">
        <v>0</v>
      </c>
      <c r="P166" s="386"/>
      <c r="Q166" s="386" t="n">
        <v>0</v>
      </c>
      <c r="R166" s="386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</row>
    <row r="167" customFormat="false" ht="12.75" hidden="false" customHeight="false" outlineLevel="0" collapsed="false">
      <c r="B167" s="360" t="s">
        <v>994</v>
      </c>
      <c r="C167" s="361"/>
      <c r="D167" s="362"/>
      <c r="E167" s="362"/>
      <c r="F167" s="362"/>
      <c r="G167" s="362"/>
      <c r="H167" s="366"/>
      <c r="I167" s="386" t="n">
        <v>3</v>
      </c>
      <c r="J167" s="386"/>
      <c r="K167" s="386" t="n">
        <v>0</v>
      </c>
      <c r="L167" s="386"/>
      <c r="M167" s="386" t="n">
        <v>0</v>
      </c>
      <c r="N167" s="386"/>
      <c r="O167" s="386" t="n">
        <v>0</v>
      </c>
      <c r="P167" s="386"/>
      <c r="Q167" s="386" t="n">
        <v>0</v>
      </c>
      <c r="R167" s="386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</row>
    <row r="168" customFormat="false" ht="12.75" hidden="false" customHeight="false" outlineLevel="0" collapsed="false">
      <c r="B168" s="360" t="s">
        <v>995</v>
      </c>
      <c r="C168" s="361"/>
      <c r="D168" s="362"/>
      <c r="E168" s="362"/>
      <c r="F168" s="362"/>
      <c r="G168" s="362"/>
      <c r="H168" s="366"/>
      <c r="I168" s="386" t="n">
        <v>2</v>
      </c>
      <c r="J168" s="386"/>
      <c r="K168" s="386" t="n">
        <v>0</v>
      </c>
      <c r="L168" s="386"/>
      <c r="M168" s="386" t="n">
        <v>0</v>
      </c>
      <c r="N168" s="386"/>
      <c r="O168" s="386" t="n">
        <v>0</v>
      </c>
      <c r="P168" s="386"/>
      <c r="Q168" s="386" t="n">
        <v>0</v>
      </c>
      <c r="R168" s="386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</row>
    <row r="169" customFormat="false" ht="12.75" hidden="false" customHeight="false" outlineLevel="0" collapsed="false">
      <c r="B169" s="360" t="s">
        <v>996</v>
      </c>
      <c r="C169" s="361"/>
      <c r="D169" s="362"/>
      <c r="E169" s="362"/>
      <c r="F169" s="362"/>
      <c r="G169" s="362"/>
      <c r="H169" s="366"/>
      <c r="I169" s="386" t="n">
        <v>4</v>
      </c>
      <c r="J169" s="386"/>
      <c r="K169" s="386" t="n">
        <v>0</v>
      </c>
      <c r="L169" s="386"/>
      <c r="M169" s="386" t="n">
        <v>2</v>
      </c>
      <c r="N169" s="386"/>
      <c r="O169" s="386" t="n">
        <v>0</v>
      </c>
      <c r="P169" s="386"/>
      <c r="Q169" s="386" t="n">
        <v>0</v>
      </c>
      <c r="R169" s="386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</row>
    <row r="170" customFormat="false" ht="12.75" hidden="false" customHeight="false" outlineLevel="0" collapsed="false">
      <c r="B170" s="360" t="s">
        <v>997</v>
      </c>
      <c r="C170" s="361"/>
      <c r="D170" s="362"/>
      <c r="E170" s="362"/>
      <c r="F170" s="362"/>
      <c r="G170" s="362"/>
      <c r="H170" s="366"/>
      <c r="I170" s="386" t="n">
        <v>6</v>
      </c>
      <c r="J170" s="386"/>
      <c r="K170" s="386" t="n">
        <v>0</v>
      </c>
      <c r="L170" s="386"/>
      <c r="M170" s="386" t="n">
        <v>0</v>
      </c>
      <c r="N170" s="386"/>
      <c r="O170" s="386" t="n">
        <v>0</v>
      </c>
      <c r="P170" s="386"/>
      <c r="Q170" s="386" t="n">
        <v>0</v>
      </c>
      <c r="R170" s="386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</row>
    <row r="171" customFormat="false" ht="12.75" hidden="false" customHeight="false" outlineLevel="0" collapsed="false">
      <c r="B171" s="360" t="s">
        <v>998</v>
      </c>
      <c r="C171" s="361"/>
      <c r="D171" s="362"/>
      <c r="E171" s="362"/>
      <c r="F171" s="362"/>
      <c r="G171" s="362"/>
      <c r="H171" s="366"/>
      <c r="I171" s="386" t="n">
        <v>0</v>
      </c>
      <c r="J171" s="386"/>
      <c r="K171" s="386" t="n">
        <v>3</v>
      </c>
      <c r="L171" s="386"/>
      <c r="M171" s="386" t="n">
        <v>0</v>
      </c>
      <c r="N171" s="386"/>
      <c r="O171" s="386" t="n">
        <v>0</v>
      </c>
      <c r="P171" s="386"/>
      <c r="Q171" s="386" t="n">
        <v>0</v>
      </c>
      <c r="R171" s="386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</row>
    <row r="172" customFormat="false" ht="12.75" hidden="false" customHeight="false" outlineLevel="0" collapsed="false">
      <c r="B172" s="360" t="s">
        <v>999</v>
      </c>
      <c r="C172" s="361"/>
      <c r="D172" s="362"/>
      <c r="E172" s="362"/>
      <c r="F172" s="362"/>
      <c r="G172" s="362"/>
      <c r="H172" s="366"/>
      <c r="I172" s="386" t="n">
        <v>0</v>
      </c>
      <c r="J172" s="386"/>
      <c r="K172" s="386" t="n">
        <v>0</v>
      </c>
      <c r="L172" s="386"/>
      <c r="M172" s="386" t="n">
        <v>0</v>
      </c>
      <c r="N172" s="386"/>
      <c r="O172" s="386" t="n">
        <v>0</v>
      </c>
      <c r="P172" s="386"/>
      <c r="Q172" s="386" t="n">
        <v>0</v>
      </c>
      <c r="R172" s="386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</row>
    <row r="173" customFormat="false" ht="12.75" hidden="false" customHeight="false" outlineLevel="0" collapsed="false">
      <c r="B173" s="360" t="s">
        <v>1000</v>
      </c>
      <c r="C173" s="361"/>
      <c r="D173" s="362"/>
      <c r="E173" s="362"/>
      <c r="F173" s="362"/>
      <c r="G173" s="362"/>
      <c r="H173" s="366"/>
      <c r="I173" s="386" t="n">
        <v>8</v>
      </c>
      <c r="J173" s="386"/>
      <c r="K173" s="386" t="n">
        <v>0</v>
      </c>
      <c r="L173" s="386"/>
      <c r="M173" s="386" t="n">
        <v>0</v>
      </c>
      <c r="N173" s="386"/>
      <c r="O173" s="386" t="n">
        <v>0</v>
      </c>
      <c r="P173" s="386"/>
      <c r="Q173" s="386" t="n">
        <v>0</v>
      </c>
      <c r="R173" s="386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</row>
    <row r="174" customFormat="false" ht="12.75" hidden="false" customHeight="false" outlineLevel="0" collapsed="false">
      <c r="B174" s="360" t="s">
        <v>1001</v>
      </c>
      <c r="C174" s="361"/>
      <c r="D174" s="362"/>
      <c r="E174" s="362"/>
      <c r="F174" s="362"/>
      <c r="G174" s="362"/>
      <c r="H174" s="366"/>
      <c r="I174" s="386" t="n">
        <v>1</v>
      </c>
      <c r="J174" s="386"/>
      <c r="K174" s="386" t="n">
        <v>0</v>
      </c>
      <c r="L174" s="386"/>
      <c r="M174" s="386" t="n">
        <v>0</v>
      </c>
      <c r="N174" s="386"/>
      <c r="O174" s="386" t="n">
        <v>0</v>
      </c>
      <c r="P174" s="386"/>
      <c r="Q174" s="386" t="n">
        <v>0</v>
      </c>
      <c r="R174" s="386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</row>
    <row r="175" customFormat="false" ht="12.75" hidden="false" customHeight="false" outlineLevel="0" collapsed="false">
      <c r="B175" s="360" t="s">
        <v>1002</v>
      </c>
      <c r="C175" s="361"/>
      <c r="D175" s="362"/>
      <c r="E175" s="362"/>
      <c r="F175" s="362"/>
      <c r="G175" s="362"/>
      <c r="H175" s="366"/>
      <c r="I175" s="386" t="n">
        <v>6</v>
      </c>
      <c r="J175" s="386"/>
      <c r="K175" s="386" t="n">
        <v>0</v>
      </c>
      <c r="L175" s="386"/>
      <c r="M175" s="386" t="n">
        <v>0</v>
      </c>
      <c r="N175" s="386"/>
      <c r="O175" s="386" t="n">
        <v>0</v>
      </c>
      <c r="P175" s="386"/>
      <c r="Q175" s="386" t="n">
        <v>0</v>
      </c>
      <c r="R175" s="386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</row>
    <row r="176" customFormat="false" ht="12.75" hidden="false" customHeight="false" outlineLevel="0" collapsed="false">
      <c r="B176" s="360" t="s">
        <v>1003</v>
      </c>
      <c r="C176" s="361"/>
      <c r="D176" s="362"/>
      <c r="E176" s="362"/>
      <c r="F176" s="362"/>
      <c r="G176" s="362"/>
      <c r="H176" s="366"/>
      <c r="I176" s="386" t="n">
        <v>7</v>
      </c>
      <c r="J176" s="386"/>
      <c r="K176" s="386" t="n">
        <v>0</v>
      </c>
      <c r="L176" s="386"/>
      <c r="M176" s="386" t="n">
        <v>0</v>
      </c>
      <c r="N176" s="386"/>
      <c r="O176" s="386" t="n">
        <v>0</v>
      </c>
      <c r="P176" s="386"/>
      <c r="Q176" s="386" t="n">
        <v>0</v>
      </c>
      <c r="R176" s="386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</row>
    <row r="177" customFormat="false" ht="12.75" hidden="false" customHeight="false" outlineLevel="0" collapsed="false">
      <c r="B177" s="360" t="s">
        <v>1004</v>
      </c>
      <c r="C177" s="361"/>
      <c r="D177" s="362"/>
      <c r="E177" s="362"/>
      <c r="F177" s="362"/>
      <c r="G177" s="362"/>
      <c r="H177" s="366"/>
      <c r="I177" s="386" t="n">
        <v>10</v>
      </c>
      <c r="J177" s="386"/>
      <c r="K177" s="386" t="n">
        <v>0</v>
      </c>
      <c r="L177" s="386"/>
      <c r="M177" s="386" t="n">
        <v>0</v>
      </c>
      <c r="N177" s="386"/>
      <c r="O177" s="386" t="n">
        <v>0</v>
      </c>
      <c r="P177" s="386"/>
      <c r="Q177" s="386" t="n">
        <v>0</v>
      </c>
      <c r="R177" s="386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</row>
    <row r="178" customFormat="false" ht="12.75" hidden="false" customHeight="false" outlineLevel="0" collapsed="false">
      <c r="B178" s="360" t="s">
        <v>1005</v>
      </c>
      <c r="C178" s="361"/>
      <c r="D178" s="362"/>
      <c r="E178" s="362"/>
      <c r="F178" s="362"/>
      <c r="G178" s="362"/>
      <c r="H178" s="366"/>
      <c r="I178" s="386" t="n">
        <v>12</v>
      </c>
      <c r="J178" s="386"/>
      <c r="K178" s="386" t="n">
        <v>12</v>
      </c>
      <c r="L178" s="386"/>
      <c r="M178" s="386" t="n">
        <v>4</v>
      </c>
      <c r="N178" s="386"/>
      <c r="O178" s="386" t="n">
        <v>4</v>
      </c>
      <c r="P178" s="386"/>
      <c r="Q178" s="386" t="n">
        <v>9</v>
      </c>
      <c r="R178" s="386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</row>
    <row r="179" customFormat="false" ht="12.75" hidden="false" customHeight="false" outlineLevel="0" collapsed="false">
      <c r="B179" s="360" t="s">
        <v>1006</v>
      </c>
      <c r="C179" s="361"/>
      <c r="D179" s="362"/>
      <c r="E179" s="362"/>
      <c r="F179" s="362"/>
      <c r="G179" s="362"/>
      <c r="H179" s="366"/>
      <c r="I179" s="386" t="n">
        <v>7</v>
      </c>
      <c r="J179" s="386"/>
      <c r="K179" s="386" t="n">
        <v>0</v>
      </c>
      <c r="L179" s="386"/>
      <c r="M179" s="386" t="n">
        <v>0</v>
      </c>
      <c r="N179" s="386"/>
      <c r="O179" s="386" t="n">
        <v>0</v>
      </c>
      <c r="P179" s="386"/>
      <c r="Q179" s="386" t="n">
        <v>0</v>
      </c>
      <c r="R179" s="386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</row>
    <row r="180" customFormat="false" ht="12.75" hidden="false" customHeight="false" outlineLevel="0" collapsed="false">
      <c r="B180" s="360" t="s">
        <v>1007</v>
      </c>
      <c r="C180" s="361"/>
      <c r="D180" s="362"/>
      <c r="E180" s="362"/>
      <c r="F180" s="362"/>
      <c r="G180" s="362"/>
      <c r="H180" s="366"/>
      <c r="I180" s="386" t="n">
        <v>5</v>
      </c>
      <c r="J180" s="386"/>
      <c r="K180" s="386" t="n">
        <v>0</v>
      </c>
      <c r="L180" s="386"/>
      <c r="M180" s="386" t="n">
        <v>0</v>
      </c>
      <c r="N180" s="386"/>
      <c r="O180" s="386" t="n">
        <v>0</v>
      </c>
      <c r="P180" s="386"/>
      <c r="Q180" s="386" t="n">
        <v>0</v>
      </c>
      <c r="R180" s="386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</row>
    <row r="181" customFormat="false" ht="12.75" hidden="false" customHeight="false" outlineLevel="0" collapsed="false">
      <c r="B181" s="360" t="s">
        <v>1008</v>
      </c>
      <c r="C181" s="361"/>
      <c r="D181" s="362"/>
      <c r="E181" s="362"/>
      <c r="F181" s="362"/>
      <c r="G181" s="362"/>
      <c r="H181" s="366"/>
      <c r="I181" s="386" t="n">
        <v>6</v>
      </c>
      <c r="J181" s="386"/>
      <c r="K181" s="386" t="n">
        <v>0</v>
      </c>
      <c r="L181" s="386"/>
      <c r="M181" s="386" t="n">
        <v>0</v>
      </c>
      <c r="N181" s="386"/>
      <c r="O181" s="386" t="n">
        <v>0</v>
      </c>
      <c r="P181" s="386"/>
      <c r="Q181" s="386" t="n">
        <v>0</v>
      </c>
      <c r="R181" s="386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</row>
    <row r="182" customFormat="false" ht="12.75" hidden="false" customHeight="false" outlineLevel="0" collapsed="false">
      <c r="B182" s="360" t="s">
        <v>1009</v>
      </c>
      <c r="C182" s="361"/>
      <c r="D182" s="362"/>
      <c r="E182" s="362"/>
      <c r="F182" s="362"/>
      <c r="G182" s="362"/>
      <c r="H182" s="366"/>
      <c r="I182" s="386" t="n">
        <v>7</v>
      </c>
      <c r="J182" s="386"/>
      <c r="K182" s="386" t="n">
        <v>0</v>
      </c>
      <c r="L182" s="386"/>
      <c r="M182" s="386" t="n">
        <v>0</v>
      </c>
      <c r="N182" s="386"/>
      <c r="O182" s="386" t="n">
        <v>0</v>
      </c>
      <c r="P182" s="386"/>
      <c r="Q182" s="386" t="n">
        <v>0</v>
      </c>
      <c r="R182" s="386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</row>
    <row r="183" customFormat="false" ht="12.75" hidden="false" customHeight="false" outlineLevel="0" collapsed="false">
      <c r="B183" s="360" t="s">
        <v>1010</v>
      </c>
      <c r="C183" s="361"/>
      <c r="D183" s="362"/>
      <c r="E183" s="362"/>
      <c r="F183" s="362"/>
      <c r="G183" s="362"/>
      <c r="H183" s="366"/>
      <c r="I183" s="386" t="n">
        <v>9</v>
      </c>
      <c r="J183" s="386"/>
      <c r="K183" s="386" t="n">
        <v>0</v>
      </c>
      <c r="L183" s="386"/>
      <c r="M183" s="386" t="n">
        <v>0</v>
      </c>
      <c r="N183" s="386"/>
      <c r="O183" s="386" t="n">
        <v>0</v>
      </c>
      <c r="P183" s="386"/>
      <c r="Q183" s="386" t="n">
        <v>0</v>
      </c>
      <c r="R183" s="386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</row>
    <row r="184" customFormat="false" ht="12.75" hidden="false" customHeight="false" outlineLevel="0" collapsed="false">
      <c r="B184" s="360" t="s">
        <v>1011</v>
      </c>
      <c r="C184" s="361"/>
      <c r="D184" s="362"/>
      <c r="E184" s="362"/>
      <c r="F184" s="362"/>
      <c r="G184" s="362"/>
      <c r="H184" s="366"/>
      <c r="I184" s="386" t="n">
        <v>7</v>
      </c>
      <c r="J184" s="386"/>
      <c r="K184" s="386" t="n">
        <v>0</v>
      </c>
      <c r="L184" s="386"/>
      <c r="M184" s="386" t="n">
        <v>0</v>
      </c>
      <c r="N184" s="386"/>
      <c r="O184" s="386" t="n">
        <v>0</v>
      </c>
      <c r="P184" s="386"/>
      <c r="Q184" s="386" t="n">
        <v>0</v>
      </c>
      <c r="R184" s="386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</row>
    <row r="185" customFormat="false" ht="12.75" hidden="false" customHeight="false" outlineLevel="0" collapsed="false">
      <c r="B185" s="360" t="s">
        <v>1012</v>
      </c>
      <c r="C185" s="361"/>
      <c r="D185" s="362"/>
      <c r="E185" s="362"/>
      <c r="F185" s="362"/>
      <c r="G185" s="362"/>
      <c r="H185" s="366"/>
      <c r="I185" s="386" t="n">
        <v>8</v>
      </c>
      <c r="J185" s="386"/>
      <c r="K185" s="386" t="n">
        <v>0</v>
      </c>
      <c r="L185" s="386"/>
      <c r="M185" s="386" t="n">
        <v>0</v>
      </c>
      <c r="N185" s="386"/>
      <c r="O185" s="386" t="n">
        <v>0</v>
      </c>
      <c r="P185" s="386"/>
      <c r="Q185" s="386" t="n">
        <v>0</v>
      </c>
      <c r="R185" s="386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</row>
    <row r="186" customFormat="false" ht="12.75" hidden="false" customHeight="false" outlineLevel="0" collapsed="false">
      <c r="B186" s="360" t="s">
        <v>1013</v>
      </c>
      <c r="C186" s="361"/>
      <c r="D186" s="362"/>
      <c r="E186" s="362"/>
      <c r="F186" s="362"/>
      <c r="G186" s="362"/>
      <c r="H186" s="366"/>
      <c r="I186" s="386" t="n">
        <v>17</v>
      </c>
      <c r="J186" s="386"/>
      <c r="K186" s="386" t="n">
        <v>0</v>
      </c>
      <c r="L186" s="386"/>
      <c r="M186" s="386" t="n">
        <v>0</v>
      </c>
      <c r="N186" s="386"/>
      <c r="O186" s="386" t="n">
        <v>0</v>
      </c>
      <c r="P186" s="386"/>
      <c r="Q186" s="386" t="n">
        <v>0</v>
      </c>
      <c r="R186" s="386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</row>
    <row r="187" customFormat="false" ht="12.75" hidden="false" customHeight="false" outlineLevel="0" collapsed="false">
      <c r="B187" s="360" t="s">
        <v>1014</v>
      </c>
      <c r="C187" s="361"/>
      <c r="D187" s="362"/>
      <c r="E187" s="362"/>
      <c r="F187" s="362"/>
      <c r="G187" s="362"/>
      <c r="H187" s="366"/>
      <c r="I187" s="386" t="n">
        <v>9</v>
      </c>
      <c r="J187" s="386"/>
      <c r="K187" s="386" t="n">
        <v>0</v>
      </c>
      <c r="L187" s="386"/>
      <c r="M187" s="386" t="n">
        <v>0</v>
      </c>
      <c r="N187" s="386"/>
      <c r="O187" s="386" t="n">
        <v>0</v>
      </c>
      <c r="P187" s="386"/>
      <c r="Q187" s="386" t="n">
        <v>0</v>
      </c>
      <c r="R187" s="386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</row>
    <row r="188" customFormat="false" ht="12.75" hidden="false" customHeight="false" outlineLevel="0" collapsed="false">
      <c r="B188" s="360" t="s">
        <v>1015</v>
      </c>
      <c r="C188" s="361"/>
      <c r="D188" s="362"/>
      <c r="E188" s="362"/>
      <c r="F188" s="362"/>
      <c r="G188" s="362"/>
      <c r="H188" s="366"/>
      <c r="I188" s="386" t="n">
        <v>6</v>
      </c>
      <c r="J188" s="386"/>
      <c r="K188" s="386" t="n">
        <v>0</v>
      </c>
      <c r="L188" s="386"/>
      <c r="M188" s="386" t="n">
        <v>0</v>
      </c>
      <c r="N188" s="386"/>
      <c r="O188" s="386" t="n">
        <v>0</v>
      </c>
      <c r="P188" s="386"/>
      <c r="Q188" s="386" t="n">
        <v>0</v>
      </c>
      <c r="R188" s="386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</row>
    <row r="189" customFormat="false" ht="12.75" hidden="false" customHeight="false" outlineLevel="0" collapsed="false">
      <c r="B189" s="360" t="s">
        <v>1016</v>
      </c>
      <c r="C189" s="361"/>
      <c r="D189" s="362"/>
      <c r="E189" s="362"/>
      <c r="F189" s="362"/>
      <c r="G189" s="362"/>
      <c r="H189" s="366"/>
      <c r="I189" s="386" t="n">
        <v>7</v>
      </c>
      <c r="J189" s="386"/>
      <c r="K189" s="386" t="n">
        <v>0</v>
      </c>
      <c r="L189" s="386"/>
      <c r="M189" s="386" t="n">
        <v>0</v>
      </c>
      <c r="N189" s="386"/>
      <c r="O189" s="386" t="n">
        <v>0</v>
      </c>
      <c r="P189" s="386"/>
      <c r="Q189" s="386" t="n">
        <v>0</v>
      </c>
      <c r="R189" s="386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</row>
    <row r="190" customFormat="false" ht="12.75" hidden="false" customHeight="false" outlineLevel="0" collapsed="false">
      <c r="B190" s="360" t="s">
        <v>1017</v>
      </c>
      <c r="C190" s="361"/>
      <c r="D190" s="362"/>
      <c r="E190" s="362"/>
      <c r="F190" s="362"/>
      <c r="G190" s="362"/>
      <c r="H190" s="366"/>
      <c r="I190" s="386" t="n">
        <v>6</v>
      </c>
      <c r="J190" s="386"/>
      <c r="K190" s="386" t="n">
        <v>0</v>
      </c>
      <c r="L190" s="386"/>
      <c r="M190" s="386" t="n">
        <v>0</v>
      </c>
      <c r="N190" s="386"/>
      <c r="O190" s="386" t="n">
        <v>0</v>
      </c>
      <c r="P190" s="386"/>
      <c r="Q190" s="386" t="n">
        <v>0</v>
      </c>
      <c r="R190" s="386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</row>
    <row r="191" customFormat="false" ht="12.75" hidden="false" customHeight="false" outlineLevel="0" collapsed="false">
      <c r="B191" s="360" t="s">
        <v>1018</v>
      </c>
      <c r="C191" s="361"/>
      <c r="D191" s="362"/>
      <c r="E191" s="362"/>
      <c r="F191" s="362"/>
      <c r="G191" s="362"/>
      <c r="H191" s="366"/>
      <c r="I191" s="386" t="n">
        <v>10</v>
      </c>
      <c r="J191" s="386"/>
      <c r="K191" s="386" t="n">
        <v>0</v>
      </c>
      <c r="L191" s="386"/>
      <c r="M191" s="386" t="n">
        <v>0</v>
      </c>
      <c r="N191" s="386"/>
      <c r="O191" s="386" t="n">
        <v>0</v>
      </c>
      <c r="P191" s="386"/>
      <c r="Q191" s="386" t="n">
        <v>0</v>
      </c>
      <c r="R191" s="386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</row>
    <row r="192" customFormat="false" ht="12.75" hidden="false" customHeight="false" outlineLevel="0" collapsed="false">
      <c r="B192" s="360" t="s">
        <v>1019</v>
      </c>
      <c r="C192" s="361"/>
      <c r="D192" s="362"/>
      <c r="E192" s="362"/>
      <c r="F192" s="362"/>
      <c r="G192" s="362"/>
      <c r="H192" s="366"/>
      <c r="I192" s="386" t="n">
        <v>6</v>
      </c>
      <c r="J192" s="386"/>
      <c r="K192" s="386" t="n">
        <v>0</v>
      </c>
      <c r="L192" s="386"/>
      <c r="M192" s="386" t="n">
        <v>0</v>
      </c>
      <c r="N192" s="386"/>
      <c r="O192" s="386" t="n">
        <v>0</v>
      </c>
      <c r="P192" s="386"/>
      <c r="Q192" s="386" t="n">
        <v>0</v>
      </c>
      <c r="R192" s="386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</row>
    <row r="193" customFormat="false" ht="12.75" hidden="false" customHeight="false" outlineLevel="0" collapsed="false">
      <c r="B193" s="360" t="s">
        <v>1020</v>
      </c>
      <c r="C193" s="361"/>
      <c r="D193" s="362"/>
      <c r="E193" s="362"/>
      <c r="F193" s="362"/>
      <c r="G193" s="362"/>
      <c r="H193" s="366"/>
      <c r="I193" s="386" t="n">
        <v>1</v>
      </c>
      <c r="J193" s="386"/>
      <c r="K193" s="386" t="n">
        <v>0</v>
      </c>
      <c r="L193" s="386"/>
      <c r="M193" s="386" t="n">
        <v>0</v>
      </c>
      <c r="N193" s="386"/>
      <c r="O193" s="386" t="n">
        <v>0</v>
      </c>
      <c r="P193" s="386"/>
      <c r="Q193" s="386" t="n">
        <v>0</v>
      </c>
      <c r="R193" s="386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</row>
    <row r="194" customFormat="false" ht="12.75" hidden="false" customHeight="false" outlineLevel="0" collapsed="false">
      <c r="B194" s="360" t="s">
        <v>1021</v>
      </c>
      <c r="C194" s="361"/>
      <c r="D194" s="362"/>
      <c r="E194" s="362"/>
      <c r="F194" s="362"/>
      <c r="G194" s="362"/>
      <c r="H194" s="366"/>
      <c r="I194" s="386" t="n">
        <v>1</v>
      </c>
      <c r="J194" s="386"/>
      <c r="K194" s="386" t="n">
        <v>0</v>
      </c>
      <c r="L194" s="386"/>
      <c r="M194" s="386" t="n">
        <v>0</v>
      </c>
      <c r="N194" s="386"/>
      <c r="O194" s="386" t="n">
        <v>0</v>
      </c>
      <c r="P194" s="386"/>
      <c r="Q194" s="386" t="n">
        <v>0</v>
      </c>
      <c r="R194" s="386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</row>
    <row r="195" customFormat="false" ht="12.75" hidden="false" customHeight="false" outlineLevel="0" collapsed="false">
      <c r="B195" s="360" t="s">
        <v>1022</v>
      </c>
      <c r="C195" s="361"/>
      <c r="D195" s="362"/>
      <c r="E195" s="362"/>
      <c r="F195" s="362"/>
      <c r="G195" s="362"/>
      <c r="H195" s="366"/>
      <c r="I195" s="386" t="n">
        <v>2</v>
      </c>
      <c r="J195" s="386"/>
      <c r="K195" s="386" t="n">
        <v>0</v>
      </c>
      <c r="L195" s="386"/>
      <c r="M195" s="386" t="n">
        <v>0</v>
      </c>
      <c r="N195" s="386"/>
      <c r="O195" s="386" t="n">
        <v>0</v>
      </c>
      <c r="P195" s="386"/>
      <c r="Q195" s="386" t="n">
        <v>0</v>
      </c>
      <c r="R195" s="386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</row>
    <row r="196" customFormat="false" ht="12.75" hidden="false" customHeight="false" outlineLevel="0" collapsed="false">
      <c r="B196" s="368"/>
      <c r="C196" s="362"/>
      <c r="D196" s="362"/>
      <c r="E196" s="362"/>
      <c r="F196" s="362"/>
      <c r="G196" s="362"/>
      <c r="H196" s="369" t="s">
        <v>1023</v>
      </c>
      <c r="I196" s="359" t="n">
        <f aca="false">SUM(I145:J195)</f>
        <v>457</v>
      </c>
      <c r="J196" s="359"/>
      <c r="K196" s="359" t="n">
        <f aca="false">SUM(K145:L195)</f>
        <v>69</v>
      </c>
      <c r="L196" s="359"/>
      <c r="M196" s="359" t="n">
        <f aca="false">SUM(M145:N195)</f>
        <v>52</v>
      </c>
      <c r="N196" s="359"/>
      <c r="O196" s="359" t="n">
        <f aca="false">SUM(O145:P195)</f>
        <v>21</v>
      </c>
      <c r="P196" s="359"/>
      <c r="Q196" s="359" t="n">
        <f aca="false">SUM(Q145:R195)</f>
        <v>82</v>
      </c>
      <c r="R196" s="359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</row>
    <row r="197" customFormat="false" ht="12.75" hidden="false" customHeight="false" outlineLevel="0" collapsed="false">
      <c r="B197" s="355"/>
      <c r="C197" s="371"/>
      <c r="D197" s="371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</row>
    <row r="198" customFormat="false" ht="12.75" hidden="false" customHeight="false" outlineLevel="0" collapsed="false">
      <c r="B198" s="355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87" t="s">
        <v>1043</v>
      </c>
      <c r="N198" s="387"/>
      <c r="O198" s="387" t="s">
        <v>1044</v>
      </c>
      <c r="P198" s="387"/>
      <c r="Q198" s="387" t="s">
        <v>1045</v>
      </c>
      <c r="R198" s="387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</row>
    <row r="199" customFormat="false" ht="12.75" hidden="false" customHeight="false" outlineLevel="0" collapsed="false">
      <c r="B199" s="355"/>
      <c r="C199" s="371"/>
      <c r="D199" s="371"/>
      <c r="E199" s="371"/>
      <c r="F199" s="371"/>
      <c r="G199" s="371"/>
      <c r="H199" s="371"/>
      <c r="I199" s="371"/>
      <c r="J199" s="371"/>
      <c r="K199" s="371"/>
      <c r="L199" s="371"/>
      <c r="M199" s="388" t="s">
        <v>1046</v>
      </c>
      <c r="N199" s="388"/>
      <c r="O199" s="388" t="s">
        <v>1046</v>
      </c>
      <c r="P199" s="388"/>
      <c r="Q199" s="388" t="s">
        <v>1047</v>
      </c>
      <c r="R199" s="388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</row>
    <row r="200" customFormat="false" ht="12.75" hidden="false" customHeight="false" outlineLevel="0" collapsed="false">
      <c r="B200" s="368"/>
      <c r="C200" s="362"/>
      <c r="D200" s="362"/>
      <c r="E200" s="362"/>
      <c r="F200" s="362"/>
      <c r="G200" s="362"/>
      <c r="H200" s="362"/>
      <c r="I200" s="362"/>
      <c r="J200" s="362"/>
      <c r="K200" s="362"/>
      <c r="L200" s="369" t="s">
        <v>1023</v>
      </c>
      <c r="M200" s="359" t="n">
        <v>1582</v>
      </c>
      <c r="N200" s="359"/>
      <c r="O200" s="359" t="n">
        <v>1454</v>
      </c>
      <c r="P200" s="359"/>
      <c r="Q200" s="359" t="n">
        <v>59</v>
      </c>
      <c r="R200" s="359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</row>
    <row r="201" customFormat="false" ht="12.75" hidden="false" customHeight="false" outlineLevel="0" collapsed="false">
      <c r="A201" s="355"/>
      <c r="B201" s="371"/>
      <c r="C201" s="371"/>
      <c r="D201" s="371"/>
      <c r="E201" s="371"/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</row>
    <row r="202" customFormat="false" ht="12.75" hidden="false" customHeight="false" outlineLevel="0" collapsed="false">
      <c r="A202" s="355"/>
      <c r="B202" s="355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89" t="s">
        <v>1048</v>
      </c>
      <c r="N202" s="389"/>
      <c r="O202" s="389"/>
      <c r="P202" s="389"/>
      <c r="Q202" s="389"/>
      <c r="R202" s="389"/>
      <c r="S202" s="385" t="s">
        <v>1049</v>
      </c>
      <c r="T202" s="385"/>
      <c r="U202" s="385"/>
      <c r="V202" s="385"/>
      <c r="W202" s="390"/>
      <c r="X202" s="390"/>
      <c r="Y202" s="371"/>
      <c r="Z202" s="371"/>
      <c r="AA202" s="371"/>
    </row>
    <row r="203" customFormat="false" ht="12.75" hidden="false" customHeight="false" outlineLevel="0" collapsed="false">
      <c r="A203" s="355"/>
      <c r="B203" s="355"/>
      <c r="C203" s="371"/>
      <c r="D203" s="371"/>
      <c r="E203" s="371"/>
      <c r="F203" s="371"/>
      <c r="G203" s="371"/>
      <c r="I203" s="371"/>
      <c r="J203" s="371"/>
      <c r="K203" s="371"/>
      <c r="L203" s="371"/>
      <c r="M203" s="359" t="s">
        <v>966</v>
      </c>
      <c r="N203" s="359"/>
      <c r="O203" s="359" t="s">
        <v>969</v>
      </c>
      <c r="P203" s="359"/>
      <c r="Q203" s="372" t="s">
        <v>971</v>
      </c>
      <c r="R203" s="372"/>
      <c r="S203" s="359" t="s">
        <v>969</v>
      </c>
      <c r="T203" s="359"/>
      <c r="U203" s="359" t="s">
        <v>971</v>
      </c>
      <c r="V203" s="359"/>
      <c r="W203" s="354"/>
      <c r="X203" s="354"/>
      <c r="Y203" s="371"/>
      <c r="Z203" s="371"/>
      <c r="AA203" s="371"/>
    </row>
    <row r="204" customFormat="false" ht="12.75" hidden="false" customHeight="false" outlineLevel="0" collapsed="false">
      <c r="A204" s="355"/>
      <c r="B204" s="355"/>
      <c r="C204" s="371"/>
      <c r="D204" s="371"/>
      <c r="E204" s="371"/>
      <c r="F204" s="371"/>
      <c r="G204" s="371"/>
      <c r="H204" s="360" t="s">
        <v>973</v>
      </c>
      <c r="I204" s="362"/>
      <c r="J204" s="362"/>
      <c r="K204" s="362"/>
      <c r="L204" s="366"/>
      <c r="M204" s="386" t="n">
        <v>0</v>
      </c>
      <c r="N204" s="386"/>
      <c r="O204" s="386" t="n">
        <v>0</v>
      </c>
      <c r="P204" s="386"/>
      <c r="Q204" s="386" t="n">
        <v>1</v>
      </c>
      <c r="R204" s="386"/>
      <c r="S204" s="386" t="n">
        <v>0</v>
      </c>
      <c r="T204" s="386"/>
      <c r="U204" s="386" t="n">
        <v>0</v>
      </c>
      <c r="V204" s="386"/>
      <c r="W204" s="354"/>
      <c r="X204" s="354"/>
      <c r="Y204" s="371"/>
      <c r="Z204" s="371"/>
      <c r="AA204" s="371"/>
    </row>
    <row r="205" customFormat="false" ht="12.75" hidden="false" customHeight="false" outlineLevel="0" collapsed="false">
      <c r="A205" s="355"/>
      <c r="B205" s="355"/>
      <c r="C205" s="371"/>
      <c r="D205" s="371"/>
      <c r="E205" s="371"/>
      <c r="F205" s="371"/>
      <c r="G205" s="371"/>
      <c r="H205" s="360" t="s">
        <v>991</v>
      </c>
      <c r="I205" s="362"/>
      <c r="J205" s="362"/>
      <c r="K205" s="362"/>
      <c r="L205" s="366"/>
      <c r="M205" s="386" t="n">
        <v>1</v>
      </c>
      <c r="N205" s="386"/>
      <c r="O205" s="386" t="n">
        <v>0</v>
      </c>
      <c r="P205" s="386"/>
      <c r="Q205" s="386" t="n">
        <v>0</v>
      </c>
      <c r="R205" s="386"/>
      <c r="S205" s="386" t="n">
        <v>0</v>
      </c>
      <c r="T205" s="386"/>
      <c r="U205" s="386" t="n">
        <v>0</v>
      </c>
      <c r="V205" s="386"/>
      <c r="W205" s="354"/>
      <c r="X205" s="354"/>
      <c r="Y205" s="371"/>
      <c r="Z205" s="371"/>
      <c r="AA205" s="371"/>
    </row>
    <row r="206" customFormat="false" ht="12.75" hidden="false" customHeight="false" outlineLevel="0" collapsed="false">
      <c r="A206" s="355"/>
      <c r="B206" s="355"/>
      <c r="C206" s="371"/>
      <c r="D206" s="371"/>
      <c r="E206" s="371"/>
      <c r="F206" s="371"/>
      <c r="G206" s="371"/>
      <c r="H206" s="360" t="s">
        <v>992</v>
      </c>
      <c r="I206" s="362"/>
      <c r="J206" s="362"/>
      <c r="K206" s="362"/>
      <c r="L206" s="366"/>
      <c r="M206" s="386" t="n">
        <v>1</v>
      </c>
      <c r="N206" s="386"/>
      <c r="O206" s="386" t="n">
        <v>0</v>
      </c>
      <c r="P206" s="386"/>
      <c r="Q206" s="386" t="n">
        <v>0</v>
      </c>
      <c r="R206" s="386"/>
      <c r="S206" s="386" t="n">
        <v>0</v>
      </c>
      <c r="T206" s="386"/>
      <c r="U206" s="386" t="n">
        <v>0</v>
      </c>
      <c r="V206" s="386"/>
      <c r="W206" s="354"/>
      <c r="X206" s="354"/>
      <c r="Y206" s="371"/>
      <c r="Z206" s="371"/>
      <c r="AA206" s="371"/>
    </row>
    <row r="207" customFormat="false" ht="12.75" hidden="false" customHeight="false" outlineLevel="0" collapsed="false">
      <c r="A207" s="355"/>
      <c r="B207" s="355"/>
      <c r="C207" s="371"/>
      <c r="D207" s="371"/>
      <c r="E207" s="371"/>
      <c r="F207" s="371"/>
      <c r="G207" s="371"/>
      <c r="H207" s="360" t="s">
        <v>995</v>
      </c>
      <c r="I207" s="362"/>
      <c r="J207" s="362"/>
      <c r="K207" s="362"/>
      <c r="L207" s="366"/>
      <c r="M207" s="386" t="n">
        <v>1</v>
      </c>
      <c r="N207" s="386"/>
      <c r="O207" s="386" t="n">
        <v>0</v>
      </c>
      <c r="P207" s="386"/>
      <c r="Q207" s="386" t="n">
        <v>0</v>
      </c>
      <c r="R207" s="386"/>
      <c r="S207" s="386" t="n">
        <v>0</v>
      </c>
      <c r="T207" s="386"/>
      <c r="U207" s="386" t="n">
        <v>0</v>
      </c>
      <c r="V207" s="386"/>
      <c r="W207" s="354"/>
      <c r="X207" s="354"/>
      <c r="Y207" s="371"/>
      <c r="Z207" s="371"/>
      <c r="AA207" s="371"/>
    </row>
    <row r="208" customFormat="false" ht="12.75" hidden="false" customHeight="false" outlineLevel="0" collapsed="false">
      <c r="A208" s="355"/>
      <c r="B208" s="355"/>
      <c r="C208" s="371"/>
      <c r="D208" s="371"/>
      <c r="E208" s="371"/>
      <c r="F208" s="371"/>
      <c r="G208" s="371"/>
      <c r="H208" s="360" t="s">
        <v>996</v>
      </c>
      <c r="I208" s="362"/>
      <c r="J208" s="362"/>
      <c r="K208" s="362"/>
      <c r="L208" s="366"/>
      <c r="M208" s="386" t="n">
        <v>0</v>
      </c>
      <c r="N208" s="386"/>
      <c r="O208" s="386" t="n">
        <v>1</v>
      </c>
      <c r="P208" s="386"/>
      <c r="Q208" s="386" t="n">
        <v>0</v>
      </c>
      <c r="R208" s="386"/>
      <c r="S208" s="359" t="n">
        <v>1</v>
      </c>
      <c r="T208" s="359"/>
      <c r="U208" s="359" t="n">
        <v>0</v>
      </c>
      <c r="V208" s="359"/>
      <c r="W208" s="354"/>
      <c r="X208" s="354"/>
      <c r="Y208" s="371"/>
      <c r="Z208" s="371"/>
      <c r="AA208" s="371"/>
    </row>
    <row r="209" customFormat="false" ht="12.75" hidden="false" customHeight="false" outlineLevel="0" collapsed="false">
      <c r="A209" s="355"/>
      <c r="B209" s="355"/>
      <c r="C209" s="371"/>
      <c r="D209" s="371"/>
      <c r="E209" s="371"/>
      <c r="F209" s="371"/>
      <c r="G209" s="371"/>
      <c r="H209" s="360" t="s">
        <v>988</v>
      </c>
      <c r="I209" s="362"/>
      <c r="J209" s="362"/>
      <c r="K209" s="362"/>
      <c r="L209" s="366"/>
      <c r="M209" s="386" t="n">
        <v>0</v>
      </c>
      <c r="N209" s="386"/>
      <c r="O209" s="386" t="n">
        <v>0</v>
      </c>
      <c r="P209" s="386"/>
      <c r="Q209" s="386" t="n">
        <v>1</v>
      </c>
      <c r="R209" s="386"/>
      <c r="S209" s="359" t="n">
        <v>0</v>
      </c>
      <c r="T209" s="359"/>
      <c r="U209" s="359" t="n">
        <v>1</v>
      </c>
      <c r="V209" s="359"/>
      <c r="W209" s="354"/>
      <c r="X209" s="354"/>
      <c r="Y209" s="371"/>
      <c r="Z209" s="371"/>
      <c r="AA209" s="371"/>
    </row>
    <row r="210" customFormat="false" ht="12.75" hidden="false" customHeight="false" outlineLevel="0" collapsed="false">
      <c r="A210" s="355"/>
      <c r="B210" s="368"/>
      <c r="C210" s="362"/>
      <c r="D210" s="362"/>
      <c r="E210" s="362"/>
      <c r="F210" s="362"/>
      <c r="G210" s="362"/>
      <c r="H210" s="362"/>
      <c r="I210" s="362"/>
      <c r="J210" s="362"/>
      <c r="K210" s="362"/>
      <c r="L210" s="369" t="s">
        <v>1023</v>
      </c>
      <c r="M210" s="359" t="n">
        <f aca="false">SUM(M204:N209)</f>
        <v>3</v>
      </c>
      <c r="N210" s="359"/>
      <c r="O210" s="359" t="n">
        <f aca="false">SUM(O204:P209)</f>
        <v>1</v>
      </c>
      <c r="P210" s="359"/>
      <c r="Q210" s="359" t="n">
        <f aca="false">SUM(Q204:R209)</f>
        <v>2</v>
      </c>
      <c r="R210" s="359"/>
      <c r="S210" s="359" t="n">
        <f aca="false">SUM(S208:T209)</f>
        <v>1</v>
      </c>
      <c r="T210" s="359"/>
      <c r="U210" s="359" t="n">
        <f aca="false">SUM(U208:V209)</f>
        <v>1</v>
      </c>
      <c r="V210" s="359"/>
      <c r="W210" s="354"/>
      <c r="X210" s="354"/>
      <c r="Y210" s="371"/>
      <c r="Z210" s="371"/>
      <c r="AA210" s="371"/>
    </row>
  </sheetData>
  <mergeCells count="1001">
    <mergeCell ref="A1:AA2"/>
    <mergeCell ref="I7:Z7"/>
    <mergeCell ref="I8:K8"/>
    <mergeCell ref="L8:N8"/>
    <mergeCell ref="O8:Q8"/>
    <mergeCell ref="R8:T8"/>
    <mergeCell ref="U8:W8"/>
    <mergeCell ref="X8:Z8"/>
    <mergeCell ref="I10:K10"/>
    <mergeCell ref="L10:N10"/>
    <mergeCell ref="O10:Q10"/>
    <mergeCell ref="R10:T10"/>
    <mergeCell ref="U10:W10"/>
    <mergeCell ref="X10:Z10"/>
    <mergeCell ref="I11:K11"/>
    <mergeCell ref="L11:N11"/>
    <mergeCell ref="O11:Q11"/>
    <mergeCell ref="R11:T11"/>
    <mergeCell ref="U11:W11"/>
    <mergeCell ref="X11:Z11"/>
    <mergeCell ref="I12:K12"/>
    <mergeCell ref="L12:N12"/>
    <mergeCell ref="O12:Q12"/>
    <mergeCell ref="R12:T12"/>
    <mergeCell ref="U12:W12"/>
    <mergeCell ref="X12:Z12"/>
    <mergeCell ref="I13:K13"/>
    <mergeCell ref="L13:N13"/>
    <mergeCell ref="O13:Q13"/>
    <mergeCell ref="R13:T13"/>
    <mergeCell ref="U13:W13"/>
    <mergeCell ref="X13:Z13"/>
    <mergeCell ref="I14:K14"/>
    <mergeCell ref="L14:N14"/>
    <mergeCell ref="O14:Q14"/>
    <mergeCell ref="R14:T14"/>
    <mergeCell ref="U14:W14"/>
    <mergeCell ref="X14:Z14"/>
    <mergeCell ref="I15:K15"/>
    <mergeCell ref="L15:N15"/>
    <mergeCell ref="O15:Q15"/>
    <mergeCell ref="R15:T15"/>
    <mergeCell ref="U15:W15"/>
    <mergeCell ref="X15:Z15"/>
    <mergeCell ref="I16:K16"/>
    <mergeCell ref="L16:N16"/>
    <mergeCell ref="O16:Q16"/>
    <mergeCell ref="R16:T16"/>
    <mergeCell ref="U16:W16"/>
    <mergeCell ref="X16:Z16"/>
    <mergeCell ref="I17:K17"/>
    <mergeCell ref="L17:N17"/>
    <mergeCell ref="O17:Q17"/>
    <mergeCell ref="R17:T17"/>
    <mergeCell ref="U17:W17"/>
    <mergeCell ref="X17:Z17"/>
    <mergeCell ref="I18:K18"/>
    <mergeCell ref="L18:N18"/>
    <mergeCell ref="O18:Q18"/>
    <mergeCell ref="R18:T18"/>
    <mergeCell ref="U18:W18"/>
    <mergeCell ref="X18:Z18"/>
    <mergeCell ref="I19:K19"/>
    <mergeCell ref="L19:N19"/>
    <mergeCell ref="O19:Q19"/>
    <mergeCell ref="R19:T19"/>
    <mergeCell ref="U19:W19"/>
    <mergeCell ref="X19:Z19"/>
    <mergeCell ref="I20:K20"/>
    <mergeCell ref="L20:N20"/>
    <mergeCell ref="O20:Q20"/>
    <mergeCell ref="R20:T20"/>
    <mergeCell ref="U20:W20"/>
    <mergeCell ref="X20:Z20"/>
    <mergeCell ref="I21:K21"/>
    <mergeCell ref="L21:N21"/>
    <mergeCell ref="O21:Q21"/>
    <mergeCell ref="R21:T21"/>
    <mergeCell ref="U21:W21"/>
    <mergeCell ref="X21:Z21"/>
    <mergeCell ref="I22:K22"/>
    <mergeCell ref="L22:N22"/>
    <mergeCell ref="O22:Q22"/>
    <mergeCell ref="R22:T22"/>
    <mergeCell ref="U22:W22"/>
    <mergeCell ref="X22:Z22"/>
    <mergeCell ref="I23:K23"/>
    <mergeCell ref="L23:N23"/>
    <mergeCell ref="O23:Q23"/>
    <mergeCell ref="R23:T23"/>
    <mergeCell ref="U23:W23"/>
    <mergeCell ref="X23:Z23"/>
    <mergeCell ref="I24:K24"/>
    <mergeCell ref="L24:N24"/>
    <mergeCell ref="O24:Q24"/>
    <mergeCell ref="R24:T24"/>
    <mergeCell ref="U24:W24"/>
    <mergeCell ref="X24:Z24"/>
    <mergeCell ref="I25:K25"/>
    <mergeCell ref="L25:N25"/>
    <mergeCell ref="O25:Q25"/>
    <mergeCell ref="R25:T25"/>
    <mergeCell ref="U25:W25"/>
    <mergeCell ref="X25:Z25"/>
    <mergeCell ref="I26:K26"/>
    <mergeCell ref="L26:N26"/>
    <mergeCell ref="O26:Q26"/>
    <mergeCell ref="R26:T26"/>
    <mergeCell ref="U26:W26"/>
    <mergeCell ref="X26:Z26"/>
    <mergeCell ref="I27:K27"/>
    <mergeCell ref="L27:N27"/>
    <mergeCell ref="O27:Q27"/>
    <mergeCell ref="R27:T27"/>
    <mergeCell ref="U27:W27"/>
    <mergeCell ref="X27:Z27"/>
    <mergeCell ref="I28:K28"/>
    <mergeCell ref="L28:N28"/>
    <mergeCell ref="O28:Q28"/>
    <mergeCell ref="R28:T28"/>
    <mergeCell ref="U28:W28"/>
    <mergeCell ref="X28:Z28"/>
    <mergeCell ref="I29:K29"/>
    <mergeCell ref="L29:N29"/>
    <mergeCell ref="O29:Q29"/>
    <mergeCell ref="R29:T29"/>
    <mergeCell ref="U29:W29"/>
    <mergeCell ref="X29:Z29"/>
    <mergeCell ref="I30:K30"/>
    <mergeCell ref="L30:N30"/>
    <mergeCell ref="O30:Q30"/>
    <mergeCell ref="R30:T30"/>
    <mergeCell ref="U30:W30"/>
    <mergeCell ref="X30:Z30"/>
    <mergeCell ref="I31:K31"/>
    <mergeCell ref="L31:N31"/>
    <mergeCell ref="O31:Q31"/>
    <mergeCell ref="R31:T31"/>
    <mergeCell ref="U31:W31"/>
    <mergeCell ref="X31:Z31"/>
    <mergeCell ref="I32:K32"/>
    <mergeCell ref="L32:N32"/>
    <mergeCell ref="O32:Q32"/>
    <mergeCell ref="R32:T32"/>
    <mergeCell ref="U32:W32"/>
    <mergeCell ref="X32:Z32"/>
    <mergeCell ref="I33:K33"/>
    <mergeCell ref="L33:N33"/>
    <mergeCell ref="O33:Q33"/>
    <mergeCell ref="R33:T33"/>
    <mergeCell ref="U33:W33"/>
    <mergeCell ref="X33:Z33"/>
    <mergeCell ref="I34:K34"/>
    <mergeCell ref="L34:N34"/>
    <mergeCell ref="O34:Q34"/>
    <mergeCell ref="R34:T34"/>
    <mergeCell ref="U34:W34"/>
    <mergeCell ref="X34:Z34"/>
    <mergeCell ref="I35:K35"/>
    <mergeCell ref="L35:N35"/>
    <mergeCell ref="O35:Q35"/>
    <mergeCell ref="R35:T35"/>
    <mergeCell ref="U35:W35"/>
    <mergeCell ref="X35:Z35"/>
    <mergeCell ref="I36:K36"/>
    <mergeCell ref="L36:N36"/>
    <mergeCell ref="O36:Q36"/>
    <mergeCell ref="R36:T36"/>
    <mergeCell ref="U36:W36"/>
    <mergeCell ref="X36:Z36"/>
    <mergeCell ref="I37:K37"/>
    <mergeCell ref="L37:N37"/>
    <mergeCell ref="O37:Q37"/>
    <mergeCell ref="R37:T37"/>
    <mergeCell ref="U37:W37"/>
    <mergeCell ref="X37:Z37"/>
    <mergeCell ref="I38:K38"/>
    <mergeCell ref="L38:N38"/>
    <mergeCell ref="O38:Q38"/>
    <mergeCell ref="R38:T38"/>
    <mergeCell ref="U38:W38"/>
    <mergeCell ref="X38:Z38"/>
    <mergeCell ref="I39:K39"/>
    <mergeCell ref="L39:N39"/>
    <mergeCell ref="O39:Q39"/>
    <mergeCell ref="R39:T39"/>
    <mergeCell ref="U39:W39"/>
    <mergeCell ref="X39:Z39"/>
    <mergeCell ref="I40:K40"/>
    <mergeCell ref="L40:N40"/>
    <mergeCell ref="O40:Q40"/>
    <mergeCell ref="R40:T40"/>
    <mergeCell ref="U40:W40"/>
    <mergeCell ref="X40:Z40"/>
    <mergeCell ref="I41:K41"/>
    <mergeCell ref="L41:N41"/>
    <mergeCell ref="O41:Q41"/>
    <mergeCell ref="R41:T41"/>
    <mergeCell ref="U41:W41"/>
    <mergeCell ref="X41:Z41"/>
    <mergeCell ref="I42:K42"/>
    <mergeCell ref="L42:N42"/>
    <mergeCell ref="O42:Q42"/>
    <mergeCell ref="R42:T42"/>
    <mergeCell ref="U42:W42"/>
    <mergeCell ref="X42:Z42"/>
    <mergeCell ref="I43:K43"/>
    <mergeCell ref="L43:N43"/>
    <mergeCell ref="O43:Q43"/>
    <mergeCell ref="R43:T43"/>
    <mergeCell ref="U43:W43"/>
    <mergeCell ref="X43:Z43"/>
    <mergeCell ref="I44:K44"/>
    <mergeCell ref="L44:N44"/>
    <mergeCell ref="O44:Q44"/>
    <mergeCell ref="R44:T44"/>
    <mergeCell ref="U44:W44"/>
    <mergeCell ref="X44:Z44"/>
    <mergeCell ref="I45:K45"/>
    <mergeCell ref="L45:N45"/>
    <mergeCell ref="O45:Q45"/>
    <mergeCell ref="R45:T45"/>
    <mergeCell ref="U45:W45"/>
    <mergeCell ref="X45:Z45"/>
    <mergeCell ref="I46:K46"/>
    <mergeCell ref="L46:N46"/>
    <mergeCell ref="O46:Q46"/>
    <mergeCell ref="R46:T46"/>
    <mergeCell ref="U46:W46"/>
    <mergeCell ref="X46:Z46"/>
    <mergeCell ref="I47:K47"/>
    <mergeCell ref="L47:N47"/>
    <mergeCell ref="O47:Q47"/>
    <mergeCell ref="R47:T47"/>
    <mergeCell ref="U47:W47"/>
    <mergeCell ref="X47:Z47"/>
    <mergeCell ref="I48:K48"/>
    <mergeCell ref="L48:N48"/>
    <mergeCell ref="O48:Q48"/>
    <mergeCell ref="R48:T48"/>
    <mergeCell ref="U48:W48"/>
    <mergeCell ref="X48:Z48"/>
    <mergeCell ref="I49:K49"/>
    <mergeCell ref="L49:N49"/>
    <mergeCell ref="O49:Q49"/>
    <mergeCell ref="R49:T49"/>
    <mergeCell ref="U49:W49"/>
    <mergeCell ref="X49:Z49"/>
    <mergeCell ref="I50:K50"/>
    <mergeCell ref="L50:N50"/>
    <mergeCell ref="O50:Q50"/>
    <mergeCell ref="R50:T50"/>
    <mergeCell ref="U50:W50"/>
    <mergeCell ref="X50:Z50"/>
    <mergeCell ref="I51:K51"/>
    <mergeCell ref="L51:N51"/>
    <mergeCell ref="O51:Q51"/>
    <mergeCell ref="R51:T51"/>
    <mergeCell ref="U51:W51"/>
    <mergeCell ref="X51:Z51"/>
    <mergeCell ref="I52:K52"/>
    <mergeCell ref="L52:N52"/>
    <mergeCell ref="O52:Q52"/>
    <mergeCell ref="R52:T52"/>
    <mergeCell ref="U52:W52"/>
    <mergeCell ref="X52:Z52"/>
    <mergeCell ref="I53:K53"/>
    <mergeCell ref="L53:N53"/>
    <mergeCell ref="O53:Q53"/>
    <mergeCell ref="R53:T53"/>
    <mergeCell ref="U53:W53"/>
    <mergeCell ref="X53:Z53"/>
    <mergeCell ref="I54:K54"/>
    <mergeCell ref="L54:N54"/>
    <mergeCell ref="O54:Q54"/>
    <mergeCell ref="R54:T54"/>
    <mergeCell ref="U54:W54"/>
    <mergeCell ref="X54:Z54"/>
    <mergeCell ref="I55:K55"/>
    <mergeCell ref="L55:N55"/>
    <mergeCell ref="O55:Q55"/>
    <mergeCell ref="R55:T55"/>
    <mergeCell ref="U55:W55"/>
    <mergeCell ref="X55:Z55"/>
    <mergeCell ref="I56:K56"/>
    <mergeCell ref="L56:N56"/>
    <mergeCell ref="O56:Q56"/>
    <mergeCell ref="R56:T56"/>
    <mergeCell ref="U56:W56"/>
    <mergeCell ref="X56:Z56"/>
    <mergeCell ref="I57:K57"/>
    <mergeCell ref="L57:N57"/>
    <mergeCell ref="O57:Q57"/>
    <mergeCell ref="R57:T57"/>
    <mergeCell ref="U57:W57"/>
    <mergeCell ref="X57:Z57"/>
    <mergeCell ref="I58:K58"/>
    <mergeCell ref="L58:N58"/>
    <mergeCell ref="O58:Q58"/>
    <mergeCell ref="R58:T58"/>
    <mergeCell ref="U58:W58"/>
    <mergeCell ref="X58:Z58"/>
    <mergeCell ref="I59:K59"/>
    <mergeCell ref="L59:N59"/>
    <mergeCell ref="O59:Q59"/>
    <mergeCell ref="R59:T59"/>
    <mergeCell ref="U59:W59"/>
    <mergeCell ref="X59:Z59"/>
    <mergeCell ref="I60:K60"/>
    <mergeCell ref="L60:N60"/>
    <mergeCell ref="O60:Q60"/>
    <mergeCell ref="R60:T60"/>
    <mergeCell ref="U60:W60"/>
    <mergeCell ref="X60:Z60"/>
    <mergeCell ref="I62:Z62"/>
    <mergeCell ref="I63:K63"/>
    <mergeCell ref="L63:N63"/>
    <mergeCell ref="O63:Q63"/>
    <mergeCell ref="R63:T63"/>
    <mergeCell ref="U63:W63"/>
    <mergeCell ref="X63:Z63"/>
    <mergeCell ref="I65:K65"/>
    <mergeCell ref="L65:N65"/>
    <mergeCell ref="O65:Q65"/>
    <mergeCell ref="R65:T65"/>
    <mergeCell ref="U65:W65"/>
    <mergeCell ref="X65:Z65"/>
    <mergeCell ref="I66:K66"/>
    <mergeCell ref="L66:N66"/>
    <mergeCell ref="O66:Q66"/>
    <mergeCell ref="R66:T66"/>
    <mergeCell ref="U66:W66"/>
    <mergeCell ref="X66:Z66"/>
    <mergeCell ref="I67:K67"/>
    <mergeCell ref="L67:N67"/>
    <mergeCell ref="O67:Q67"/>
    <mergeCell ref="R67:T67"/>
    <mergeCell ref="U67:W67"/>
    <mergeCell ref="X67:Z67"/>
    <mergeCell ref="I68:K68"/>
    <mergeCell ref="L68:N68"/>
    <mergeCell ref="O68:Q68"/>
    <mergeCell ref="R68:T68"/>
    <mergeCell ref="U68:W68"/>
    <mergeCell ref="X68:Z68"/>
    <mergeCell ref="I69:K69"/>
    <mergeCell ref="L69:N69"/>
    <mergeCell ref="O69:Q69"/>
    <mergeCell ref="R69:T69"/>
    <mergeCell ref="U69:W69"/>
    <mergeCell ref="X69:Z69"/>
    <mergeCell ref="I70:K70"/>
    <mergeCell ref="L70:N70"/>
    <mergeCell ref="O70:Q70"/>
    <mergeCell ref="R70:T70"/>
    <mergeCell ref="U70:W70"/>
    <mergeCell ref="X70:Z70"/>
    <mergeCell ref="I71:K71"/>
    <mergeCell ref="L71:N71"/>
    <mergeCell ref="O71:Q71"/>
    <mergeCell ref="R71:T71"/>
    <mergeCell ref="U71:W71"/>
    <mergeCell ref="X71:Z71"/>
    <mergeCell ref="I72:K72"/>
    <mergeCell ref="L72:N72"/>
    <mergeCell ref="O72:Q72"/>
    <mergeCell ref="R72:T72"/>
    <mergeCell ref="U72:W72"/>
    <mergeCell ref="X72:Z72"/>
    <mergeCell ref="I73:K73"/>
    <mergeCell ref="L73:N73"/>
    <mergeCell ref="O73:Q73"/>
    <mergeCell ref="R73:T73"/>
    <mergeCell ref="U73:W73"/>
    <mergeCell ref="X73:Z73"/>
    <mergeCell ref="I74:K74"/>
    <mergeCell ref="L74:N74"/>
    <mergeCell ref="O74:Q74"/>
    <mergeCell ref="R74:T74"/>
    <mergeCell ref="U74:W74"/>
    <mergeCell ref="X74:Z74"/>
    <mergeCell ref="I75:K75"/>
    <mergeCell ref="L75:N75"/>
    <mergeCell ref="O75:Q75"/>
    <mergeCell ref="R75:T75"/>
    <mergeCell ref="U75:W75"/>
    <mergeCell ref="X75:Z75"/>
    <mergeCell ref="I76:K76"/>
    <mergeCell ref="L76:N76"/>
    <mergeCell ref="O76:Q76"/>
    <mergeCell ref="R76:T76"/>
    <mergeCell ref="U76:W76"/>
    <mergeCell ref="X76:Z76"/>
    <mergeCell ref="I77:K77"/>
    <mergeCell ref="L77:N77"/>
    <mergeCell ref="O77:Q77"/>
    <mergeCell ref="R77:T77"/>
    <mergeCell ref="U77:W77"/>
    <mergeCell ref="X77:Z77"/>
    <mergeCell ref="I78:K78"/>
    <mergeCell ref="L78:N78"/>
    <mergeCell ref="O78:Q78"/>
    <mergeCell ref="R78:T78"/>
    <mergeCell ref="U78:W78"/>
    <mergeCell ref="X78:Z78"/>
    <mergeCell ref="I79:K79"/>
    <mergeCell ref="L79:N79"/>
    <mergeCell ref="O79:Q79"/>
    <mergeCell ref="R79:T79"/>
    <mergeCell ref="U79:W79"/>
    <mergeCell ref="X79:Z79"/>
    <mergeCell ref="I80:K80"/>
    <mergeCell ref="L80:N80"/>
    <mergeCell ref="O80:Q80"/>
    <mergeCell ref="R80:T80"/>
    <mergeCell ref="U80:W80"/>
    <mergeCell ref="X80:Z80"/>
    <mergeCell ref="I81:K81"/>
    <mergeCell ref="L81:N81"/>
    <mergeCell ref="O81:Q81"/>
    <mergeCell ref="R81:T81"/>
    <mergeCell ref="U81:W81"/>
    <mergeCell ref="X81:Z81"/>
    <mergeCell ref="I82:K82"/>
    <mergeCell ref="L82:N82"/>
    <mergeCell ref="O82:Q82"/>
    <mergeCell ref="R82:T82"/>
    <mergeCell ref="U82:W82"/>
    <mergeCell ref="X82:Z82"/>
    <mergeCell ref="I83:K83"/>
    <mergeCell ref="L83:N83"/>
    <mergeCell ref="O83:Q83"/>
    <mergeCell ref="R83:T83"/>
    <mergeCell ref="U83:W83"/>
    <mergeCell ref="X83:Z83"/>
    <mergeCell ref="I84:K84"/>
    <mergeCell ref="L84:N84"/>
    <mergeCell ref="O84:Q84"/>
    <mergeCell ref="R84:T84"/>
    <mergeCell ref="U84:W84"/>
    <mergeCell ref="X84:Z84"/>
    <mergeCell ref="I85:K85"/>
    <mergeCell ref="L85:N85"/>
    <mergeCell ref="O85:Q85"/>
    <mergeCell ref="R85:T85"/>
    <mergeCell ref="U85:W85"/>
    <mergeCell ref="X85:Z85"/>
    <mergeCell ref="I86:K86"/>
    <mergeCell ref="L86:N86"/>
    <mergeCell ref="O86:Q86"/>
    <mergeCell ref="R86:T86"/>
    <mergeCell ref="U86:W86"/>
    <mergeCell ref="X86:Z86"/>
    <mergeCell ref="I87:K87"/>
    <mergeCell ref="L87:N87"/>
    <mergeCell ref="O87:Q87"/>
    <mergeCell ref="R87:T87"/>
    <mergeCell ref="U87:W87"/>
    <mergeCell ref="X87:Z87"/>
    <mergeCell ref="I88:K88"/>
    <mergeCell ref="L88:N88"/>
    <mergeCell ref="O88:Q88"/>
    <mergeCell ref="R88:T88"/>
    <mergeCell ref="U88:W88"/>
    <mergeCell ref="X88:Z88"/>
    <mergeCell ref="I89:K89"/>
    <mergeCell ref="L89:N89"/>
    <mergeCell ref="O89:Q89"/>
    <mergeCell ref="R89:T89"/>
    <mergeCell ref="U89:W89"/>
    <mergeCell ref="X89:Z89"/>
    <mergeCell ref="I90:K90"/>
    <mergeCell ref="L90:N90"/>
    <mergeCell ref="O90:Q90"/>
    <mergeCell ref="R90:T90"/>
    <mergeCell ref="U90:W90"/>
    <mergeCell ref="X90:Z90"/>
    <mergeCell ref="I91:K91"/>
    <mergeCell ref="L91:N91"/>
    <mergeCell ref="O91:Q91"/>
    <mergeCell ref="R91:T91"/>
    <mergeCell ref="U91:W91"/>
    <mergeCell ref="X91:Z91"/>
    <mergeCell ref="I92:K92"/>
    <mergeCell ref="L92:N92"/>
    <mergeCell ref="O92:Q92"/>
    <mergeCell ref="R92:T92"/>
    <mergeCell ref="U92:W92"/>
    <mergeCell ref="X92:Z92"/>
    <mergeCell ref="I93:K93"/>
    <mergeCell ref="L93:N93"/>
    <mergeCell ref="O93:Q93"/>
    <mergeCell ref="R93:T93"/>
    <mergeCell ref="U93:W93"/>
    <mergeCell ref="X93:Z93"/>
    <mergeCell ref="I94:K94"/>
    <mergeCell ref="L94:N94"/>
    <mergeCell ref="O94:Q94"/>
    <mergeCell ref="R94:T94"/>
    <mergeCell ref="U94:W94"/>
    <mergeCell ref="X94:Z94"/>
    <mergeCell ref="I95:K95"/>
    <mergeCell ref="L95:N95"/>
    <mergeCell ref="O95:Q95"/>
    <mergeCell ref="R95:T95"/>
    <mergeCell ref="U95:W95"/>
    <mergeCell ref="X95:Z95"/>
    <mergeCell ref="I96:K96"/>
    <mergeCell ref="L96:N96"/>
    <mergeCell ref="O96:Q96"/>
    <mergeCell ref="R96:T96"/>
    <mergeCell ref="U96:W96"/>
    <mergeCell ref="X96:Z96"/>
    <mergeCell ref="I97:K97"/>
    <mergeCell ref="L97:N97"/>
    <mergeCell ref="O97:Q97"/>
    <mergeCell ref="R97:T97"/>
    <mergeCell ref="U97:W97"/>
    <mergeCell ref="X97:Z97"/>
    <mergeCell ref="I98:K98"/>
    <mergeCell ref="L98:N98"/>
    <mergeCell ref="O98:Q98"/>
    <mergeCell ref="R98:T98"/>
    <mergeCell ref="U98:W98"/>
    <mergeCell ref="X98:Z98"/>
    <mergeCell ref="I99:K99"/>
    <mergeCell ref="L99:N99"/>
    <mergeCell ref="O99:Q99"/>
    <mergeCell ref="R99:T99"/>
    <mergeCell ref="U99:W99"/>
    <mergeCell ref="X99:Z99"/>
    <mergeCell ref="I100:K100"/>
    <mergeCell ref="L100:N100"/>
    <mergeCell ref="O100:Q100"/>
    <mergeCell ref="R100:T100"/>
    <mergeCell ref="U100:W100"/>
    <mergeCell ref="X100:Z100"/>
    <mergeCell ref="I101:K101"/>
    <mergeCell ref="L101:N101"/>
    <mergeCell ref="O101:Q101"/>
    <mergeCell ref="R101:T101"/>
    <mergeCell ref="U101:W101"/>
    <mergeCell ref="X101:Z101"/>
    <mergeCell ref="I102:K102"/>
    <mergeCell ref="L102:N102"/>
    <mergeCell ref="O102:Q102"/>
    <mergeCell ref="R102:T102"/>
    <mergeCell ref="U102:W102"/>
    <mergeCell ref="X102:Z102"/>
    <mergeCell ref="I103:K103"/>
    <mergeCell ref="L103:N103"/>
    <mergeCell ref="O103:Q103"/>
    <mergeCell ref="R103:T103"/>
    <mergeCell ref="U103:W103"/>
    <mergeCell ref="X103:Z103"/>
    <mergeCell ref="I104:K104"/>
    <mergeCell ref="L104:N104"/>
    <mergeCell ref="O104:Q104"/>
    <mergeCell ref="R104:T104"/>
    <mergeCell ref="U104:W104"/>
    <mergeCell ref="X104:Z104"/>
    <mergeCell ref="I105:K105"/>
    <mergeCell ref="L105:N105"/>
    <mergeCell ref="O105:Q105"/>
    <mergeCell ref="R105:T105"/>
    <mergeCell ref="U105:W105"/>
    <mergeCell ref="X105:Z105"/>
    <mergeCell ref="I106:K106"/>
    <mergeCell ref="L106:N106"/>
    <mergeCell ref="O106:Q106"/>
    <mergeCell ref="R106:T106"/>
    <mergeCell ref="U106:W106"/>
    <mergeCell ref="X106:Z106"/>
    <mergeCell ref="I107:K107"/>
    <mergeCell ref="L107:N107"/>
    <mergeCell ref="O107:Q107"/>
    <mergeCell ref="R107:T107"/>
    <mergeCell ref="U107:W107"/>
    <mergeCell ref="X107:Z107"/>
    <mergeCell ref="I108:K108"/>
    <mergeCell ref="L108:N108"/>
    <mergeCell ref="O108:Q108"/>
    <mergeCell ref="R108:T108"/>
    <mergeCell ref="U108:W108"/>
    <mergeCell ref="X108:Z108"/>
    <mergeCell ref="I109:K109"/>
    <mergeCell ref="L109:N109"/>
    <mergeCell ref="O109:Q109"/>
    <mergeCell ref="R109:T109"/>
    <mergeCell ref="U109:W109"/>
    <mergeCell ref="X109:Z109"/>
    <mergeCell ref="I110:K110"/>
    <mergeCell ref="L110:N110"/>
    <mergeCell ref="O110:Q110"/>
    <mergeCell ref="R110:T110"/>
    <mergeCell ref="U110:W110"/>
    <mergeCell ref="X110:Z110"/>
    <mergeCell ref="I111:K111"/>
    <mergeCell ref="L111:N111"/>
    <mergeCell ref="O111:Q111"/>
    <mergeCell ref="R111:T111"/>
    <mergeCell ref="U111:W111"/>
    <mergeCell ref="X111:Z111"/>
    <mergeCell ref="I112:K112"/>
    <mergeCell ref="L112:N112"/>
    <mergeCell ref="O112:Q112"/>
    <mergeCell ref="R112:T112"/>
    <mergeCell ref="U112:W112"/>
    <mergeCell ref="X112:Z112"/>
    <mergeCell ref="I113:K113"/>
    <mergeCell ref="L113:N113"/>
    <mergeCell ref="O113:Q113"/>
    <mergeCell ref="R113:T113"/>
    <mergeCell ref="U113:W113"/>
    <mergeCell ref="X113:Z113"/>
    <mergeCell ref="I114:K114"/>
    <mergeCell ref="L114:N114"/>
    <mergeCell ref="O114:Q114"/>
    <mergeCell ref="R114:T114"/>
    <mergeCell ref="U114:W114"/>
    <mergeCell ref="X114:Z114"/>
    <mergeCell ref="I115:K115"/>
    <mergeCell ref="L115:N115"/>
    <mergeCell ref="O115:Q115"/>
    <mergeCell ref="R115:T115"/>
    <mergeCell ref="U115:W115"/>
    <mergeCell ref="X115:Z115"/>
    <mergeCell ref="I117:Z117"/>
    <mergeCell ref="I118:K118"/>
    <mergeCell ref="L118:N118"/>
    <mergeCell ref="O118:Q118"/>
    <mergeCell ref="R118:T118"/>
    <mergeCell ref="U118:W118"/>
    <mergeCell ref="X118:Z118"/>
    <mergeCell ref="I120:K120"/>
    <mergeCell ref="L120:N120"/>
    <mergeCell ref="O120:Q120"/>
    <mergeCell ref="R120:T120"/>
    <mergeCell ref="U120:W120"/>
    <mergeCell ref="X120:Z120"/>
    <mergeCell ref="I121:K121"/>
    <mergeCell ref="L121:N121"/>
    <mergeCell ref="O121:Q121"/>
    <mergeCell ref="R121:T121"/>
    <mergeCell ref="U121:W121"/>
    <mergeCell ref="X121:Z121"/>
    <mergeCell ref="I122:K122"/>
    <mergeCell ref="L122:N122"/>
    <mergeCell ref="O122:Q122"/>
    <mergeCell ref="R122:T122"/>
    <mergeCell ref="U122:W122"/>
    <mergeCell ref="X122:Z122"/>
    <mergeCell ref="I123:K123"/>
    <mergeCell ref="L123:N123"/>
    <mergeCell ref="O123:Q123"/>
    <mergeCell ref="R123:T123"/>
    <mergeCell ref="U123:W123"/>
    <mergeCell ref="X123:Z123"/>
    <mergeCell ref="I124:K124"/>
    <mergeCell ref="L124:N124"/>
    <mergeCell ref="O124:Q124"/>
    <mergeCell ref="R124:T124"/>
    <mergeCell ref="U124:W124"/>
    <mergeCell ref="X124:Z124"/>
    <mergeCell ref="I125:K125"/>
    <mergeCell ref="L125:N125"/>
    <mergeCell ref="O125:Q125"/>
    <mergeCell ref="R125:T125"/>
    <mergeCell ref="U125:W125"/>
    <mergeCell ref="X125:Z125"/>
    <mergeCell ref="I127:K127"/>
    <mergeCell ref="L127:N127"/>
    <mergeCell ref="I129:K129"/>
    <mergeCell ref="L129:N129"/>
    <mergeCell ref="I130:K130"/>
    <mergeCell ref="L130:N130"/>
    <mergeCell ref="I131:K131"/>
    <mergeCell ref="L131:N131"/>
    <mergeCell ref="I132:K132"/>
    <mergeCell ref="L132:N132"/>
    <mergeCell ref="I133:K133"/>
    <mergeCell ref="L133:N133"/>
    <mergeCell ref="I134:K134"/>
    <mergeCell ref="L134:N134"/>
    <mergeCell ref="I135:K135"/>
    <mergeCell ref="L135:N135"/>
    <mergeCell ref="I137:K138"/>
    <mergeCell ref="I139:K139"/>
    <mergeCell ref="I141:K141"/>
    <mergeCell ref="I143:R143"/>
    <mergeCell ref="I144:J144"/>
    <mergeCell ref="K144:L144"/>
    <mergeCell ref="M144:N144"/>
    <mergeCell ref="O144:P144"/>
    <mergeCell ref="Q144:R144"/>
    <mergeCell ref="I146:J146"/>
    <mergeCell ref="K146:L146"/>
    <mergeCell ref="M146:N146"/>
    <mergeCell ref="O146:P146"/>
    <mergeCell ref="Q146:R146"/>
    <mergeCell ref="I147:J147"/>
    <mergeCell ref="K147:L147"/>
    <mergeCell ref="M147:N147"/>
    <mergeCell ref="O147:P147"/>
    <mergeCell ref="Q147:R147"/>
    <mergeCell ref="I148:J148"/>
    <mergeCell ref="K148:L148"/>
    <mergeCell ref="M148:N148"/>
    <mergeCell ref="O148:P148"/>
    <mergeCell ref="Q148:R148"/>
    <mergeCell ref="I149:J149"/>
    <mergeCell ref="K149:L149"/>
    <mergeCell ref="M149:N149"/>
    <mergeCell ref="O149:P149"/>
    <mergeCell ref="Q149:R149"/>
    <mergeCell ref="I150:J150"/>
    <mergeCell ref="K150:L150"/>
    <mergeCell ref="M150:N150"/>
    <mergeCell ref="O150:P150"/>
    <mergeCell ref="Q150:R150"/>
    <mergeCell ref="I151:J151"/>
    <mergeCell ref="K151:L151"/>
    <mergeCell ref="M151:N151"/>
    <mergeCell ref="O151:P151"/>
    <mergeCell ref="Q151:R151"/>
    <mergeCell ref="I152:J152"/>
    <mergeCell ref="K152:L152"/>
    <mergeCell ref="M152:N152"/>
    <mergeCell ref="O152:P152"/>
    <mergeCell ref="Q152:R152"/>
    <mergeCell ref="I153:J153"/>
    <mergeCell ref="K153:L153"/>
    <mergeCell ref="M153:N153"/>
    <mergeCell ref="O153:P153"/>
    <mergeCell ref="Q153:R153"/>
    <mergeCell ref="I154:J154"/>
    <mergeCell ref="K154:L154"/>
    <mergeCell ref="M154:N154"/>
    <mergeCell ref="O154:P154"/>
    <mergeCell ref="Q154:R154"/>
    <mergeCell ref="I155:J155"/>
    <mergeCell ref="K155:L155"/>
    <mergeCell ref="M155:N155"/>
    <mergeCell ref="O155:P155"/>
    <mergeCell ref="Q155:R155"/>
    <mergeCell ref="I156:J156"/>
    <mergeCell ref="K156:L156"/>
    <mergeCell ref="M156:N156"/>
    <mergeCell ref="O156:P156"/>
    <mergeCell ref="Q156:R156"/>
    <mergeCell ref="I157:J157"/>
    <mergeCell ref="K157:L157"/>
    <mergeCell ref="M157:N157"/>
    <mergeCell ref="O157:P157"/>
    <mergeCell ref="Q157:R157"/>
    <mergeCell ref="I158:J158"/>
    <mergeCell ref="K158:L158"/>
    <mergeCell ref="M158:N158"/>
    <mergeCell ref="O158:P158"/>
    <mergeCell ref="Q158:R158"/>
    <mergeCell ref="I159:J159"/>
    <mergeCell ref="K159:L159"/>
    <mergeCell ref="M159:N159"/>
    <mergeCell ref="O159:P159"/>
    <mergeCell ref="Q159:R159"/>
    <mergeCell ref="I160:J160"/>
    <mergeCell ref="K160:L160"/>
    <mergeCell ref="M160:N160"/>
    <mergeCell ref="O160:P160"/>
    <mergeCell ref="Q160:R160"/>
    <mergeCell ref="I161:J161"/>
    <mergeCell ref="K161:L161"/>
    <mergeCell ref="M161:N161"/>
    <mergeCell ref="O161:P161"/>
    <mergeCell ref="Q161:R161"/>
    <mergeCell ref="I162:J162"/>
    <mergeCell ref="K162:L162"/>
    <mergeCell ref="M162:N162"/>
    <mergeCell ref="O162:P162"/>
    <mergeCell ref="Q162:R162"/>
    <mergeCell ref="I163:J163"/>
    <mergeCell ref="K163:L163"/>
    <mergeCell ref="M163:N163"/>
    <mergeCell ref="O163:P163"/>
    <mergeCell ref="Q163:R163"/>
    <mergeCell ref="I164:J164"/>
    <mergeCell ref="K164:L164"/>
    <mergeCell ref="M164:N164"/>
    <mergeCell ref="O164:P164"/>
    <mergeCell ref="Q164:R164"/>
    <mergeCell ref="I165:J165"/>
    <mergeCell ref="K165:L165"/>
    <mergeCell ref="M165:N165"/>
    <mergeCell ref="O165:P165"/>
    <mergeCell ref="Q165:R165"/>
    <mergeCell ref="I166:J166"/>
    <mergeCell ref="K166:L166"/>
    <mergeCell ref="M166:N166"/>
    <mergeCell ref="O166:P166"/>
    <mergeCell ref="Q166:R166"/>
    <mergeCell ref="I167:J167"/>
    <mergeCell ref="K167:L167"/>
    <mergeCell ref="M167:N167"/>
    <mergeCell ref="O167:P167"/>
    <mergeCell ref="Q167:R167"/>
    <mergeCell ref="I168:J168"/>
    <mergeCell ref="K168:L168"/>
    <mergeCell ref="M168:N168"/>
    <mergeCell ref="O168:P168"/>
    <mergeCell ref="Q168:R168"/>
    <mergeCell ref="I169:J169"/>
    <mergeCell ref="K169:L169"/>
    <mergeCell ref="M169:N169"/>
    <mergeCell ref="O169:P169"/>
    <mergeCell ref="Q169:R169"/>
    <mergeCell ref="I170:J170"/>
    <mergeCell ref="K170:L170"/>
    <mergeCell ref="M170:N170"/>
    <mergeCell ref="O170:P170"/>
    <mergeCell ref="Q170:R170"/>
    <mergeCell ref="I171:J171"/>
    <mergeCell ref="K171:L171"/>
    <mergeCell ref="M171:N171"/>
    <mergeCell ref="O171:P171"/>
    <mergeCell ref="Q171:R171"/>
    <mergeCell ref="I172:J172"/>
    <mergeCell ref="K172:L172"/>
    <mergeCell ref="M172:N172"/>
    <mergeCell ref="O172:P172"/>
    <mergeCell ref="Q172:R172"/>
    <mergeCell ref="I173:J173"/>
    <mergeCell ref="K173:L173"/>
    <mergeCell ref="M173:N173"/>
    <mergeCell ref="O173:P173"/>
    <mergeCell ref="Q173:R173"/>
    <mergeCell ref="I174:J174"/>
    <mergeCell ref="K174:L174"/>
    <mergeCell ref="M174:N174"/>
    <mergeCell ref="O174:P174"/>
    <mergeCell ref="Q174:R174"/>
    <mergeCell ref="I175:J175"/>
    <mergeCell ref="K175:L175"/>
    <mergeCell ref="M175:N175"/>
    <mergeCell ref="O175:P175"/>
    <mergeCell ref="Q175:R175"/>
    <mergeCell ref="I176:J176"/>
    <mergeCell ref="K176:L176"/>
    <mergeCell ref="M176:N176"/>
    <mergeCell ref="O176:P176"/>
    <mergeCell ref="Q176:R176"/>
    <mergeCell ref="I177:J177"/>
    <mergeCell ref="K177:L177"/>
    <mergeCell ref="M177:N177"/>
    <mergeCell ref="O177:P177"/>
    <mergeCell ref="Q177:R177"/>
    <mergeCell ref="I178:J178"/>
    <mergeCell ref="K178:L178"/>
    <mergeCell ref="M178:N178"/>
    <mergeCell ref="O178:P178"/>
    <mergeCell ref="Q178:R178"/>
    <mergeCell ref="I179:J179"/>
    <mergeCell ref="K179:L179"/>
    <mergeCell ref="M179:N179"/>
    <mergeCell ref="O179:P179"/>
    <mergeCell ref="Q179:R179"/>
    <mergeCell ref="I180:J180"/>
    <mergeCell ref="K180:L180"/>
    <mergeCell ref="M180:N180"/>
    <mergeCell ref="O180:P180"/>
    <mergeCell ref="Q180:R180"/>
    <mergeCell ref="I181:J181"/>
    <mergeCell ref="K181:L181"/>
    <mergeCell ref="M181:N181"/>
    <mergeCell ref="O181:P181"/>
    <mergeCell ref="Q181:R181"/>
    <mergeCell ref="I182:J182"/>
    <mergeCell ref="K182:L182"/>
    <mergeCell ref="M182:N182"/>
    <mergeCell ref="O182:P182"/>
    <mergeCell ref="Q182:R182"/>
    <mergeCell ref="I183:J183"/>
    <mergeCell ref="K183:L183"/>
    <mergeCell ref="M183:N183"/>
    <mergeCell ref="O183:P183"/>
    <mergeCell ref="Q183:R183"/>
    <mergeCell ref="I184:J184"/>
    <mergeCell ref="K184:L184"/>
    <mergeCell ref="M184:N184"/>
    <mergeCell ref="O184:P184"/>
    <mergeCell ref="Q184:R184"/>
    <mergeCell ref="I185:J185"/>
    <mergeCell ref="K185:L185"/>
    <mergeCell ref="M185:N185"/>
    <mergeCell ref="O185:P185"/>
    <mergeCell ref="Q185:R185"/>
    <mergeCell ref="I186:J186"/>
    <mergeCell ref="K186:L186"/>
    <mergeCell ref="M186:N186"/>
    <mergeCell ref="O186:P186"/>
    <mergeCell ref="Q186:R186"/>
    <mergeCell ref="I187:J187"/>
    <mergeCell ref="K187:L187"/>
    <mergeCell ref="M187:N187"/>
    <mergeCell ref="O187:P187"/>
    <mergeCell ref="Q187:R187"/>
    <mergeCell ref="I188:J188"/>
    <mergeCell ref="K188:L188"/>
    <mergeCell ref="M188:N188"/>
    <mergeCell ref="O188:P188"/>
    <mergeCell ref="Q188:R188"/>
    <mergeCell ref="I189:J189"/>
    <mergeCell ref="K189:L189"/>
    <mergeCell ref="M189:N189"/>
    <mergeCell ref="O189:P189"/>
    <mergeCell ref="Q189:R189"/>
    <mergeCell ref="I190:J190"/>
    <mergeCell ref="K190:L190"/>
    <mergeCell ref="M190:N190"/>
    <mergeCell ref="O190:P190"/>
    <mergeCell ref="Q190:R190"/>
    <mergeCell ref="I191:J191"/>
    <mergeCell ref="K191:L191"/>
    <mergeCell ref="M191:N191"/>
    <mergeCell ref="O191:P191"/>
    <mergeCell ref="Q191:R191"/>
    <mergeCell ref="I192:J192"/>
    <mergeCell ref="K192:L192"/>
    <mergeCell ref="M192:N192"/>
    <mergeCell ref="O192:P192"/>
    <mergeCell ref="Q192:R192"/>
    <mergeCell ref="I193:J193"/>
    <mergeCell ref="K193:L193"/>
    <mergeCell ref="M193:N193"/>
    <mergeCell ref="O193:P193"/>
    <mergeCell ref="Q193:R193"/>
    <mergeCell ref="I194:J194"/>
    <mergeCell ref="K194:L194"/>
    <mergeCell ref="M194:N194"/>
    <mergeCell ref="O194:P194"/>
    <mergeCell ref="Q194:R194"/>
    <mergeCell ref="I195:J195"/>
    <mergeCell ref="K195:L195"/>
    <mergeCell ref="M195:N195"/>
    <mergeCell ref="O195:P195"/>
    <mergeCell ref="Q195:R195"/>
    <mergeCell ref="I196:J196"/>
    <mergeCell ref="K196:L196"/>
    <mergeCell ref="M196:N196"/>
    <mergeCell ref="O196:P196"/>
    <mergeCell ref="Q196:R196"/>
    <mergeCell ref="M198:N198"/>
    <mergeCell ref="O198:P198"/>
    <mergeCell ref="Q198:R198"/>
    <mergeCell ref="M199:N199"/>
    <mergeCell ref="O199:P199"/>
    <mergeCell ref="Q199:R199"/>
    <mergeCell ref="M200:N200"/>
    <mergeCell ref="O200:P200"/>
    <mergeCell ref="Q200:R200"/>
    <mergeCell ref="M202:R202"/>
    <mergeCell ref="S202:V202"/>
    <mergeCell ref="M203:N203"/>
    <mergeCell ref="O203:P203"/>
    <mergeCell ref="Q203:R203"/>
    <mergeCell ref="S203:T203"/>
    <mergeCell ref="U203:V203"/>
    <mergeCell ref="M204:N204"/>
    <mergeCell ref="O204:P204"/>
    <mergeCell ref="Q204:R204"/>
    <mergeCell ref="S204:T204"/>
    <mergeCell ref="U204:V204"/>
    <mergeCell ref="M205:N205"/>
    <mergeCell ref="O205:P205"/>
    <mergeCell ref="Q205:R205"/>
    <mergeCell ref="S205:T205"/>
    <mergeCell ref="U205:V205"/>
    <mergeCell ref="M206:N206"/>
    <mergeCell ref="O206:P206"/>
    <mergeCell ref="Q206:R206"/>
    <mergeCell ref="S206:T206"/>
    <mergeCell ref="U206:V206"/>
    <mergeCell ref="M207:N207"/>
    <mergeCell ref="O207:P207"/>
    <mergeCell ref="Q207:R207"/>
    <mergeCell ref="S207:T207"/>
    <mergeCell ref="U207:V207"/>
    <mergeCell ref="M208:N208"/>
    <mergeCell ref="O208:P208"/>
    <mergeCell ref="Q208:R208"/>
    <mergeCell ref="S208:T208"/>
    <mergeCell ref="U208:V208"/>
    <mergeCell ref="M209:N209"/>
    <mergeCell ref="O209:P209"/>
    <mergeCell ref="Q209:R209"/>
    <mergeCell ref="S209:T209"/>
    <mergeCell ref="U209:V209"/>
    <mergeCell ref="M210:N210"/>
    <mergeCell ref="O210:P210"/>
    <mergeCell ref="Q210:R210"/>
    <mergeCell ref="S210:T210"/>
    <mergeCell ref="U210:V210"/>
  </mergeCells>
  <conditionalFormatting sqref="A1">
    <cfRule type="duplicateValues" priority="2" aboveAverage="0" equalAverage="0" bottom="0" percent="0" rank="0" text="" dxfId="0">
      <formula>0</formula>
    </cfRule>
  </conditionalFormatting>
  <conditionalFormatting sqref="A3">
    <cfRule type="duplicateValues" priority="3" aboveAverage="0" equalAverage="0" bottom="0" percent="0" rank="0" text="" dxfId="0">
      <formula>0</formula>
    </cfRule>
  </conditionalFormatting>
  <conditionalFormatting sqref="A14">
    <cfRule type="duplicateValues" priority="4" aboveAverage="0" equalAverage="0" bottom="0" percent="0" rank="0" text="" dxfId="0">
      <formula>0</formula>
    </cfRule>
  </conditionalFormatting>
  <conditionalFormatting sqref="A26">
    <cfRule type="duplicateValues" priority="5" aboveAverage="0" equalAverage="0" bottom="0" percent="0" rank="0" text="" dxfId="0">
      <formula>0</formula>
    </cfRule>
  </conditionalFormatting>
  <conditionalFormatting sqref="A64">
    <cfRule type="duplicateValues" priority="6" aboveAverage="0" equalAverage="0" bottom="0" percent="0" rank="0" text="" dxfId="0">
      <formula>0</formula>
    </cfRule>
  </conditionalFormatting>
  <conditionalFormatting sqref="A81">
    <cfRule type="duplicateValues" priority="7" aboveAverage="0" equalAverage="0" bottom="0" percent="0" rank="0" text="" dxfId="0">
      <formula>0</formula>
    </cfRule>
  </conditionalFormatting>
  <conditionalFormatting sqref="B115">
    <cfRule type="duplicateValues" priority="8" aboveAverage="0" equalAverage="0" bottom="0" percent="0" rank="0" text="" dxfId="0">
      <formula>0</formula>
    </cfRule>
  </conditionalFormatting>
  <conditionalFormatting sqref="A123">
    <cfRule type="duplicateValues" priority="9" aboveAverage="0" equalAverage="0" bottom="0" percent="0" rank="0" text="" dxfId="0">
      <formula>0</formula>
    </cfRule>
  </conditionalFormatting>
  <conditionalFormatting sqref="B127">
    <cfRule type="duplicateValues" priority="10" aboveAverage="0" equalAverage="0" bottom="0" percent="0" rank="0" text="" dxfId="0">
      <formula>0</formula>
    </cfRule>
  </conditionalFormatting>
  <conditionalFormatting sqref="A132">
    <cfRule type="duplicateValues" priority="11" aboveAverage="0" equalAverage="0" bottom="0" percent="0" rank="0" text="" dxfId="0">
      <formula>0</formula>
    </cfRule>
  </conditionalFormatting>
  <conditionalFormatting sqref="B139">
    <cfRule type="duplicateValues" priority="12" aboveAverage="0" equalAverage="0" bottom="0" percent="0" rank="0" text="" dxfId="0">
      <formula>0</formula>
    </cfRule>
  </conditionalFormatting>
  <conditionalFormatting sqref="A162">
    <cfRule type="duplicateValues" priority="13" aboveAverage="0" equalAverage="0" bottom="0" percent="0" rank="0" text="" dxfId="0">
      <formula>0</formula>
    </cfRule>
  </conditionalFormatting>
  <conditionalFormatting sqref="B196">
    <cfRule type="duplicateValues" priority="14" aboveAverage="0" equalAverage="0" bottom="0" percent="0" rank="0" text="" dxfId="0">
      <formula>0</formula>
    </cfRule>
  </conditionalFormatting>
  <conditionalFormatting sqref="A31:A49">
    <cfRule type="duplicateValues" priority="15" aboveAverage="0" equalAverage="0" bottom="0" percent="0" rank="0" text="" dxfId="0">
      <formula>0</formula>
    </cfRule>
  </conditionalFormatting>
  <conditionalFormatting sqref="A52:A59">
    <cfRule type="duplicateValues" priority="16" aboveAverage="0" equalAverage="0" bottom="0" percent="0" rank="0" text="" dxfId="0">
      <formula>0</formula>
    </cfRule>
  </conditionalFormatting>
  <conditionalFormatting sqref="A69:A76">
    <cfRule type="duplicateValues" priority="17" aboveAverage="0" equalAverage="0" bottom="0" percent="0" rank="0" text="" dxfId="0">
      <formula>0</formula>
    </cfRule>
  </conditionalFormatting>
  <conditionalFormatting sqref="A86:A102">
    <cfRule type="duplicateValues" priority="18" aboveAverage="0" equalAverage="0" bottom="0" percent="0" rank="0" text="" dxfId="0">
      <formula>0</formula>
    </cfRule>
  </conditionalFormatting>
  <conditionalFormatting sqref="A112:A114">
    <cfRule type="duplicateValues" priority="19" aboveAverage="0" equalAverage="0" bottom="0" percent="0" rank="0" text="" dxfId="0">
      <formula>0</formula>
    </cfRule>
  </conditionalFormatting>
  <conditionalFormatting sqref="A167:A188">
    <cfRule type="duplicateValues" priority="20" aboveAverage="0" equalAverage="0" bottom="0" percent="0" rank="0" text="" dxfId="0">
      <formula>0</formula>
    </cfRule>
  </conditionalFormatting>
  <conditionalFormatting sqref="A193:A195">
    <cfRule type="duplicateValues" priority="21" aboveAverage="0" equalAverage="0" bottom="0" percent="0" rank="0" text="" dxfId="0">
      <formula>0</formula>
    </cfRule>
  </conditionalFormatting>
  <conditionalFormatting sqref="B62:B63">
    <cfRule type="duplicateValues" priority="22" aboveAverage="0" equalAverage="0" bottom="0" percent="0" rank="0" text="" dxfId="0">
      <formula>0</formula>
    </cfRule>
  </conditionalFormatting>
  <conditionalFormatting sqref="B117:B118">
    <cfRule type="duplicateValues" priority="23" aboveAverage="0" equalAverage="0" bottom="0" percent="0" rank="0" text="" dxfId="0">
      <formula>0</formula>
    </cfRule>
  </conditionalFormatting>
  <conditionalFormatting sqref="B135:B137">
    <cfRule type="duplicateValues" priority="24" aboveAverage="0" equalAverage="0" bottom="0" percent="0" rank="0" text="" dxfId="0">
      <formula>0</formula>
    </cfRule>
  </conditionalFormatting>
  <conditionalFormatting sqref="B202:B210">
    <cfRule type="duplicateValues" priority="25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57" man="true" max="16383" min="0"/>
    <brk id="108" man="true" max="16383" min="0"/>
    <brk id="159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IV43"/>
  <sheetViews>
    <sheetView windowProtection="false" showFormulas="false" showGridLines="true" showRowColHeaders="true" showZeros="true" rightToLeft="false" tabSelected="false" showOutlineSymbols="true" defaultGridColor="true" view="pageBreakPreview" topLeftCell="A28" colorId="64" zoomScale="100" zoomScaleNormal="100" zoomScalePageLayoutView="100" workbookViewId="0">
      <selection pane="topLeft" activeCell="M46" activeCellId="0" sqref="M46"/>
    </sheetView>
  </sheetViews>
  <sheetFormatPr defaultRowHeight="12.75"/>
  <cols>
    <col collapsed="false" hidden="false" max="1" min="1" style="391" width="20.8977272727273"/>
    <col collapsed="false" hidden="false" max="2" min="2" style="391" width="2.85795454545455"/>
    <col collapsed="false" hidden="false" max="3" min="3" style="391" width="6.3125"/>
    <col collapsed="false" hidden="false" max="5" min="4" style="391" width="10.2215909090909"/>
    <col collapsed="false" hidden="false" max="6" min="6" style="391" width="4.8125"/>
    <col collapsed="false" hidden="false" max="7" min="7" style="391" width="33.2215909090909"/>
    <col collapsed="false" hidden="false" max="8" min="8" style="391" width="19.0909090909091"/>
    <col collapsed="false" hidden="false" max="1025" min="9" style="391" width="10.2215909090909"/>
  </cols>
  <sheetData>
    <row r="1" customFormat="false" ht="15.75" hidden="false" customHeight="false" outlineLevel="0" collapsed="false">
      <c r="B1" s="392" t="s">
        <v>223</v>
      </c>
      <c r="C1" s="393"/>
      <c r="D1" s="393"/>
      <c r="E1" s="393"/>
      <c r="F1" s="393"/>
      <c r="G1" s="393"/>
    </row>
    <row r="2" customFormat="false" ht="15" hidden="false" customHeight="false" outlineLevel="0" collapsed="false">
      <c r="B2" s="394" t="s">
        <v>225</v>
      </c>
      <c r="C2" s="393"/>
      <c r="D2" s="393"/>
      <c r="E2" s="393"/>
      <c r="F2" s="393"/>
      <c r="G2" s="393"/>
    </row>
    <row r="3" customFormat="false" ht="15" hidden="false" customHeight="false" outlineLevel="0" collapsed="false">
      <c r="B3" s="395" t="s">
        <v>227</v>
      </c>
      <c r="C3" s="393"/>
      <c r="D3" s="393"/>
      <c r="E3" s="393"/>
      <c r="F3" s="393"/>
      <c r="G3" s="393"/>
    </row>
    <row r="4" customFormat="false" ht="15" hidden="false" customHeight="false" outlineLevel="0" collapsed="false">
      <c r="B4" s="396"/>
    </row>
    <row r="5" customFormat="false" ht="37" hidden="false" customHeight="true" outlineLevel="0" collapsed="false">
      <c r="A5" s="397" t="s">
        <v>1050</v>
      </c>
      <c r="B5" s="397"/>
      <c r="C5" s="397"/>
      <c r="D5" s="397"/>
      <c r="E5" s="397"/>
      <c r="F5" s="397"/>
      <c r="G5" s="397"/>
      <c r="H5" s="397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8"/>
      <c r="FV5" s="398"/>
      <c r="FW5" s="398"/>
      <c r="FX5" s="398"/>
      <c r="FY5" s="398"/>
      <c r="FZ5" s="398"/>
      <c r="GA5" s="398"/>
      <c r="GB5" s="398"/>
      <c r="GC5" s="398"/>
      <c r="GD5" s="398"/>
      <c r="GE5" s="398"/>
      <c r="GF5" s="398"/>
      <c r="GG5" s="398"/>
      <c r="GH5" s="398"/>
      <c r="GI5" s="398"/>
      <c r="GJ5" s="398"/>
      <c r="GK5" s="398"/>
      <c r="GL5" s="398"/>
      <c r="GM5" s="398"/>
      <c r="GN5" s="398"/>
      <c r="GO5" s="398"/>
      <c r="GP5" s="398"/>
      <c r="GQ5" s="398"/>
      <c r="GR5" s="398"/>
      <c r="GS5" s="398"/>
      <c r="GT5" s="398"/>
      <c r="GU5" s="398"/>
      <c r="GV5" s="398"/>
      <c r="GW5" s="398"/>
      <c r="GX5" s="398"/>
      <c r="GY5" s="398"/>
      <c r="GZ5" s="398"/>
      <c r="HA5" s="398"/>
      <c r="HB5" s="398"/>
      <c r="HC5" s="398"/>
      <c r="HD5" s="398"/>
      <c r="HE5" s="398"/>
      <c r="HF5" s="398"/>
      <c r="HG5" s="398"/>
      <c r="HH5" s="398"/>
      <c r="HI5" s="398"/>
      <c r="HJ5" s="398"/>
      <c r="HK5" s="398"/>
      <c r="HL5" s="398"/>
      <c r="HM5" s="398"/>
      <c r="HN5" s="398"/>
      <c r="HO5" s="398"/>
      <c r="HP5" s="398"/>
      <c r="HQ5" s="398"/>
      <c r="HR5" s="398"/>
      <c r="HS5" s="398"/>
      <c r="HT5" s="398"/>
      <c r="HU5" s="398"/>
      <c r="HV5" s="398"/>
      <c r="HW5" s="398"/>
      <c r="HX5" s="398"/>
      <c r="HY5" s="398"/>
      <c r="HZ5" s="398"/>
      <c r="IA5" s="398"/>
      <c r="IB5" s="398"/>
      <c r="IC5" s="398"/>
      <c r="ID5" s="398"/>
      <c r="IE5" s="398"/>
      <c r="IF5" s="398"/>
      <c r="IG5" s="398"/>
      <c r="IH5" s="398"/>
      <c r="II5" s="398"/>
      <c r="IJ5" s="398"/>
      <c r="IK5" s="398"/>
      <c r="IL5" s="398"/>
      <c r="IM5" s="398"/>
      <c r="IN5" s="398"/>
      <c r="IO5" s="398"/>
      <c r="IP5" s="398"/>
      <c r="IQ5" s="398"/>
      <c r="IR5" s="398"/>
      <c r="IS5" s="398"/>
      <c r="IT5" s="398"/>
      <c r="IU5" s="398"/>
      <c r="IV5" s="398"/>
    </row>
    <row r="6" customFormat="false" ht="15" hidden="false" customHeight="true" outlineLevel="0" collapsed="false">
      <c r="A6" s="399" t="s">
        <v>1051</v>
      </c>
      <c r="B6" s="399"/>
      <c r="C6" s="399"/>
      <c r="D6" s="399"/>
      <c r="E6" s="399"/>
      <c r="F6" s="399"/>
      <c r="G6" s="399"/>
      <c r="H6" s="399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0"/>
      <c r="BB6" s="400"/>
      <c r="BC6" s="400"/>
      <c r="BD6" s="400"/>
      <c r="BE6" s="400"/>
      <c r="BF6" s="400"/>
      <c r="BG6" s="400"/>
      <c r="BH6" s="400"/>
      <c r="BI6" s="400"/>
      <c r="BJ6" s="400"/>
      <c r="BK6" s="400"/>
      <c r="BL6" s="400"/>
      <c r="BM6" s="400"/>
      <c r="BN6" s="400"/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0"/>
      <c r="BZ6" s="400"/>
      <c r="CA6" s="400"/>
      <c r="CB6" s="400"/>
      <c r="CC6" s="400"/>
      <c r="CD6" s="400"/>
      <c r="CE6" s="400"/>
      <c r="CF6" s="400"/>
      <c r="CG6" s="400"/>
      <c r="CH6" s="400"/>
      <c r="CI6" s="400"/>
      <c r="CJ6" s="400"/>
      <c r="CK6" s="400"/>
      <c r="CL6" s="400"/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400"/>
      <c r="CX6" s="400"/>
      <c r="CY6" s="400"/>
      <c r="CZ6" s="400"/>
      <c r="DA6" s="400"/>
      <c r="DB6" s="400"/>
      <c r="DC6" s="400"/>
      <c r="DD6" s="400"/>
      <c r="DE6" s="400"/>
      <c r="DF6" s="400"/>
      <c r="DG6" s="400"/>
      <c r="DH6" s="400"/>
      <c r="DI6" s="400"/>
      <c r="DJ6" s="400"/>
      <c r="DK6" s="400"/>
      <c r="DL6" s="400"/>
      <c r="DM6" s="400"/>
      <c r="DN6" s="400"/>
      <c r="DO6" s="400"/>
      <c r="DP6" s="400"/>
      <c r="DQ6" s="400"/>
      <c r="DR6" s="400"/>
      <c r="DS6" s="400"/>
      <c r="DT6" s="400"/>
      <c r="DU6" s="400"/>
      <c r="DV6" s="400"/>
      <c r="DW6" s="400"/>
      <c r="DX6" s="400"/>
      <c r="DY6" s="400"/>
      <c r="DZ6" s="400"/>
      <c r="EA6" s="400"/>
      <c r="EB6" s="400"/>
      <c r="EC6" s="400"/>
      <c r="ED6" s="400"/>
      <c r="EE6" s="400"/>
      <c r="EF6" s="400"/>
      <c r="EG6" s="400"/>
      <c r="EH6" s="400"/>
      <c r="EI6" s="400"/>
      <c r="EJ6" s="400"/>
      <c r="EK6" s="400"/>
      <c r="EL6" s="400"/>
      <c r="EM6" s="400"/>
      <c r="EN6" s="400"/>
      <c r="EO6" s="400"/>
      <c r="EP6" s="400"/>
      <c r="EQ6" s="400"/>
      <c r="ER6" s="400"/>
      <c r="ES6" s="400"/>
      <c r="ET6" s="400"/>
      <c r="EU6" s="400"/>
      <c r="EV6" s="400"/>
      <c r="EW6" s="400"/>
      <c r="EX6" s="400"/>
      <c r="EY6" s="400"/>
      <c r="EZ6" s="400"/>
      <c r="FA6" s="400"/>
      <c r="FB6" s="400"/>
      <c r="FC6" s="400"/>
      <c r="FD6" s="400"/>
      <c r="FE6" s="400"/>
      <c r="FF6" s="400"/>
      <c r="FG6" s="400"/>
      <c r="FH6" s="400"/>
      <c r="FI6" s="400"/>
      <c r="FJ6" s="400"/>
      <c r="FK6" s="400"/>
      <c r="FL6" s="400"/>
      <c r="FM6" s="400"/>
      <c r="FN6" s="400"/>
      <c r="FO6" s="400"/>
      <c r="FP6" s="400"/>
      <c r="FQ6" s="400"/>
      <c r="FR6" s="400"/>
      <c r="FS6" s="400"/>
      <c r="FT6" s="400"/>
      <c r="FU6" s="400"/>
      <c r="FV6" s="400"/>
      <c r="FW6" s="400"/>
      <c r="FX6" s="400"/>
      <c r="FY6" s="400"/>
      <c r="FZ6" s="400"/>
      <c r="GA6" s="400"/>
      <c r="GB6" s="400"/>
      <c r="GC6" s="400"/>
      <c r="GD6" s="400"/>
      <c r="GE6" s="400"/>
      <c r="GF6" s="400"/>
      <c r="GG6" s="400"/>
      <c r="GH6" s="400"/>
      <c r="GI6" s="400"/>
      <c r="GJ6" s="400"/>
      <c r="GK6" s="400"/>
      <c r="GL6" s="400"/>
      <c r="GM6" s="400"/>
      <c r="GN6" s="400"/>
      <c r="GO6" s="400"/>
      <c r="GP6" s="400"/>
      <c r="GQ6" s="400"/>
      <c r="GR6" s="400"/>
      <c r="GS6" s="400"/>
      <c r="GT6" s="400"/>
      <c r="GU6" s="400"/>
      <c r="GV6" s="400"/>
      <c r="GW6" s="400"/>
      <c r="GX6" s="400"/>
      <c r="GY6" s="400"/>
      <c r="GZ6" s="400"/>
      <c r="HA6" s="400"/>
      <c r="HB6" s="400"/>
      <c r="HC6" s="400"/>
      <c r="HD6" s="400"/>
      <c r="HE6" s="400"/>
      <c r="HF6" s="400"/>
      <c r="HG6" s="400"/>
      <c r="HH6" s="400"/>
      <c r="HI6" s="400"/>
      <c r="HJ6" s="400"/>
      <c r="HK6" s="400"/>
      <c r="HL6" s="400"/>
      <c r="HM6" s="400"/>
      <c r="HN6" s="400"/>
      <c r="HO6" s="400"/>
      <c r="HP6" s="400"/>
      <c r="HQ6" s="400"/>
      <c r="HR6" s="400"/>
      <c r="HS6" s="400"/>
      <c r="HT6" s="400"/>
      <c r="HU6" s="400"/>
      <c r="HV6" s="400"/>
      <c r="HW6" s="400"/>
      <c r="HX6" s="400"/>
      <c r="HY6" s="400"/>
      <c r="HZ6" s="400"/>
      <c r="IA6" s="400"/>
      <c r="IB6" s="400"/>
      <c r="IC6" s="400"/>
      <c r="ID6" s="400"/>
      <c r="IE6" s="400"/>
      <c r="IF6" s="400"/>
      <c r="IG6" s="400"/>
      <c r="IH6" s="400"/>
      <c r="II6" s="400"/>
      <c r="IJ6" s="400"/>
      <c r="IK6" s="400"/>
      <c r="IL6" s="400"/>
      <c r="IM6" s="400"/>
      <c r="IN6" s="400"/>
      <c r="IO6" s="400"/>
      <c r="IP6" s="400"/>
      <c r="IQ6" s="400"/>
      <c r="IR6" s="400"/>
      <c r="IS6" s="400"/>
      <c r="IT6" s="400"/>
      <c r="IU6" s="400"/>
      <c r="IV6" s="400"/>
    </row>
    <row r="7" s="403" customFormat="true" ht="15" hidden="false" customHeight="true" outlineLevel="0" collapsed="false">
      <c r="A7" s="401" t="s">
        <v>1052</v>
      </c>
      <c r="B7" s="401"/>
      <c r="C7" s="401"/>
      <c r="D7" s="401"/>
      <c r="E7" s="401"/>
      <c r="F7" s="401"/>
      <c r="G7" s="401"/>
      <c r="H7" s="401" t="s">
        <v>1053</v>
      </c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2"/>
      <c r="BA7" s="402"/>
      <c r="BB7" s="402"/>
      <c r="BC7" s="402"/>
      <c r="BD7" s="402"/>
      <c r="BE7" s="402"/>
      <c r="BF7" s="402"/>
      <c r="BG7" s="402"/>
      <c r="BH7" s="402"/>
      <c r="BI7" s="402"/>
      <c r="BJ7" s="402"/>
      <c r="BK7" s="402"/>
      <c r="BL7" s="402"/>
      <c r="BM7" s="402"/>
      <c r="BN7" s="402"/>
      <c r="BO7" s="402"/>
      <c r="BP7" s="402"/>
      <c r="BQ7" s="402"/>
      <c r="BR7" s="402"/>
      <c r="BS7" s="402"/>
      <c r="BT7" s="402"/>
      <c r="BU7" s="402"/>
      <c r="BV7" s="402"/>
      <c r="BW7" s="402"/>
      <c r="BX7" s="402"/>
      <c r="BY7" s="402"/>
      <c r="BZ7" s="402"/>
      <c r="CA7" s="402"/>
      <c r="CB7" s="402"/>
      <c r="CC7" s="402"/>
      <c r="CD7" s="402"/>
      <c r="CE7" s="402"/>
      <c r="CF7" s="402"/>
      <c r="CG7" s="402"/>
      <c r="CH7" s="402"/>
      <c r="CI7" s="402"/>
      <c r="CJ7" s="402"/>
      <c r="CK7" s="402"/>
      <c r="CL7" s="402"/>
      <c r="CM7" s="402"/>
      <c r="CN7" s="402"/>
      <c r="CO7" s="402"/>
      <c r="CP7" s="402"/>
      <c r="CQ7" s="402"/>
      <c r="CR7" s="402"/>
      <c r="CS7" s="402"/>
      <c r="CT7" s="402"/>
      <c r="CU7" s="402"/>
      <c r="CV7" s="402"/>
      <c r="CW7" s="402"/>
      <c r="CX7" s="402"/>
      <c r="CY7" s="402"/>
      <c r="CZ7" s="402"/>
      <c r="DA7" s="402"/>
      <c r="DB7" s="402"/>
      <c r="DC7" s="402"/>
      <c r="DD7" s="402"/>
      <c r="DE7" s="402"/>
      <c r="DF7" s="402"/>
      <c r="DG7" s="402"/>
      <c r="DH7" s="402"/>
      <c r="DI7" s="402"/>
      <c r="DJ7" s="402"/>
      <c r="DK7" s="402"/>
      <c r="DL7" s="402"/>
      <c r="DM7" s="402"/>
      <c r="DN7" s="402"/>
      <c r="DO7" s="402"/>
      <c r="DP7" s="402"/>
      <c r="DQ7" s="402"/>
      <c r="DR7" s="402"/>
      <c r="DS7" s="402"/>
      <c r="DT7" s="402"/>
      <c r="DU7" s="402"/>
      <c r="DV7" s="402"/>
      <c r="DW7" s="402"/>
      <c r="DX7" s="402"/>
      <c r="DY7" s="402"/>
      <c r="DZ7" s="402"/>
      <c r="EA7" s="402"/>
      <c r="EB7" s="402"/>
      <c r="EC7" s="402"/>
      <c r="ED7" s="402"/>
      <c r="EE7" s="402"/>
      <c r="EF7" s="402"/>
      <c r="EG7" s="402"/>
      <c r="EH7" s="402"/>
      <c r="EI7" s="402"/>
      <c r="EJ7" s="402"/>
      <c r="EK7" s="402"/>
      <c r="EL7" s="402"/>
      <c r="EM7" s="402"/>
      <c r="EN7" s="402"/>
      <c r="EO7" s="402"/>
      <c r="EP7" s="402"/>
      <c r="EQ7" s="402"/>
      <c r="ER7" s="402"/>
      <c r="ES7" s="402"/>
      <c r="ET7" s="402"/>
      <c r="EU7" s="402"/>
      <c r="EV7" s="402"/>
      <c r="EW7" s="402"/>
      <c r="EX7" s="402"/>
      <c r="EY7" s="402"/>
      <c r="EZ7" s="402"/>
      <c r="FA7" s="402"/>
      <c r="FB7" s="402"/>
      <c r="FC7" s="402"/>
      <c r="FD7" s="402"/>
      <c r="FE7" s="402"/>
      <c r="FF7" s="402"/>
      <c r="FG7" s="402"/>
      <c r="FH7" s="402"/>
      <c r="FI7" s="402"/>
      <c r="FJ7" s="402"/>
      <c r="FK7" s="402"/>
      <c r="FL7" s="402"/>
      <c r="FM7" s="402"/>
      <c r="FN7" s="402"/>
      <c r="FO7" s="402"/>
      <c r="FP7" s="402"/>
      <c r="FQ7" s="402"/>
      <c r="FR7" s="402"/>
      <c r="FS7" s="402"/>
      <c r="FT7" s="402"/>
      <c r="FU7" s="402"/>
      <c r="FV7" s="402"/>
      <c r="FW7" s="402"/>
      <c r="FX7" s="402"/>
      <c r="FY7" s="402"/>
      <c r="FZ7" s="402"/>
      <c r="GA7" s="402"/>
      <c r="GB7" s="402"/>
      <c r="GC7" s="402"/>
      <c r="GD7" s="402"/>
      <c r="GE7" s="402"/>
      <c r="GF7" s="402"/>
      <c r="GG7" s="402"/>
      <c r="GH7" s="402"/>
      <c r="GI7" s="402"/>
      <c r="GJ7" s="402"/>
      <c r="GK7" s="402"/>
      <c r="GL7" s="402"/>
      <c r="GM7" s="402"/>
      <c r="GN7" s="402"/>
      <c r="GO7" s="402"/>
      <c r="GP7" s="402"/>
      <c r="GQ7" s="402"/>
      <c r="GR7" s="402"/>
      <c r="GS7" s="402"/>
      <c r="GT7" s="402"/>
      <c r="GU7" s="402"/>
      <c r="GV7" s="402"/>
      <c r="GW7" s="402"/>
      <c r="GX7" s="402"/>
      <c r="GY7" s="402"/>
      <c r="GZ7" s="402"/>
      <c r="HA7" s="402"/>
      <c r="HB7" s="402"/>
      <c r="HC7" s="402"/>
      <c r="HD7" s="402"/>
      <c r="HE7" s="402"/>
      <c r="HF7" s="402"/>
      <c r="HG7" s="402"/>
      <c r="HH7" s="402"/>
      <c r="HI7" s="402"/>
      <c r="HJ7" s="402"/>
      <c r="HK7" s="402"/>
      <c r="HL7" s="402"/>
      <c r="HM7" s="402"/>
      <c r="HN7" s="402"/>
      <c r="HO7" s="402"/>
      <c r="HP7" s="402"/>
      <c r="HQ7" s="402"/>
      <c r="HR7" s="402"/>
      <c r="HS7" s="402"/>
      <c r="HT7" s="402"/>
      <c r="HU7" s="402"/>
      <c r="HV7" s="402"/>
      <c r="HW7" s="402"/>
      <c r="HX7" s="402"/>
      <c r="HY7" s="402"/>
      <c r="HZ7" s="402"/>
      <c r="IA7" s="402"/>
      <c r="IB7" s="402"/>
      <c r="IC7" s="402"/>
      <c r="ID7" s="402"/>
      <c r="IE7" s="402"/>
      <c r="IF7" s="402"/>
      <c r="IG7" s="402"/>
      <c r="IH7" s="402"/>
      <c r="II7" s="402"/>
      <c r="IJ7" s="402"/>
      <c r="IK7" s="402"/>
      <c r="IL7" s="402"/>
      <c r="IM7" s="402"/>
      <c r="IN7" s="402"/>
      <c r="IO7" s="402"/>
      <c r="IP7" s="402"/>
      <c r="IQ7" s="402"/>
      <c r="IR7" s="402"/>
      <c r="IS7" s="402"/>
      <c r="IT7" s="402"/>
      <c r="IU7" s="402"/>
      <c r="IV7" s="402"/>
    </row>
    <row r="8" customFormat="false" ht="30" hidden="false" customHeight="true" outlineLevel="0" collapsed="false">
      <c r="A8" s="404" t="s">
        <v>1054</v>
      </c>
      <c r="B8" s="405"/>
      <c r="C8" s="405"/>
      <c r="D8" s="405"/>
      <c r="E8" s="405"/>
      <c r="F8" s="406"/>
      <c r="G8" s="407"/>
      <c r="H8" s="408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409"/>
      <c r="BJ8" s="409"/>
      <c r="BK8" s="409"/>
      <c r="BL8" s="409"/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09"/>
      <c r="CD8" s="409"/>
      <c r="CE8" s="409"/>
      <c r="CF8" s="409"/>
      <c r="CG8" s="409"/>
      <c r="CH8" s="409"/>
      <c r="CI8" s="409"/>
      <c r="CJ8" s="409"/>
      <c r="CK8" s="409"/>
      <c r="CL8" s="409"/>
      <c r="CM8" s="409"/>
      <c r="CN8" s="409"/>
      <c r="CO8" s="409"/>
      <c r="CP8" s="409"/>
      <c r="CQ8" s="409"/>
      <c r="CR8" s="409"/>
      <c r="CS8" s="409"/>
      <c r="CT8" s="409"/>
      <c r="CU8" s="409"/>
      <c r="CV8" s="409"/>
      <c r="CW8" s="409"/>
      <c r="CX8" s="409"/>
      <c r="CY8" s="409"/>
      <c r="CZ8" s="409"/>
      <c r="DA8" s="409"/>
      <c r="DB8" s="409"/>
      <c r="DC8" s="409"/>
      <c r="DD8" s="409"/>
      <c r="DE8" s="409"/>
      <c r="DF8" s="409"/>
      <c r="DG8" s="409"/>
      <c r="DH8" s="409"/>
      <c r="DI8" s="409"/>
      <c r="DJ8" s="409"/>
      <c r="DK8" s="409"/>
      <c r="DL8" s="409"/>
      <c r="DM8" s="409"/>
      <c r="DN8" s="409"/>
      <c r="DO8" s="409"/>
      <c r="DP8" s="409"/>
      <c r="DQ8" s="409"/>
      <c r="DR8" s="409"/>
      <c r="DS8" s="409"/>
      <c r="DT8" s="409"/>
      <c r="DU8" s="409"/>
      <c r="DV8" s="409"/>
      <c r="DW8" s="409"/>
      <c r="DX8" s="409"/>
      <c r="DY8" s="409"/>
      <c r="DZ8" s="409"/>
      <c r="EA8" s="409"/>
      <c r="EB8" s="409"/>
      <c r="EC8" s="409"/>
      <c r="ED8" s="409"/>
      <c r="EE8" s="409"/>
      <c r="EF8" s="409"/>
      <c r="EG8" s="409"/>
      <c r="EH8" s="409"/>
      <c r="EI8" s="409"/>
      <c r="EJ8" s="409"/>
      <c r="EK8" s="409"/>
      <c r="EL8" s="409"/>
      <c r="EM8" s="409"/>
      <c r="EN8" s="409"/>
      <c r="EO8" s="409"/>
      <c r="EP8" s="409"/>
      <c r="EQ8" s="409"/>
      <c r="ER8" s="409"/>
      <c r="ES8" s="409"/>
      <c r="ET8" s="409"/>
      <c r="EU8" s="409"/>
      <c r="EV8" s="409"/>
      <c r="EW8" s="409"/>
      <c r="EX8" s="409"/>
      <c r="EY8" s="409"/>
      <c r="EZ8" s="409"/>
      <c r="FA8" s="409"/>
      <c r="FB8" s="409"/>
      <c r="FC8" s="409"/>
      <c r="FD8" s="409"/>
      <c r="FE8" s="409"/>
      <c r="FF8" s="409"/>
      <c r="FG8" s="409"/>
      <c r="FH8" s="409"/>
      <c r="FI8" s="409"/>
      <c r="FJ8" s="409"/>
      <c r="FK8" s="409"/>
      <c r="FL8" s="409"/>
      <c r="FM8" s="409"/>
      <c r="FN8" s="409"/>
      <c r="FO8" s="409"/>
      <c r="FP8" s="409"/>
      <c r="FQ8" s="409"/>
      <c r="FR8" s="409"/>
      <c r="FS8" s="409"/>
      <c r="FT8" s="409"/>
      <c r="FU8" s="409"/>
      <c r="FV8" s="409"/>
      <c r="FW8" s="409"/>
      <c r="FX8" s="409"/>
      <c r="FY8" s="409"/>
      <c r="FZ8" s="409"/>
      <c r="GA8" s="409"/>
      <c r="GB8" s="409"/>
      <c r="GC8" s="409"/>
      <c r="GD8" s="409"/>
      <c r="GE8" s="409"/>
      <c r="GF8" s="409"/>
      <c r="GG8" s="409"/>
      <c r="GH8" s="409"/>
      <c r="GI8" s="409"/>
      <c r="GJ8" s="409"/>
      <c r="GK8" s="409"/>
      <c r="GL8" s="409"/>
      <c r="GM8" s="409"/>
      <c r="GN8" s="409"/>
      <c r="GO8" s="409"/>
      <c r="GP8" s="409"/>
      <c r="GQ8" s="409"/>
      <c r="GR8" s="409"/>
      <c r="GS8" s="409"/>
      <c r="GT8" s="409"/>
      <c r="GU8" s="409"/>
      <c r="GV8" s="409"/>
      <c r="GW8" s="409"/>
      <c r="GX8" s="409"/>
      <c r="GY8" s="409"/>
      <c r="GZ8" s="409"/>
      <c r="HA8" s="409"/>
      <c r="HB8" s="409"/>
      <c r="HC8" s="409"/>
      <c r="HD8" s="409"/>
      <c r="HE8" s="409"/>
      <c r="HF8" s="409"/>
      <c r="HG8" s="409"/>
      <c r="HH8" s="409"/>
      <c r="HI8" s="409"/>
      <c r="HJ8" s="409"/>
      <c r="HK8" s="409"/>
      <c r="HL8" s="409"/>
      <c r="HM8" s="409"/>
      <c r="HN8" s="409"/>
      <c r="HO8" s="409"/>
      <c r="HP8" s="409"/>
      <c r="HQ8" s="409"/>
      <c r="HR8" s="409"/>
      <c r="HS8" s="409"/>
      <c r="HT8" s="409"/>
      <c r="HU8" s="409"/>
      <c r="HV8" s="409"/>
      <c r="HW8" s="409"/>
      <c r="HX8" s="409"/>
      <c r="HY8" s="409"/>
      <c r="HZ8" s="409"/>
      <c r="IA8" s="409"/>
      <c r="IB8" s="409"/>
      <c r="IC8" s="409"/>
      <c r="ID8" s="409"/>
      <c r="IE8" s="409"/>
      <c r="IF8" s="409"/>
      <c r="IG8" s="409"/>
      <c r="IH8" s="409"/>
      <c r="II8" s="409"/>
      <c r="IJ8" s="409"/>
      <c r="IK8" s="409"/>
      <c r="IL8" s="409"/>
      <c r="IM8" s="409"/>
      <c r="IN8" s="409"/>
      <c r="IO8" s="409"/>
      <c r="IP8" s="409"/>
      <c r="IQ8" s="409"/>
      <c r="IR8" s="409"/>
      <c r="IS8" s="409"/>
      <c r="IT8" s="409"/>
      <c r="IU8" s="409"/>
      <c r="IV8" s="409"/>
    </row>
    <row r="9" customFormat="false" ht="15" hidden="false" customHeight="true" outlineLevel="0" collapsed="false">
      <c r="A9" s="404" t="s">
        <v>1055</v>
      </c>
      <c r="B9" s="405"/>
      <c r="C9" s="405"/>
      <c r="D9" s="405"/>
      <c r="E9" s="405"/>
      <c r="F9" s="406"/>
      <c r="G9" s="407"/>
      <c r="H9" s="408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09"/>
      <c r="AU9" s="409"/>
      <c r="AV9" s="409"/>
      <c r="AW9" s="409"/>
      <c r="AX9" s="409"/>
      <c r="AY9" s="409"/>
      <c r="AZ9" s="409"/>
      <c r="BA9" s="409"/>
      <c r="BB9" s="409"/>
      <c r="BC9" s="409"/>
      <c r="BD9" s="409"/>
      <c r="BE9" s="409"/>
      <c r="BF9" s="409"/>
      <c r="BG9" s="409"/>
      <c r="BH9" s="409"/>
      <c r="BI9" s="409"/>
      <c r="BJ9" s="409"/>
      <c r="BK9" s="409"/>
      <c r="BL9" s="409"/>
      <c r="BM9" s="409"/>
      <c r="BN9" s="409"/>
      <c r="BO9" s="409"/>
      <c r="BP9" s="409"/>
      <c r="BQ9" s="409"/>
      <c r="BR9" s="409"/>
      <c r="BS9" s="409"/>
      <c r="BT9" s="409"/>
      <c r="BU9" s="409"/>
      <c r="BV9" s="409"/>
      <c r="BW9" s="409"/>
      <c r="BX9" s="409"/>
      <c r="BY9" s="409"/>
      <c r="BZ9" s="409"/>
      <c r="CA9" s="409"/>
      <c r="CB9" s="409"/>
      <c r="CC9" s="409"/>
      <c r="CD9" s="409"/>
      <c r="CE9" s="409"/>
      <c r="CF9" s="409"/>
      <c r="CG9" s="409"/>
      <c r="CH9" s="409"/>
      <c r="CI9" s="409"/>
      <c r="CJ9" s="409"/>
      <c r="CK9" s="409"/>
      <c r="CL9" s="409"/>
      <c r="CM9" s="409"/>
      <c r="CN9" s="409"/>
      <c r="CO9" s="409"/>
      <c r="CP9" s="409"/>
      <c r="CQ9" s="409"/>
      <c r="CR9" s="409"/>
      <c r="CS9" s="409"/>
      <c r="CT9" s="409"/>
      <c r="CU9" s="409"/>
      <c r="CV9" s="409"/>
      <c r="CW9" s="409"/>
      <c r="CX9" s="409"/>
      <c r="CY9" s="409"/>
      <c r="CZ9" s="409"/>
      <c r="DA9" s="409"/>
      <c r="DB9" s="409"/>
      <c r="DC9" s="409"/>
      <c r="DD9" s="409"/>
      <c r="DE9" s="409"/>
      <c r="DF9" s="409"/>
      <c r="DG9" s="409"/>
      <c r="DH9" s="409"/>
      <c r="DI9" s="409"/>
      <c r="DJ9" s="409"/>
      <c r="DK9" s="409"/>
      <c r="DL9" s="409"/>
      <c r="DM9" s="409"/>
      <c r="DN9" s="409"/>
      <c r="DO9" s="409"/>
      <c r="DP9" s="409"/>
      <c r="DQ9" s="409"/>
      <c r="DR9" s="409"/>
      <c r="DS9" s="409"/>
      <c r="DT9" s="409"/>
      <c r="DU9" s="409"/>
      <c r="DV9" s="409"/>
      <c r="DW9" s="409"/>
      <c r="DX9" s="409"/>
      <c r="DY9" s="409"/>
      <c r="DZ9" s="409"/>
      <c r="EA9" s="409"/>
      <c r="EB9" s="409"/>
      <c r="EC9" s="409"/>
      <c r="ED9" s="409"/>
      <c r="EE9" s="409"/>
      <c r="EF9" s="409"/>
      <c r="EG9" s="409"/>
      <c r="EH9" s="409"/>
      <c r="EI9" s="409"/>
      <c r="EJ9" s="409"/>
      <c r="EK9" s="409"/>
      <c r="EL9" s="409"/>
      <c r="EM9" s="409"/>
      <c r="EN9" s="409"/>
      <c r="EO9" s="409"/>
      <c r="EP9" s="409"/>
      <c r="EQ9" s="409"/>
      <c r="ER9" s="409"/>
      <c r="ES9" s="409"/>
      <c r="ET9" s="409"/>
      <c r="EU9" s="409"/>
      <c r="EV9" s="409"/>
      <c r="EW9" s="409"/>
      <c r="EX9" s="409"/>
      <c r="EY9" s="409"/>
      <c r="EZ9" s="409"/>
      <c r="FA9" s="409"/>
      <c r="FB9" s="409"/>
      <c r="FC9" s="409"/>
      <c r="FD9" s="409"/>
      <c r="FE9" s="409"/>
      <c r="FF9" s="409"/>
      <c r="FG9" s="409"/>
      <c r="FH9" s="409"/>
      <c r="FI9" s="409"/>
      <c r="FJ9" s="409"/>
      <c r="FK9" s="409"/>
      <c r="FL9" s="409"/>
      <c r="FM9" s="409"/>
      <c r="FN9" s="409"/>
      <c r="FO9" s="409"/>
      <c r="FP9" s="409"/>
      <c r="FQ9" s="409"/>
      <c r="FR9" s="409"/>
      <c r="FS9" s="409"/>
      <c r="FT9" s="409"/>
      <c r="FU9" s="409"/>
      <c r="FV9" s="409"/>
      <c r="FW9" s="409"/>
      <c r="FX9" s="409"/>
      <c r="FY9" s="409"/>
      <c r="FZ9" s="409"/>
      <c r="GA9" s="409"/>
      <c r="GB9" s="409"/>
      <c r="GC9" s="409"/>
      <c r="GD9" s="409"/>
      <c r="GE9" s="409"/>
      <c r="GF9" s="409"/>
      <c r="GG9" s="409"/>
      <c r="GH9" s="409"/>
      <c r="GI9" s="409"/>
      <c r="GJ9" s="409"/>
      <c r="GK9" s="409"/>
      <c r="GL9" s="409"/>
      <c r="GM9" s="409"/>
      <c r="GN9" s="409"/>
      <c r="GO9" s="409"/>
      <c r="GP9" s="409"/>
      <c r="GQ9" s="409"/>
      <c r="GR9" s="409"/>
      <c r="GS9" s="409"/>
      <c r="GT9" s="409"/>
      <c r="GU9" s="409"/>
      <c r="GV9" s="409"/>
      <c r="GW9" s="409"/>
      <c r="GX9" s="409"/>
      <c r="GY9" s="409"/>
      <c r="GZ9" s="409"/>
      <c r="HA9" s="409"/>
      <c r="HB9" s="409"/>
      <c r="HC9" s="409"/>
      <c r="HD9" s="409"/>
      <c r="HE9" s="409"/>
      <c r="HF9" s="409"/>
      <c r="HG9" s="409"/>
      <c r="HH9" s="409"/>
      <c r="HI9" s="409"/>
      <c r="HJ9" s="409"/>
      <c r="HK9" s="409"/>
      <c r="HL9" s="409"/>
      <c r="HM9" s="409"/>
      <c r="HN9" s="409"/>
      <c r="HO9" s="409"/>
      <c r="HP9" s="409"/>
      <c r="HQ9" s="409"/>
      <c r="HR9" s="409"/>
      <c r="HS9" s="409"/>
      <c r="HT9" s="409"/>
      <c r="HU9" s="409"/>
      <c r="HV9" s="409"/>
      <c r="HW9" s="409"/>
      <c r="HX9" s="409"/>
      <c r="HY9" s="409"/>
      <c r="HZ9" s="409"/>
      <c r="IA9" s="409"/>
      <c r="IB9" s="409"/>
      <c r="IC9" s="409"/>
      <c r="ID9" s="409"/>
      <c r="IE9" s="409"/>
      <c r="IF9" s="409"/>
      <c r="IG9" s="409"/>
      <c r="IH9" s="409"/>
      <c r="II9" s="409"/>
      <c r="IJ9" s="409"/>
      <c r="IK9" s="409"/>
      <c r="IL9" s="409"/>
      <c r="IM9" s="409"/>
      <c r="IN9" s="409"/>
      <c r="IO9" s="409"/>
      <c r="IP9" s="409"/>
      <c r="IQ9" s="409"/>
      <c r="IR9" s="409"/>
      <c r="IS9" s="409"/>
      <c r="IT9" s="409"/>
      <c r="IU9" s="409"/>
      <c r="IV9" s="409"/>
    </row>
    <row r="10" customFormat="false" ht="15" hidden="false" customHeight="true" outlineLevel="0" collapsed="false">
      <c r="A10" s="404" t="s">
        <v>1056</v>
      </c>
      <c r="B10" s="405"/>
      <c r="C10" s="405"/>
      <c r="D10" s="405"/>
      <c r="E10" s="405"/>
      <c r="F10" s="406"/>
      <c r="G10" s="407"/>
      <c r="H10" s="408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  <c r="AQ10" s="409"/>
      <c r="AR10" s="409"/>
      <c r="AS10" s="409"/>
      <c r="AT10" s="409"/>
      <c r="AU10" s="409"/>
      <c r="AV10" s="409"/>
      <c r="AW10" s="409"/>
      <c r="AX10" s="409"/>
      <c r="AY10" s="409"/>
      <c r="AZ10" s="409"/>
      <c r="BA10" s="409"/>
      <c r="BB10" s="409"/>
      <c r="BC10" s="409"/>
      <c r="BD10" s="409"/>
      <c r="BE10" s="409"/>
      <c r="BF10" s="409"/>
      <c r="BG10" s="409"/>
      <c r="BH10" s="409"/>
      <c r="BI10" s="409"/>
      <c r="BJ10" s="409"/>
      <c r="BK10" s="409"/>
      <c r="BL10" s="409"/>
      <c r="BM10" s="409"/>
      <c r="BN10" s="409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09"/>
      <c r="CF10" s="409"/>
      <c r="CG10" s="409"/>
      <c r="CH10" s="409"/>
      <c r="CI10" s="409"/>
      <c r="CJ10" s="409"/>
      <c r="CK10" s="409"/>
      <c r="CL10" s="409"/>
      <c r="CM10" s="409"/>
      <c r="CN10" s="409"/>
      <c r="CO10" s="409"/>
      <c r="CP10" s="409"/>
      <c r="CQ10" s="409"/>
      <c r="CR10" s="409"/>
      <c r="CS10" s="409"/>
      <c r="CT10" s="409"/>
      <c r="CU10" s="409"/>
      <c r="CV10" s="409"/>
      <c r="CW10" s="409"/>
      <c r="CX10" s="409"/>
      <c r="CY10" s="409"/>
      <c r="CZ10" s="409"/>
      <c r="DA10" s="409"/>
      <c r="DB10" s="409"/>
      <c r="DC10" s="409"/>
      <c r="DD10" s="409"/>
      <c r="DE10" s="409"/>
      <c r="DF10" s="409"/>
      <c r="DG10" s="409"/>
      <c r="DH10" s="409"/>
      <c r="DI10" s="409"/>
      <c r="DJ10" s="409"/>
      <c r="DK10" s="409"/>
      <c r="DL10" s="409"/>
      <c r="DM10" s="409"/>
      <c r="DN10" s="409"/>
      <c r="DO10" s="409"/>
      <c r="DP10" s="409"/>
      <c r="DQ10" s="409"/>
      <c r="DR10" s="409"/>
      <c r="DS10" s="409"/>
      <c r="DT10" s="409"/>
      <c r="DU10" s="409"/>
      <c r="DV10" s="409"/>
      <c r="DW10" s="409"/>
      <c r="DX10" s="409"/>
      <c r="DY10" s="409"/>
      <c r="DZ10" s="409"/>
      <c r="EA10" s="409"/>
      <c r="EB10" s="409"/>
      <c r="EC10" s="409"/>
      <c r="ED10" s="409"/>
      <c r="EE10" s="409"/>
      <c r="EF10" s="409"/>
      <c r="EG10" s="409"/>
      <c r="EH10" s="409"/>
      <c r="EI10" s="409"/>
      <c r="EJ10" s="409"/>
      <c r="EK10" s="409"/>
      <c r="EL10" s="409"/>
      <c r="EM10" s="409"/>
      <c r="EN10" s="409"/>
      <c r="EO10" s="409"/>
      <c r="EP10" s="409"/>
      <c r="EQ10" s="409"/>
      <c r="ER10" s="409"/>
      <c r="ES10" s="409"/>
      <c r="ET10" s="409"/>
      <c r="EU10" s="409"/>
      <c r="EV10" s="409"/>
      <c r="EW10" s="409"/>
      <c r="EX10" s="409"/>
      <c r="EY10" s="409"/>
      <c r="EZ10" s="409"/>
      <c r="FA10" s="409"/>
      <c r="FB10" s="409"/>
      <c r="FC10" s="409"/>
      <c r="FD10" s="409"/>
      <c r="FE10" s="409"/>
      <c r="FF10" s="409"/>
      <c r="FG10" s="409"/>
      <c r="FH10" s="409"/>
      <c r="FI10" s="409"/>
      <c r="FJ10" s="409"/>
      <c r="FK10" s="409"/>
      <c r="FL10" s="409"/>
      <c r="FM10" s="409"/>
      <c r="FN10" s="409"/>
      <c r="FO10" s="409"/>
      <c r="FP10" s="409"/>
      <c r="FQ10" s="409"/>
      <c r="FR10" s="409"/>
      <c r="FS10" s="409"/>
      <c r="FT10" s="409"/>
      <c r="FU10" s="409"/>
      <c r="FV10" s="409"/>
      <c r="FW10" s="409"/>
      <c r="FX10" s="409"/>
      <c r="FY10" s="409"/>
      <c r="FZ10" s="409"/>
      <c r="GA10" s="409"/>
      <c r="GB10" s="409"/>
      <c r="GC10" s="409"/>
      <c r="GD10" s="409"/>
      <c r="GE10" s="409"/>
      <c r="GF10" s="409"/>
      <c r="GG10" s="409"/>
      <c r="GH10" s="409"/>
      <c r="GI10" s="409"/>
      <c r="GJ10" s="409"/>
      <c r="GK10" s="409"/>
      <c r="GL10" s="409"/>
      <c r="GM10" s="409"/>
      <c r="GN10" s="409"/>
      <c r="GO10" s="409"/>
      <c r="GP10" s="409"/>
      <c r="GQ10" s="409"/>
      <c r="GR10" s="409"/>
      <c r="GS10" s="409"/>
      <c r="GT10" s="409"/>
      <c r="GU10" s="409"/>
      <c r="GV10" s="409"/>
      <c r="GW10" s="409"/>
      <c r="GX10" s="409"/>
      <c r="GY10" s="409"/>
      <c r="GZ10" s="409"/>
      <c r="HA10" s="409"/>
      <c r="HB10" s="409"/>
      <c r="HC10" s="409"/>
      <c r="HD10" s="409"/>
      <c r="HE10" s="409"/>
      <c r="HF10" s="409"/>
      <c r="HG10" s="409"/>
      <c r="HH10" s="409"/>
      <c r="HI10" s="409"/>
      <c r="HJ10" s="409"/>
      <c r="HK10" s="409"/>
      <c r="HL10" s="409"/>
      <c r="HM10" s="409"/>
      <c r="HN10" s="409"/>
      <c r="HO10" s="409"/>
      <c r="HP10" s="409"/>
      <c r="HQ10" s="409"/>
      <c r="HR10" s="409"/>
      <c r="HS10" s="409"/>
      <c r="HT10" s="409"/>
      <c r="HU10" s="409"/>
      <c r="HV10" s="409"/>
      <c r="HW10" s="409"/>
      <c r="HX10" s="409"/>
      <c r="HY10" s="409"/>
      <c r="HZ10" s="409"/>
      <c r="IA10" s="409"/>
      <c r="IB10" s="409"/>
      <c r="IC10" s="409"/>
      <c r="ID10" s="409"/>
      <c r="IE10" s="409"/>
      <c r="IF10" s="409"/>
      <c r="IG10" s="409"/>
      <c r="IH10" s="409"/>
      <c r="II10" s="409"/>
      <c r="IJ10" s="409"/>
      <c r="IK10" s="409"/>
      <c r="IL10" s="409"/>
      <c r="IM10" s="409"/>
      <c r="IN10" s="409"/>
      <c r="IO10" s="409"/>
      <c r="IP10" s="409"/>
      <c r="IQ10" s="409"/>
      <c r="IR10" s="409"/>
      <c r="IS10" s="409"/>
      <c r="IT10" s="409"/>
      <c r="IU10" s="409"/>
      <c r="IV10" s="409"/>
    </row>
    <row r="11" customFormat="false" ht="30" hidden="false" customHeight="true" outlineLevel="0" collapsed="false">
      <c r="A11" s="410" t="s">
        <v>1057</v>
      </c>
      <c r="B11" s="410"/>
      <c r="C11" s="410"/>
      <c r="D11" s="410"/>
      <c r="E11" s="410"/>
      <c r="F11" s="410"/>
      <c r="G11" s="410"/>
      <c r="H11" s="408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  <c r="AQ11" s="409"/>
      <c r="AR11" s="409"/>
      <c r="AS11" s="409"/>
      <c r="AT11" s="409"/>
      <c r="AU11" s="409"/>
      <c r="AV11" s="409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  <c r="BK11" s="409"/>
      <c r="BL11" s="409"/>
      <c r="BM11" s="409"/>
      <c r="BN11" s="409"/>
      <c r="BO11" s="409"/>
      <c r="BP11" s="409"/>
      <c r="BQ11" s="409"/>
      <c r="BR11" s="409"/>
      <c r="BS11" s="409"/>
      <c r="BT11" s="409"/>
      <c r="BU11" s="409"/>
      <c r="BV11" s="409"/>
      <c r="BW11" s="409"/>
      <c r="BX11" s="409"/>
      <c r="BY11" s="409"/>
      <c r="BZ11" s="409"/>
      <c r="CA11" s="409"/>
      <c r="CB11" s="409"/>
      <c r="CC11" s="409"/>
      <c r="CD11" s="409"/>
      <c r="CE11" s="409"/>
      <c r="CF11" s="409"/>
      <c r="CG11" s="409"/>
      <c r="CH11" s="409"/>
      <c r="CI11" s="409"/>
      <c r="CJ11" s="409"/>
      <c r="CK11" s="409"/>
      <c r="CL11" s="409"/>
      <c r="CM11" s="409"/>
      <c r="CN11" s="409"/>
      <c r="CO11" s="409"/>
      <c r="CP11" s="409"/>
      <c r="CQ11" s="409"/>
      <c r="CR11" s="409"/>
      <c r="CS11" s="409"/>
      <c r="CT11" s="409"/>
      <c r="CU11" s="409"/>
      <c r="CV11" s="409"/>
      <c r="CW11" s="409"/>
      <c r="CX11" s="409"/>
      <c r="CY11" s="409"/>
      <c r="CZ11" s="409"/>
      <c r="DA11" s="409"/>
      <c r="DB11" s="409"/>
      <c r="DC11" s="409"/>
      <c r="DD11" s="409"/>
      <c r="DE11" s="409"/>
      <c r="DF11" s="409"/>
      <c r="DG11" s="409"/>
      <c r="DH11" s="409"/>
      <c r="DI11" s="409"/>
      <c r="DJ11" s="409"/>
      <c r="DK11" s="409"/>
      <c r="DL11" s="409"/>
      <c r="DM11" s="409"/>
      <c r="DN11" s="409"/>
      <c r="DO11" s="409"/>
      <c r="DP11" s="409"/>
      <c r="DQ11" s="409"/>
      <c r="DR11" s="409"/>
      <c r="DS11" s="409"/>
      <c r="DT11" s="409"/>
      <c r="DU11" s="409"/>
      <c r="DV11" s="409"/>
      <c r="DW11" s="409"/>
      <c r="DX11" s="409"/>
      <c r="DY11" s="409"/>
      <c r="DZ11" s="409"/>
      <c r="EA11" s="409"/>
      <c r="EB11" s="409"/>
      <c r="EC11" s="409"/>
      <c r="ED11" s="409"/>
      <c r="EE11" s="409"/>
      <c r="EF11" s="409"/>
      <c r="EG11" s="409"/>
      <c r="EH11" s="409"/>
      <c r="EI11" s="409"/>
      <c r="EJ11" s="409"/>
      <c r="EK11" s="409"/>
      <c r="EL11" s="409"/>
      <c r="EM11" s="409"/>
      <c r="EN11" s="409"/>
      <c r="EO11" s="409"/>
      <c r="EP11" s="409"/>
      <c r="EQ11" s="409"/>
      <c r="ER11" s="409"/>
      <c r="ES11" s="409"/>
      <c r="ET11" s="409"/>
      <c r="EU11" s="409"/>
      <c r="EV11" s="409"/>
      <c r="EW11" s="409"/>
      <c r="EX11" s="409"/>
      <c r="EY11" s="409"/>
      <c r="EZ11" s="409"/>
      <c r="FA11" s="409"/>
      <c r="FB11" s="409"/>
      <c r="FC11" s="409"/>
      <c r="FD11" s="409"/>
      <c r="FE11" s="409"/>
      <c r="FF11" s="409"/>
      <c r="FG11" s="409"/>
      <c r="FH11" s="409"/>
      <c r="FI11" s="409"/>
      <c r="FJ11" s="409"/>
      <c r="FK11" s="409"/>
      <c r="FL11" s="409"/>
      <c r="FM11" s="409"/>
      <c r="FN11" s="409"/>
      <c r="FO11" s="409"/>
      <c r="FP11" s="409"/>
      <c r="FQ11" s="409"/>
      <c r="FR11" s="409"/>
      <c r="FS11" s="409"/>
      <c r="FT11" s="409"/>
      <c r="FU11" s="409"/>
      <c r="FV11" s="409"/>
      <c r="FW11" s="409"/>
      <c r="FX11" s="409"/>
      <c r="FY11" s="409"/>
      <c r="FZ11" s="409"/>
      <c r="GA11" s="409"/>
      <c r="GB11" s="409"/>
      <c r="GC11" s="409"/>
      <c r="GD11" s="409"/>
      <c r="GE11" s="409"/>
      <c r="GF11" s="409"/>
      <c r="GG11" s="409"/>
      <c r="GH11" s="409"/>
      <c r="GI11" s="409"/>
      <c r="GJ11" s="409"/>
      <c r="GK11" s="409"/>
      <c r="GL11" s="409"/>
      <c r="GM11" s="409"/>
      <c r="GN11" s="409"/>
      <c r="GO11" s="409"/>
      <c r="GP11" s="409"/>
      <c r="GQ11" s="409"/>
      <c r="GR11" s="409"/>
      <c r="GS11" s="409"/>
      <c r="GT11" s="409"/>
      <c r="GU11" s="409"/>
      <c r="GV11" s="409"/>
      <c r="GW11" s="409"/>
      <c r="GX11" s="409"/>
      <c r="GY11" s="409"/>
      <c r="GZ11" s="409"/>
      <c r="HA11" s="409"/>
      <c r="HB11" s="409"/>
      <c r="HC11" s="409"/>
      <c r="HD11" s="409"/>
      <c r="HE11" s="409"/>
      <c r="HF11" s="409"/>
      <c r="HG11" s="409"/>
      <c r="HH11" s="409"/>
      <c r="HI11" s="409"/>
      <c r="HJ11" s="409"/>
      <c r="HK11" s="409"/>
      <c r="HL11" s="409"/>
      <c r="HM11" s="409"/>
      <c r="HN11" s="409"/>
      <c r="HO11" s="409"/>
      <c r="HP11" s="409"/>
      <c r="HQ11" s="409"/>
      <c r="HR11" s="409"/>
      <c r="HS11" s="409"/>
      <c r="HT11" s="409"/>
      <c r="HU11" s="409"/>
      <c r="HV11" s="409"/>
      <c r="HW11" s="409"/>
      <c r="HX11" s="409"/>
      <c r="HY11" s="409"/>
      <c r="HZ11" s="409"/>
      <c r="IA11" s="409"/>
      <c r="IB11" s="409"/>
      <c r="IC11" s="409"/>
      <c r="ID11" s="409"/>
      <c r="IE11" s="409"/>
      <c r="IF11" s="409"/>
      <c r="IG11" s="409"/>
      <c r="IH11" s="409"/>
      <c r="II11" s="409"/>
      <c r="IJ11" s="409"/>
      <c r="IK11" s="409"/>
      <c r="IL11" s="409"/>
      <c r="IM11" s="409"/>
      <c r="IN11" s="409"/>
      <c r="IO11" s="409"/>
      <c r="IP11" s="409"/>
      <c r="IQ11" s="409"/>
      <c r="IR11" s="409"/>
      <c r="IS11" s="409"/>
      <c r="IT11" s="409"/>
      <c r="IU11" s="409"/>
      <c r="IV11" s="409"/>
    </row>
    <row r="12" customFormat="false" ht="15" hidden="false" customHeight="true" outlineLevel="0" collapsed="false">
      <c r="A12" s="399" t="s">
        <v>1058</v>
      </c>
      <c r="B12" s="399"/>
      <c r="C12" s="399"/>
      <c r="D12" s="399"/>
      <c r="E12" s="399"/>
      <c r="F12" s="399"/>
      <c r="G12" s="399"/>
      <c r="H12" s="399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400"/>
      <c r="BC12" s="400"/>
      <c r="BD12" s="400"/>
      <c r="BE12" s="400"/>
      <c r="BF12" s="400"/>
      <c r="BG12" s="400"/>
      <c r="BH12" s="400"/>
      <c r="BI12" s="400"/>
      <c r="BJ12" s="400"/>
      <c r="BK12" s="400"/>
      <c r="BL12" s="400"/>
      <c r="BM12" s="400"/>
      <c r="BN12" s="400"/>
      <c r="BO12" s="400"/>
      <c r="BP12" s="400"/>
      <c r="BQ12" s="400"/>
      <c r="BR12" s="400"/>
      <c r="BS12" s="400"/>
      <c r="BT12" s="400"/>
      <c r="BU12" s="400"/>
      <c r="BV12" s="400"/>
      <c r="BW12" s="400"/>
      <c r="BX12" s="400"/>
      <c r="BY12" s="400"/>
      <c r="BZ12" s="400"/>
      <c r="CA12" s="400"/>
      <c r="CB12" s="400"/>
      <c r="CC12" s="400"/>
      <c r="CD12" s="400"/>
      <c r="CE12" s="400"/>
      <c r="CF12" s="400"/>
      <c r="CG12" s="400"/>
      <c r="CH12" s="400"/>
      <c r="CI12" s="400"/>
      <c r="CJ12" s="400"/>
      <c r="CK12" s="400"/>
      <c r="CL12" s="400"/>
      <c r="CM12" s="400"/>
      <c r="CN12" s="400"/>
      <c r="CO12" s="400"/>
      <c r="CP12" s="400"/>
      <c r="CQ12" s="400"/>
      <c r="CR12" s="400"/>
      <c r="CS12" s="400"/>
      <c r="CT12" s="400"/>
      <c r="CU12" s="400"/>
      <c r="CV12" s="400"/>
      <c r="CW12" s="400"/>
      <c r="CX12" s="400"/>
      <c r="CY12" s="400"/>
      <c r="CZ12" s="400"/>
      <c r="DA12" s="400"/>
      <c r="DB12" s="400"/>
      <c r="DC12" s="400"/>
      <c r="DD12" s="400"/>
      <c r="DE12" s="400"/>
      <c r="DF12" s="400"/>
      <c r="DG12" s="400"/>
      <c r="DH12" s="400"/>
      <c r="DI12" s="400"/>
      <c r="DJ12" s="400"/>
      <c r="DK12" s="400"/>
      <c r="DL12" s="400"/>
      <c r="DM12" s="400"/>
      <c r="DN12" s="400"/>
      <c r="DO12" s="400"/>
      <c r="DP12" s="400"/>
      <c r="DQ12" s="400"/>
      <c r="DR12" s="400"/>
      <c r="DS12" s="400"/>
      <c r="DT12" s="400"/>
      <c r="DU12" s="400"/>
      <c r="DV12" s="400"/>
      <c r="DW12" s="400"/>
      <c r="DX12" s="400"/>
      <c r="DY12" s="400"/>
      <c r="DZ12" s="400"/>
      <c r="EA12" s="400"/>
      <c r="EB12" s="400"/>
      <c r="EC12" s="400"/>
      <c r="ED12" s="400"/>
      <c r="EE12" s="400"/>
      <c r="EF12" s="400"/>
      <c r="EG12" s="400"/>
      <c r="EH12" s="400"/>
      <c r="EI12" s="400"/>
      <c r="EJ12" s="400"/>
      <c r="EK12" s="400"/>
      <c r="EL12" s="400"/>
      <c r="EM12" s="400"/>
      <c r="EN12" s="400"/>
      <c r="EO12" s="400"/>
      <c r="EP12" s="400"/>
      <c r="EQ12" s="400"/>
      <c r="ER12" s="400"/>
      <c r="ES12" s="400"/>
      <c r="ET12" s="400"/>
      <c r="EU12" s="400"/>
      <c r="EV12" s="400"/>
      <c r="EW12" s="400"/>
      <c r="EX12" s="400"/>
      <c r="EY12" s="400"/>
      <c r="EZ12" s="400"/>
      <c r="FA12" s="400"/>
      <c r="FB12" s="400"/>
      <c r="FC12" s="400"/>
      <c r="FD12" s="400"/>
      <c r="FE12" s="400"/>
      <c r="FF12" s="400"/>
      <c r="FG12" s="400"/>
      <c r="FH12" s="400"/>
      <c r="FI12" s="400"/>
      <c r="FJ12" s="400"/>
      <c r="FK12" s="400"/>
      <c r="FL12" s="400"/>
      <c r="FM12" s="400"/>
      <c r="FN12" s="400"/>
      <c r="FO12" s="400"/>
      <c r="FP12" s="400"/>
      <c r="FQ12" s="400"/>
      <c r="FR12" s="400"/>
      <c r="FS12" s="400"/>
      <c r="FT12" s="400"/>
      <c r="FU12" s="400"/>
      <c r="FV12" s="400"/>
      <c r="FW12" s="400"/>
      <c r="FX12" s="400"/>
      <c r="FY12" s="400"/>
      <c r="FZ12" s="400"/>
      <c r="GA12" s="400"/>
      <c r="GB12" s="400"/>
      <c r="GC12" s="400"/>
      <c r="GD12" s="400"/>
      <c r="GE12" s="400"/>
      <c r="GF12" s="400"/>
      <c r="GG12" s="400"/>
      <c r="GH12" s="400"/>
      <c r="GI12" s="400"/>
      <c r="GJ12" s="400"/>
      <c r="GK12" s="400"/>
      <c r="GL12" s="400"/>
      <c r="GM12" s="400"/>
      <c r="GN12" s="400"/>
      <c r="GO12" s="400"/>
      <c r="GP12" s="400"/>
      <c r="GQ12" s="400"/>
      <c r="GR12" s="400"/>
      <c r="GS12" s="400"/>
      <c r="GT12" s="400"/>
      <c r="GU12" s="400"/>
      <c r="GV12" s="400"/>
      <c r="GW12" s="400"/>
      <c r="GX12" s="400"/>
      <c r="GY12" s="400"/>
      <c r="GZ12" s="400"/>
      <c r="HA12" s="400"/>
      <c r="HB12" s="400"/>
      <c r="HC12" s="400"/>
      <c r="HD12" s="400"/>
      <c r="HE12" s="400"/>
      <c r="HF12" s="400"/>
      <c r="HG12" s="400"/>
      <c r="HH12" s="400"/>
      <c r="HI12" s="400"/>
      <c r="HJ12" s="400"/>
      <c r="HK12" s="400"/>
      <c r="HL12" s="400"/>
      <c r="HM12" s="400"/>
      <c r="HN12" s="400"/>
      <c r="HO12" s="400"/>
      <c r="HP12" s="400"/>
      <c r="HQ12" s="400"/>
      <c r="HR12" s="400"/>
      <c r="HS12" s="400"/>
      <c r="HT12" s="400"/>
      <c r="HU12" s="400"/>
      <c r="HV12" s="400"/>
      <c r="HW12" s="400"/>
      <c r="HX12" s="400"/>
      <c r="HY12" s="400"/>
      <c r="HZ12" s="400"/>
      <c r="IA12" s="400"/>
      <c r="IB12" s="400"/>
      <c r="IC12" s="400"/>
      <c r="ID12" s="400"/>
      <c r="IE12" s="400"/>
      <c r="IF12" s="400"/>
      <c r="IG12" s="400"/>
      <c r="IH12" s="400"/>
      <c r="II12" s="400"/>
      <c r="IJ12" s="400"/>
      <c r="IK12" s="400"/>
      <c r="IL12" s="400"/>
      <c r="IM12" s="400"/>
      <c r="IN12" s="400"/>
      <c r="IO12" s="400"/>
      <c r="IP12" s="400"/>
      <c r="IQ12" s="400"/>
      <c r="IR12" s="400"/>
      <c r="IS12" s="400"/>
      <c r="IT12" s="400"/>
      <c r="IU12" s="400"/>
      <c r="IV12" s="400"/>
    </row>
    <row r="13" customFormat="false" ht="15" hidden="false" customHeight="true" outlineLevel="0" collapsed="false">
      <c r="A13" s="401" t="s">
        <v>1052</v>
      </c>
      <c r="B13" s="401"/>
      <c r="C13" s="401"/>
      <c r="D13" s="401"/>
      <c r="E13" s="401"/>
      <c r="F13" s="401"/>
      <c r="G13" s="401"/>
      <c r="H13" s="401" t="s">
        <v>1053</v>
      </c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09"/>
      <c r="BW13" s="409"/>
      <c r="BX13" s="409"/>
      <c r="BY13" s="409"/>
      <c r="BZ13" s="409"/>
      <c r="CA13" s="409"/>
      <c r="CB13" s="409"/>
      <c r="CC13" s="409"/>
      <c r="CD13" s="409"/>
      <c r="CE13" s="409"/>
      <c r="CF13" s="409"/>
      <c r="CG13" s="409"/>
      <c r="CH13" s="409"/>
      <c r="CI13" s="409"/>
      <c r="CJ13" s="409"/>
      <c r="CK13" s="409"/>
      <c r="CL13" s="409"/>
      <c r="CM13" s="409"/>
      <c r="CN13" s="409"/>
      <c r="CO13" s="409"/>
      <c r="CP13" s="409"/>
      <c r="CQ13" s="409"/>
      <c r="CR13" s="409"/>
      <c r="CS13" s="409"/>
      <c r="CT13" s="409"/>
      <c r="CU13" s="409"/>
      <c r="CV13" s="409"/>
      <c r="CW13" s="409"/>
      <c r="CX13" s="409"/>
      <c r="CY13" s="409"/>
      <c r="CZ13" s="409"/>
      <c r="DA13" s="409"/>
      <c r="DB13" s="409"/>
      <c r="DC13" s="409"/>
      <c r="DD13" s="409"/>
      <c r="DE13" s="409"/>
      <c r="DF13" s="409"/>
      <c r="DG13" s="409"/>
      <c r="DH13" s="409"/>
      <c r="DI13" s="409"/>
      <c r="DJ13" s="409"/>
      <c r="DK13" s="409"/>
      <c r="DL13" s="409"/>
      <c r="DM13" s="409"/>
      <c r="DN13" s="409"/>
      <c r="DO13" s="409"/>
      <c r="DP13" s="409"/>
      <c r="DQ13" s="409"/>
      <c r="DR13" s="409"/>
      <c r="DS13" s="409"/>
      <c r="DT13" s="409"/>
      <c r="DU13" s="409"/>
      <c r="DV13" s="409"/>
      <c r="DW13" s="409"/>
      <c r="DX13" s="409"/>
      <c r="DY13" s="409"/>
      <c r="DZ13" s="409"/>
      <c r="EA13" s="409"/>
      <c r="EB13" s="409"/>
      <c r="EC13" s="409"/>
      <c r="ED13" s="409"/>
      <c r="EE13" s="409"/>
      <c r="EF13" s="409"/>
      <c r="EG13" s="409"/>
      <c r="EH13" s="409"/>
      <c r="EI13" s="409"/>
      <c r="EJ13" s="409"/>
      <c r="EK13" s="409"/>
      <c r="EL13" s="409"/>
      <c r="EM13" s="409"/>
      <c r="EN13" s="409"/>
      <c r="EO13" s="409"/>
      <c r="EP13" s="409"/>
      <c r="EQ13" s="409"/>
      <c r="ER13" s="409"/>
      <c r="ES13" s="409"/>
      <c r="ET13" s="409"/>
      <c r="EU13" s="409"/>
      <c r="EV13" s="409"/>
      <c r="EW13" s="409"/>
      <c r="EX13" s="409"/>
      <c r="EY13" s="409"/>
      <c r="EZ13" s="409"/>
      <c r="FA13" s="409"/>
      <c r="FB13" s="409"/>
      <c r="FC13" s="409"/>
      <c r="FD13" s="409"/>
      <c r="FE13" s="409"/>
      <c r="FF13" s="409"/>
      <c r="FG13" s="409"/>
      <c r="FH13" s="409"/>
      <c r="FI13" s="409"/>
      <c r="FJ13" s="409"/>
      <c r="FK13" s="409"/>
      <c r="FL13" s="409"/>
      <c r="FM13" s="409"/>
      <c r="FN13" s="409"/>
      <c r="FO13" s="409"/>
      <c r="FP13" s="409"/>
      <c r="FQ13" s="409"/>
      <c r="FR13" s="409"/>
      <c r="FS13" s="409"/>
      <c r="FT13" s="409"/>
      <c r="FU13" s="409"/>
      <c r="FV13" s="409"/>
      <c r="FW13" s="409"/>
      <c r="FX13" s="409"/>
      <c r="FY13" s="409"/>
      <c r="FZ13" s="409"/>
      <c r="GA13" s="409"/>
      <c r="GB13" s="409"/>
      <c r="GC13" s="409"/>
      <c r="GD13" s="409"/>
      <c r="GE13" s="409"/>
      <c r="GF13" s="409"/>
      <c r="GG13" s="409"/>
      <c r="GH13" s="409"/>
      <c r="GI13" s="409"/>
      <c r="GJ13" s="409"/>
      <c r="GK13" s="409"/>
      <c r="GL13" s="409"/>
      <c r="GM13" s="409"/>
      <c r="GN13" s="409"/>
      <c r="GO13" s="409"/>
      <c r="GP13" s="409"/>
      <c r="GQ13" s="409"/>
      <c r="GR13" s="409"/>
      <c r="GS13" s="409"/>
      <c r="GT13" s="409"/>
      <c r="GU13" s="409"/>
      <c r="GV13" s="409"/>
      <c r="GW13" s="409"/>
      <c r="GX13" s="409"/>
      <c r="GY13" s="409"/>
      <c r="GZ13" s="409"/>
      <c r="HA13" s="409"/>
      <c r="HB13" s="409"/>
      <c r="HC13" s="409"/>
      <c r="HD13" s="409"/>
      <c r="HE13" s="409"/>
      <c r="HF13" s="409"/>
      <c r="HG13" s="409"/>
      <c r="HH13" s="409"/>
      <c r="HI13" s="409"/>
      <c r="HJ13" s="409"/>
      <c r="HK13" s="409"/>
      <c r="HL13" s="409"/>
      <c r="HM13" s="409"/>
      <c r="HN13" s="409"/>
      <c r="HO13" s="409"/>
      <c r="HP13" s="409"/>
      <c r="HQ13" s="409"/>
      <c r="HR13" s="409"/>
      <c r="HS13" s="409"/>
      <c r="HT13" s="409"/>
      <c r="HU13" s="409"/>
      <c r="HV13" s="409"/>
      <c r="HW13" s="409"/>
      <c r="HX13" s="409"/>
      <c r="HY13" s="409"/>
      <c r="HZ13" s="409"/>
      <c r="IA13" s="409"/>
      <c r="IB13" s="409"/>
      <c r="IC13" s="409"/>
      <c r="ID13" s="409"/>
      <c r="IE13" s="409"/>
      <c r="IF13" s="409"/>
      <c r="IG13" s="409"/>
      <c r="IH13" s="409"/>
      <c r="II13" s="409"/>
      <c r="IJ13" s="409"/>
      <c r="IK13" s="409"/>
      <c r="IL13" s="409"/>
      <c r="IM13" s="409"/>
      <c r="IN13" s="409"/>
      <c r="IO13" s="409"/>
      <c r="IP13" s="409"/>
      <c r="IQ13" s="409"/>
      <c r="IR13" s="409"/>
      <c r="IS13" s="409"/>
      <c r="IT13" s="409"/>
      <c r="IU13" s="409"/>
      <c r="IV13" s="409"/>
    </row>
    <row r="14" customFormat="false" ht="15" hidden="false" customHeight="true" outlineLevel="0" collapsed="false">
      <c r="A14" s="411" t="s">
        <v>1059</v>
      </c>
      <c r="B14" s="412"/>
      <c r="C14" s="412"/>
      <c r="D14" s="412"/>
      <c r="E14" s="413"/>
      <c r="F14" s="414"/>
      <c r="G14" s="415"/>
      <c r="H14" s="408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09"/>
      <c r="CC14" s="409"/>
      <c r="CD14" s="409"/>
      <c r="CE14" s="409"/>
      <c r="CF14" s="409"/>
      <c r="CG14" s="409"/>
      <c r="CH14" s="409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  <c r="DE14" s="409"/>
      <c r="DF14" s="409"/>
      <c r="DG14" s="409"/>
      <c r="DH14" s="409"/>
      <c r="DI14" s="409"/>
      <c r="DJ14" s="409"/>
      <c r="DK14" s="409"/>
      <c r="DL14" s="409"/>
      <c r="DM14" s="409"/>
      <c r="DN14" s="409"/>
      <c r="DO14" s="409"/>
      <c r="DP14" s="409"/>
      <c r="DQ14" s="409"/>
      <c r="DR14" s="409"/>
      <c r="DS14" s="409"/>
      <c r="DT14" s="409"/>
      <c r="DU14" s="409"/>
      <c r="DV14" s="409"/>
      <c r="DW14" s="409"/>
      <c r="DX14" s="409"/>
      <c r="DY14" s="409"/>
      <c r="DZ14" s="409"/>
      <c r="EA14" s="409"/>
      <c r="EB14" s="409"/>
      <c r="EC14" s="409"/>
      <c r="ED14" s="409"/>
      <c r="EE14" s="409"/>
      <c r="EF14" s="409"/>
      <c r="EG14" s="409"/>
      <c r="EH14" s="409"/>
      <c r="EI14" s="409"/>
      <c r="EJ14" s="409"/>
      <c r="EK14" s="409"/>
      <c r="EL14" s="409"/>
      <c r="EM14" s="409"/>
      <c r="EN14" s="409"/>
      <c r="EO14" s="409"/>
      <c r="EP14" s="409"/>
      <c r="EQ14" s="409"/>
      <c r="ER14" s="409"/>
      <c r="ES14" s="409"/>
      <c r="ET14" s="409"/>
      <c r="EU14" s="409"/>
      <c r="EV14" s="409"/>
      <c r="EW14" s="409"/>
      <c r="EX14" s="409"/>
      <c r="EY14" s="409"/>
      <c r="EZ14" s="409"/>
      <c r="FA14" s="409"/>
      <c r="FB14" s="409"/>
      <c r="FC14" s="409"/>
      <c r="FD14" s="409"/>
      <c r="FE14" s="409"/>
      <c r="FF14" s="409"/>
      <c r="FG14" s="409"/>
      <c r="FH14" s="409"/>
      <c r="FI14" s="409"/>
      <c r="FJ14" s="409"/>
      <c r="FK14" s="409"/>
      <c r="FL14" s="409"/>
      <c r="FM14" s="409"/>
      <c r="FN14" s="409"/>
      <c r="FO14" s="409"/>
      <c r="FP14" s="409"/>
      <c r="FQ14" s="409"/>
      <c r="FR14" s="409"/>
      <c r="FS14" s="409"/>
      <c r="FT14" s="409"/>
      <c r="FU14" s="409"/>
      <c r="FV14" s="409"/>
      <c r="FW14" s="409"/>
      <c r="FX14" s="409"/>
      <c r="FY14" s="409"/>
      <c r="FZ14" s="409"/>
      <c r="GA14" s="409"/>
      <c r="GB14" s="409"/>
      <c r="GC14" s="409"/>
      <c r="GD14" s="409"/>
      <c r="GE14" s="409"/>
      <c r="GF14" s="409"/>
      <c r="GG14" s="409"/>
      <c r="GH14" s="409"/>
      <c r="GI14" s="409"/>
      <c r="GJ14" s="409"/>
      <c r="GK14" s="409"/>
      <c r="GL14" s="409"/>
      <c r="GM14" s="409"/>
      <c r="GN14" s="409"/>
      <c r="GO14" s="409"/>
      <c r="GP14" s="409"/>
      <c r="GQ14" s="409"/>
      <c r="GR14" s="409"/>
      <c r="GS14" s="409"/>
      <c r="GT14" s="409"/>
      <c r="GU14" s="409"/>
      <c r="GV14" s="409"/>
      <c r="GW14" s="409"/>
      <c r="GX14" s="409"/>
      <c r="GY14" s="409"/>
      <c r="GZ14" s="409"/>
      <c r="HA14" s="409"/>
      <c r="HB14" s="409"/>
      <c r="HC14" s="409"/>
      <c r="HD14" s="409"/>
      <c r="HE14" s="409"/>
      <c r="HF14" s="409"/>
      <c r="HG14" s="409"/>
      <c r="HH14" s="409"/>
      <c r="HI14" s="409"/>
      <c r="HJ14" s="409"/>
      <c r="HK14" s="409"/>
      <c r="HL14" s="409"/>
      <c r="HM14" s="409"/>
      <c r="HN14" s="409"/>
      <c r="HO14" s="409"/>
      <c r="HP14" s="409"/>
      <c r="HQ14" s="409"/>
      <c r="HR14" s="409"/>
      <c r="HS14" s="409"/>
      <c r="HT14" s="409"/>
      <c r="HU14" s="409"/>
      <c r="HV14" s="409"/>
      <c r="HW14" s="409"/>
      <c r="HX14" s="409"/>
      <c r="HY14" s="409"/>
      <c r="HZ14" s="409"/>
      <c r="IA14" s="409"/>
      <c r="IB14" s="409"/>
      <c r="IC14" s="409"/>
      <c r="ID14" s="409"/>
      <c r="IE14" s="409"/>
      <c r="IF14" s="409"/>
      <c r="IG14" s="409"/>
      <c r="IH14" s="409"/>
      <c r="II14" s="409"/>
      <c r="IJ14" s="409"/>
      <c r="IK14" s="409"/>
      <c r="IL14" s="409"/>
      <c r="IM14" s="409"/>
      <c r="IN14" s="409"/>
      <c r="IO14" s="409"/>
      <c r="IP14" s="409"/>
      <c r="IQ14" s="409"/>
      <c r="IR14" s="409"/>
      <c r="IS14" s="409"/>
      <c r="IT14" s="409"/>
      <c r="IU14" s="409"/>
      <c r="IV14" s="409"/>
    </row>
    <row r="15" customFormat="false" ht="30" hidden="false" customHeight="true" outlineLevel="0" collapsed="false">
      <c r="A15" s="410" t="s">
        <v>1060</v>
      </c>
      <c r="B15" s="410"/>
      <c r="C15" s="410"/>
      <c r="D15" s="410"/>
      <c r="E15" s="410"/>
      <c r="F15" s="410"/>
      <c r="G15" s="410"/>
      <c r="H15" s="408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09"/>
      <c r="CA15" s="409"/>
      <c r="CB15" s="409"/>
      <c r="CC15" s="409"/>
      <c r="CD15" s="409"/>
      <c r="CE15" s="409"/>
      <c r="CF15" s="409"/>
      <c r="CG15" s="409"/>
      <c r="CH15" s="409"/>
      <c r="CI15" s="409"/>
      <c r="CJ15" s="409"/>
      <c r="CK15" s="409"/>
      <c r="CL15" s="409"/>
      <c r="CM15" s="409"/>
      <c r="CN15" s="409"/>
      <c r="CO15" s="409"/>
      <c r="CP15" s="409"/>
      <c r="CQ15" s="409"/>
      <c r="CR15" s="409"/>
      <c r="CS15" s="409"/>
      <c r="CT15" s="409"/>
      <c r="CU15" s="409"/>
      <c r="CV15" s="409"/>
      <c r="CW15" s="409"/>
      <c r="CX15" s="409"/>
      <c r="CY15" s="409"/>
      <c r="CZ15" s="409"/>
      <c r="DA15" s="409"/>
      <c r="DB15" s="409"/>
      <c r="DC15" s="409"/>
      <c r="DD15" s="409"/>
      <c r="DE15" s="409"/>
      <c r="DF15" s="409"/>
      <c r="DG15" s="409"/>
      <c r="DH15" s="409"/>
      <c r="DI15" s="409"/>
      <c r="DJ15" s="409"/>
      <c r="DK15" s="409"/>
      <c r="DL15" s="409"/>
      <c r="DM15" s="409"/>
      <c r="DN15" s="409"/>
      <c r="DO15" s="409"/>
      <c r="DP15" s="409"/>
      <c r="DQ15" s="409"/>
      <c r="DR15" s="409"/>
      <c r="DS15" s="409"/>
      <c r="DT15" s="409"/>
      <c r="DU15" s="409"/>
      <c r="DV15" s="409"/>
      <c r="DW15" s="409"/>
      <c r="DX15" s="409"/>
      <c r="DY15" s="409"/>
      <c r="DZ15" s="409"/>
      <c r="EA15" s="409"/>
      <c r="EB15" s="409"/>
      <c r="EC15" s="409"/>
      <c r="ED15" s="409"/>
      <c r="EE15" s="409"/>
      <c r="EF15" s="409"/>
      <c r="EG15" s="409"/>
      <c r="EH15" s="409"/>
      <c r="EI15" s="409"/>
      <c r="EJ15" s="409"/>
      <c r="EK15" s="409"/>
      <c r="EL15" s="409"/>
      <c r="EM15" s="409"/>
      <c r="EN15" s="409"/>
      <c r="EO15" s="409"/>
      <c r="EP15" s="409"/>
      <c r="EQ15" s="409"/>
      <c r="ER15" s="409"/>
      <c r="ES15" s="409"/>
      <c r="ET15" s="409"/>
      <c r="EU15" s="409"/>
      <c r="EV15" s="409"/>
      <c r="EW15" s="409"/>
      <c r="EX15" s="409"/>
      <c r="EY15" s="409"/>
      <c r="EZ15" s="409"/>
      <c r="FA15" s="409"/>
      <c r="FB15" s="409"/>
      <c r="FC15" s="409"/>
      <c r="FD15" s="409"/>
      <c r="FE15" s="409"/>
      <c r="FF15" s="409"/>
      <c r="FG15" s="409"/>
      <c r="FH15" s="409"/>
      <c r="FI15" s="409"/>
      <c r="FJ15" s="409"/>
      <c r="FK15" s="409"/>
      <c r="FL15" s="409"/>
      <c r="FM15" s="409"/>
      <c r="FN15" s="409"/>
      <c r="FO15" s="409"/>
      <c r="FP15" s="409"/>
      <c r="FQ15" s="409"/>
      <c r="FR15" s="409"/>
      <c r="FS15" s="409"/>
      <c r="FT15" s="409"/>
      <c r="FU15" s="409"/>
      <c r="FV15" s="409"/>
      <c r="FW15" s="409"/>
      <c r="FX15" s="409"/>
      <c r="FY15" s="409"/>
      <c r="FZ15" s="409"/>
      <c r="GA15" s="409"/>
      <c r="GB15" s="409"/>
      <c r="GC15" s="409"/>
      <c r="GD15" s="409"/>
      <c r="GE15" s="409"/>
      <c r="GF15" s="409"/>
      <c r="GG15" s="409"/>
      <c r="GH15" s="409"/>
      <c r="GI15" s="409"/>
      <c r="GJ15" s="409"/>
      <c r="GK15" s="409"/>
      <c r="GL15" s="409"/>
      <c r="GM15" s="409"/>
      <c r="GN15" s="409"/>
      <c r="GO15" s="409"/>
      <c r="GP15" s="409"/>
      <c r="GQ15" s="409"/>
      <c r="GR15" s="409"/>
      <c r="GS15" s="409"/>
      <c r="GT15" s="409"/>
      <c r="GU15" s="409"/>
      <c r="GV15" s="409"/>
      <c r="GW15" s="409"/>
      <c r="GX15" s="409"/>
      <c r="GY15" s="409"/>
      <c r="GZ15" s="409"/>
      <c r="HA15" s="409"/>
      <c r="HB15" s="409"/>
      <c r="HC15" s="409"/>
      <c r="HD15" s="409"/>
      <c r="HE15" s="409"/>
      <c r="HF15" s="409"/>
      <c r="HG15" s="409"/>
      <c r="HH15" s="409"/>
      <c r="HI15" s="409"/>
      <c r="HJ15" s="409"/>
      <c r="HK15" s="409"/>
      <c r="HL15" s="409"/>
      <c r="HM15" s="409"/>
      <c r="HN15" s="409"/>
      <c r="HO15" s="409"/>
      <c r="HP15" s="409"/>
      <c r="HQ15" s="409"/>
      <c r="HR15" s="409"/>
      <c r="HS15" s="409"/>
      <c r="HT15" s="409"/>
      <c r="HU15" s="409"/>
      <c r="HV15" s="409"/>
      <c r="HW15" s="409"/>
      <c r="HX15" s="409"/>
      <c r="HY15" s="409"/>
      <c r="HZ15" s="409"/>
      <c r="IA15" s="409"/>
      <c r="IB15" s="409"/>
      <c r="IC15" s="409"/>
      <c r="ID15" s="409"/>
      <c r="IE15" s="409"/>
      <c r="IF15" s="409"/>
      <c r="IG15" s="409"/>
      <c r="IH15" s="409"/>
      <c r="II15" s="409"/>
      <c r="IJ15" s="409"/>
      <c r="IK15" s="409"/>
      <c r="IL15" s="409"/>
      <c r="IM15" s="409"/>
      <c r="IN15" s="409"/>
      <c r="IO15" s="409"/>
      <c r="IP15" s="409"/>
      <c r="IQ15" s="409"/>
      <c r="IR15" s="409"/>
      <c r="IS15" s="409"/>
      <c r="IT15" s="409"/>
      <c r="IU15" s="409"/>
      <c r="IV15" s="409"/>
    </row>
    <row r="16" customFormat="false" ht="15" hidden="false" customHeight="true" outlineLevel="0" collapsed="false">
      <c r="A16" s="399" t="s">
        <v>1061</v>
      </c>
      <c r="B16" s="399"/>
      <c r="C16" s="399"/>
      <c r="D16" s="399"/>
      <c r="E16" s="399"/>
      <c r="F16" s="399"/>
      <c r="G16" s="399"/>
      <c r="H16" s="399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  <c r="BF16" s="400"/>
      <c r="BG16" s="400"/>
      <c r="BH16" s="400"/>
      <c r="BI16" s="400"/>
      <c r="BJ16" s="400"/>
      <c r="BK16" s="400"/>
      <c r="BL16" s="400"/>
      <c r="BM16" s="400"/>
      <c r="BN16" s="400"/>
      <c r="BO16" s="400"/>
      <c r="BP16" s="400"/>
      <c r="BQ16" s="400"/>
      <c r="BR16" s="400"/>
      <c r="BS16" s="400"/>
      <c r="BT16" s="400"/>
      <c r="BU16" s="400"/>
      <c r="BV16" s="400"/>
      <c r="BW16" s="400"/>
      <c r="BX16" s="400"/>
      <c r="BY16" s="400"/>
      <c r="BZ16" s="400"/>
      <c r="CA16" s="400"/>
      <c r="CB16" s="400"/>
      <c r="CC16" s="400"/>
      <c r="CD16" s="400"/>
      <c r="CE16" s="400"/>
      <c r="CF16" s="400"/>
      <c r="CG16" s="400"/>
      <c r="CH16" s="400"/>
      <c r="CI16" s="400"/>
      <c r="CJ16" s="400"/>
      <c r="CK16" s="400"/>
      <c r="CL16" s="400"/>
      <c r="CM16" s="400"/>
      <c r="CN16" s="400"/>
      <c r="CO16" s="400"/>
      <c r="CP16" s="400"/>
      <c r="CQ16" s="400"/>
      <c r="CR16" s="400"/>
      <c r="CS16" s="400"/>
      <c r="CT16" s="400"/>
      <c r="CU16" s="400"/>
      <c r="CV16" s="400"/>
      <c r="CW16" s="400"/>
      <c r="CX16" s="400"/>
      <c r="CY16" s="400"/>
      <c r="CZ16" s="400"/>
      <c r="DA16" s="400"/>
      <c r="DB16" s="400"/>
      <c r="DC16" s="400"/>
      <c r="DD16" s="400"/>
      <c r="DE16" s="400"/>
      <c r="DF16" s="400"/>
      <c r="DG16" s="400"/>
      <c r="DH16" s="400"/>
      <c r="DI16" s="400"/>
      <c r="DJ16" s="400"/>
      <c r="DK16" s="400"/>
      <c r="DL16" s="400"/>
      <c r="DM16" s="400"/>
      <c r="DN16" s="400"/>
      <c r="DO16" s="400"/>
      <c r="DP16" s="400"/>
      <c r="DQ16" s="400"/>
      <c r="DR16" s="400"/>
      <c r="DS16" s="400"/>
      <c r="DT16" s="400"/>
      <c r="DU16" s="400"/>
      <c r="DV16" s="400"/>
      <c r="DW16" s="400"/>
      <c r="DX16" s="400"/>
      <c r="DY16" s="400"/>
      <c r="DZ16" s="400"/>
      <c r="EA16" s="400"/>
      <c r="EB16" s="400"/>
      <c r="EC16" s="400"/>
      <c r="ED16" s="400"/>
      <c r="EE16" s="400"/>
      <c r="EF16" s="400"/>
      <c r="EG16" s="400"/>
      <c r="EH16" s="400"/>
      <c r="EI16" s="400"/>
      <c r="EJ16" s="400"/>
      <c r="EK16" s="400"/>
      <c r="EL16" s="400"/>
      <c r="EM16" s="400"/>
      <c r="EN16" s="400"/>
      <c r="EO16" s="400"/>
      <c r="EP16" s="400"/>
      <c r="EQ16" s="400"/>
      <c r="ER16" s="400"/>
      <c r="ES16" s="400"/>
      <c r="ET16" s="400"/>
      <c r="EU16" s="400"/>
      <c r="EV16" s="400"/>
      <c r="EW16" s="400"/>
      <c r="EX16" s="400"/>
      <c r="EY16" s="400"/>
      <c r="EZ16" s="400"/>
      <c r="FA16" s="400"/>
      <c r="FB16" s="400"/>
      <c r="FC16" s="400"/>
      <c r="FD16" s="400"/>
      <c r="FE16" s="400"/>
      <c r="FF16" s="400"/>
      <c r="FG16" s="400"/>
      <c r="FH16" s="400"/>
      <c r="FI16" s="400"/>
      <c r="FJ16" s="400"/>
      <c r="FK16" s="400"/>
      <c r="FL16" s="400"/>
      <c r="FM16" s="400"/>
      <c r="FN16" s="400"/>
      <c r="FO16" s="400"/>
      <c r="FP16" s="400"/>
      <c r="FQ16" s="400"/>
      <c r="FR16" s="400"/>
      <c r="FS16" s="400"/>
      <c r="FT16" s="400"/>
      <c r="FU16" s="400"/>
      <c r="FV16" s="400"/>
      <c r="FW16" s="400"/>
      <c r="FX16" s="400"/>
      <c r="FY16" s="400"/>
      <c r="FZ16" s="400"/>
      <c r="GA16" s="400"/>
      <c r="GB16" s="400"/>
      <c r="GC16" s="400"/>
      <c r="GD16" s="400"/>
      <c r="GE16" s="400"/>
      <c r="GF16" s="400"/>
      <c r="GG16" s="400"/>
      <c r="GH16" s="400"/>
      <c r="GI16" s="400"/>
      <c r="GJ16" s="400"/>
      <c r="GK16" s="400"/>
      <c r="GL16" s="400"/>
      <c r="GM16" s="400"/>
      <c r="GN16" s="400"/>
      <c r="GO16" s="400"/>
      <c r="GP16" s="400"/>
      <c r="GQ16" s="400"/>
      <c r="GR16" s="400"/>
      <c r="GS16" s="400"/>
      <c r="GT16" s="400"/>
      <c r="GU16" s="400"/>
      <c r="GV16" s="400"/>
      <c r="GW16" s="400"/>
      <c r="GX16" s="400"/>
      <c r="GY16" s="400"/>
      <c r="GZ16" s="400"/>
      <c r="HA16" s="400"/>
      <c r="HB16" s="400"/>
      <c r="HC16" s="400"/>
      <c r="HD16" s="400"/>
      <c r="HE16" s="400"/>
      <c r="HF16" s="400"/>
      <c r="HG16" s="400"/>
      <c r="HH16" s="400"/>
      <c r="HI16" s="400"/>
      <c r="HJ16" s="400"/>
      <c r="HK16" s="400"/>
      <c r="HL16" s="400"/>
      <c r="HM16" s="400"/>
      <c r="HN16" s="400"/>
      <c r="HO16" s="400"/>
      <c r="HP16" s="400"/>
      <c r="HQ16" s="400"/>
      <c r="HR16" s="400"/>
      <c r="HS16" s="400"/>
      <c r="HT16" s="400"/>
      <c r="HU16" s="400"/>
      <c r="HV16" s="400"/>
      <c r="HW16" s="400"/>
      <c r="HX16" s="400"/>
      <c r="HY16" s="400"/>
      <c r="HZ16" s="400"/>
      <c r="IA16" s="400"/>
      <c r="IB16" s="400"/>
      <c r="IC16" s="400"/>
      <c r="ID16" s="400"/>
      <c r="IE16" s="400"/>
      <c r="IF16" s="400"/>
      <c r="IG16" s="400"/>
      <c r="IH16" s="400"/>
      <c r="II16" s="400"/>
      <c r="IJ16" s="400"/>
      <c r="IK16" s="400"/>
      <c r="IL16" s="400"/>
      <c r="IM16" s="400"/>
      <c r="IN16" s="400"/>
      <c r="IO16" s="400"/>
      <c r="IP16" s="400"/>
      <c r="IQ16" s="400"/>
      <c r="IR16" s="400"/>
      <c r="IS16" s="400"/>
      <c r="IT16" s="400"/>
      <c r="IU16" s="400"/>
      <c r="IV16" s="400"/>
    </row>
    <row r="17" customFormat="false" ht="15" hidden="false" customHeight="true" outlineLevel="0" collapsed="false">
      <c r="A17" s="401" t="s">
        <v>1052</v>
      </c>
      <c r="B17" s="401"/>
      <c r="C17" s="401"/>
      <c r="D17" s="401"/>
      <c r="E17" s="401"/>
      <c r="F17" s="401"/>
      <c r="G17" s="401"/>
      <c r="H17" s="401" t="s">
        <v>1053</v>
      </c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409"/>
      <c r="BP17" s="409"/>
      <c r="BQ17" s="409"/>
      <c r="BR17" s="409"/>
      <c r="BS17" s="409"/>
      <c r="BT17" s="409"/>
      <c r="BU17" s="409"/>
      <c r="BV17" s="409"/>
      <c r="BW17" s="409"/>
      <c r="BX17" s="409"/>
      <c r="BY17" s="409"/>
      <c r="BZ17" s="409"/>
      <c r="CA17" s="409"/>
      <c r="CB17" s="409"/>
      <c r="CC17" s="409"/>
      <c r="CD17" s="409"/>
      <c r="CE17" s="409"/>
      <c r="CF17" s="409"/>
      <c r="CG17" s="409"/>
      <c r="CH17" s="409"/>
      <c r="CI17" s="409"/>
      <c r="CJ17" s="409"/>
      <c r="CK17" s="409"/>
      <c r="CL17" s="409"/>
      <c r="CM17" s="409"/>
      <c r="CN17" s="409"/>
      <c r="CO17" s="409"/>
      <c r="CP17" s="409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09"/>
      <c r="DC17" s="409"/>
      <c r="DD17" s="409"/>
      <c r="DE17" s="409"/>
      <c r="DF17" s="409"/>
      <c r="DG17" s="409"/>
      <c r="DH17" s="409"/>
      <c r="DI17" s="409"/>
      <c r="DJ17" s="409"/>
      <c r="DK17" s="409"/>
      <c r="DL17" s="409"/>
      <c r="DM17" s="409"/>
      <c r="DN17" s="409"/>
      <c r="DO17" s="409"/>
      <c r="DP17" s="409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09"/>
      <c r="EC17" s="409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09"/>
      <c r="EP17" s="409"/>
      <c r="EQ17" s="409"/>
      <c r="ER17" s="409"/>
      <c r="ES17" s="409"/>
      <c r="ET17" s="409"/>
      <c r="EU17" s="409"/>
      <c r="EV17" s="409"/>
      <c r="EW17" s="409"/>
      <c r="EX17" s="409"/>
      <c r="EY17" s="409"/>
      <c r="EZ17" s="409"/>
      <c r="FA17" s="409"/>
      <c r="FB17" s="409"/>
      <c r="FC17" s="409"/>
      <c r="FD17" s="409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09"/>
      <c r="FP17" s="409"/>
      <c r="FQ17" s="409"/>
      <c r="FR17" s="409"/>
      <c r="FS17" s="409"/>
      <c r="FT17" s="409"/>
      <c r="FU17" s="409"/>
      <c r="FV17" s="409"/>
      <c r="FW17" s="409"/>
      <c r="FX17" s="409"/>
      <c r="FY17" s="409"/>
      <c r="FZ17" s="409"/>
      <c r="GA17" s="409"/>
      <c r="GB17" s="409"/>
      <c r="GC17" s="409"/>
      <c r="GD17" s="409"/>
      <c r="GE17" s="409"/>
      <c r="GF17" s="409"/>
      <c r="GG17" s="409"/>
      <c r="GH17" s="409"/>
      <c r="GI17" s="409"/>
      <c r="GJ17" s="409"/>
      <c r="GK17" s="409"/>
      <c r="GL17" s="409"/>
      <c r="GM17" s="409"/>
      <c r="GN17" s="409"/>
      <c r="GO17" s="409"/>
      <c r="GP17" s="409"/>
      <c r="GQ17" s="409"/>
      <c r="GR17" s="409"/>
      <c r="GS17" s="409"/>
      <c r="GT17" s="409"/>
      <c r="GU17" s="409"/>
      <c r="GV17" s="409"/>
      <c r="GW17" s="409"/>
      <c r="GX17" s="409"/>
      <c r="GY17" s="409"/>
      <c r="GZ17" s="409"/>
      <c r="HA17" s="409"/>
      <c r="HB17" s="409"/>
      <c r="HC17" s="409"/>
      <c r="HD17" s="409"/>
      <c r="HE17" s="409"/>
      <c r="HF17" s="409"/>
      <c r="HG17" s="409"/>
      <c r="HH17" s="409"/>
      <c r="HI17" s="409"/>
      <c r="HJ17" s="409"/>
      <c r="HK17" s="409"/>
      <c r="HL17" s="409"/>
      <c r="HM17" s="409"/>
      <c r="HN17" s="409"/>
      <c r="HO17" s="409"/>
      <c r="HP17" s="409"/>
      <c r="HQ17" s="409"/>
      <c r="HR17" s="409"/>
      <c r="HS17" s="409"/>
      <c r="HT17" s="409"/>
      <c r="HU17" s="409"/>
      <c r="HV17" s="409"/>
      <c r="HW17" s="409"/>
      <c r="HX17" s="409"/>
      <c r="HY17" s="409"/>
      <c r="HZ17" s="409"/>
      <c r="IA17" s="409"/>
      <c r="IB17" s="409"/>
      <c r="IC17" s="409"/>
      <c r="ID17" s="409"/>
      <c r="IE17" s="409"/>
      <c r="IF17" s="409"/>
      <c r="IG17" s="409"/>
      <c r="IH17" s="409"/>
      <c r="II17" s="409"/>
      <c r="IJ17" s="409"/>
      <c r="IK17" s="409"/>
      <c r="IL17" s="409"/>
      <c r="IM17" s="409"/>
      <c r="IN17" s="409"/>
      <c r="IO17" s="409"/>
      <c r="IP17" s="409"/>
      <c r="IQ17" s="409"/>
      <c r="IR17" s="409"/>
      <c r="IS17" s="409"/>
      <c r="IT17" s="409"/>
      <c r="IU17" s="409"/>
      <c r="IV17" s="409"/>
    </row>
    <row r="18" customFormat="false" ht="15" hidden="false" customHeight="true" outlineLevel="0" collapsed="false">
      <c r="A18" s="416" t="s">
        <v>1062</v>
      </c>
      <c r="B18" s="416"/>
      <c r="C18" s="416"/>
      <c r="D18" s="416"/>
      <c r="E18" s="416"/>
      <c r="F18" s="416"/>
      <c r="G18" s="416"/>
      <c r="H18" s="408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  <c r="EB18" s="409"/>
      <c r="EC18" s="409"/>
      <c r="ED18" s="409"/>
      <c r="EE18" s="409"/>
      <c r="EF18" s="409"/>
      <c r="EG18" s="409"/>
      <c r="EH18" s="409"/>
      <c r="EI18" s="409"/>
      <c r="EJ18" s="409"/>
      <c r="EK18" s="409"/>
      <c r="EL18" s="409"/>
      <c r="EM18" s="409"/>
      <c r="EN18" s="409"/>
      <c r="EO18" s="409"/>
      <c r="EP18" s="409"/>
      <c r="EQ18" s="409"/>
      <c r="ER18" s="409"/>
      <c r="ES18" s="409"/>
      <c r="ET18" s="409"/>
      <c r="EU18" s="409"/>
      <c r="EV18" s="409"/>
      <c r="EW18" s="409"/>
      <c r="EX18" s="409"/>
      <c r="EY18" s="409"/>
      <c r="EZ18" s="409"/>
      <c r="FA18" s="409"/>
      <c r="FB18" s="409"/>
      <c r="FC18" s="409"/>
      <c r="FD18" s="409"/>
      <c r="FE18" s="409"/>
      <c r="FF18" s="409"/>
      <c r="FG18" s="409"/>
      <c r="FH18" s="409"/>
      <c r="FI18" s="409"/>
      <c r="FJ18" s="409"/>
      <c r="FK18" s="409"/>
      <c r="FL18" s="409"/>
      <c r="FM18" s="409"/>
      <c r="FN18" s="409"/>
      <c r="FO18" s="409"/>
      <c r="FP18" s="409"/>
      <c r="FQ18" s="409"/>
      <c r="FR18" s="409"/>
      <c r="FS18" s="409"/>
      <c r="FT18" s="409"/>
      <c r="FU18" s="409"/>
      <c r="FV18" s="409"/>
      <c r="FW18" s="409"/>
      <c r="FX18" s="409"/>
      <c r="FY18" s="409"/>
      <c r="FZ18" s="409"/>
      <c r="GA18" s="409"/>
      <c r="GB18" s="409"/>
      <c r="GC18" s="409"/>
      <c r="GD18" s="409"/>
      <c r="GE18" s="409"/>
      <c r="GF18" s="409"/>
      <c r="GG18" s="409"/>
      <c r="GH18" s="409"/>
      <c r="GI18" s="409"/>
      <c r="GJ18" s="409"/>
      <c r="GK18" s="409"/>
      <c r="GL18" s="409"/>
      <c r="GM18" s="409"/>
      <c r="GN18" s="409"/>
      <c r="GO18" s="409"/>
      <c r="GP18" s="409"/>
      <c r="GQ18" s="409"/>
      <c r="GR18" s="409"/>
      <c r="GS18" s="409"/>
      <c r="GT18" s="409"/>
      <c r="GU18" s="409"/>
      <c r="GV18" s="409"/>
      <c r="GW18" s="409"/>
      <c r="GX18" s="409"/>
      <c r="GY18" s="409"/>
      <c r="GZ18" s="409"/>
      <c r="HA18" s="409"/>
      <c r="HB18" s="409"/>
      <c r="HC18" s="409"/>
      <c r="HD18" s="409"/>
      <c r="HE18" s="409"/>
      <c r="HF18" s="409"/>
      <c r="HG18" s="409"/>
      <c r="HH18" s="409"/>
      <c r="HI18" s="409"/>
      <c r="HJ18" s="409"/>
      <c r="HK18" s="409"/>
      <c r="HL18" s="409"/>
      <c r="HM18" s="409"/>
      <c r="HN18" s="409"/>
      <c r="HO18" s="409"/>
      <c r="HP18" s="409"/>
      <c r="HQ18" s="409"/>
      <c r="HR18" s="409"/>
      <c r="HS18" s="409"/>
      <c r="HT18" s="409"/>
      <c r="HU18" s="409"/>
      <c r="HV18" s="409"/>
      <c r="HW18" s="409"/>
      <c r="HX18" s="409"/>
      <c r="HY18" s="409"/>
      <c r="HZ18" s="409"/>
      <c r="IA18" s="409"/>
      <c r="IB18" s="409"/>
      <c r="IC18" s="409"/>
      <c r="ID18" s="409"/>
      <c r="IE18" s="409"/>
      <c r="IF18" s="409"/>
      <c r="IG18" s="409"/>
      <c r="IH18" s="409"/>
      <c r="II18" s="409"/>
      <c r="IJ18" s="409"/>
      <c r="IK18" s="409"/>
      <c r="IL18" s="409"/>
      <c r="IM18" s="409"/>
      <c r="IN18" s="409"/>
      <c r="IO18" s="409"/>
      <c r="IP18" s="409"/>
      <c r="IQ18" s="409"/>
      <c r="IR18" s="409"/>
      <c r="IS18" s="409"/>
      <c r="IT18" s="409"/>
      <c r="IU18" s="409"/>
      <c r="IV18" s="409"/>
    </row>
    <row r="19" customFormat="false" ht="30" hidden="false" customHeight="true" outlineLevel="0" collapsed="false">
      <c r="A19" s="410" t="s">
        <v>1063</v>
      </c>
      <c r="B19" s="410"/>
      <c r="C19" s="410"/>
      <c r="D19" s="410"/>
      <c r="E19" s="410"/>
      <c r="F19" s="410"/>
      <c r="G19" s="410"/>
      <c r="H19" s="408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/>
      <c r="BN19" s="409"/>
      <c r="BO19" s="409"/>
      <c r="BP19" s="409"/>
      <c r="BQ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09"/>
      <c r="CC19" s="409"/>
      <c r="CD19" s="409"/>
      <c r="CE19" s="409"/>
      <c r="CF19" s="409"/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09"/>
      <c r="CR19" s="409"/>
      <c r="CS19" s="409"/>
      <c r="CT19" s="409"/>
      <c r="CU19" s="409"/>
      <c r="CV19" s="409"/>
      <c r="CW19" s="409"/>
      <c r="CX19" s="409"/>
      <c r="CY19" s="409"/>
      <c r="CZ19" s="409"/>
      <c r="DA19" s="409"/>
      <c r="DB19" s="409"/>
      <c r="DC19" s="409"/>
      <c r="DD19" s="409"/>
      <c r="DE19" s="409"/>
      <c r="DF19" s="409"/>
      <c r="DG19" s="409"/>
      <c r="DH19" s="409"/>
      <c r="DI19" s="409"/>
      <c r="DJ19" s="409"/>
      <c r="DK19" s="409"/>
      <c r="DL19" s="409"/>
      <c r="DM19" s="409"/>
      <c r="DN19" s="409"/>
      <c r="DO19" s="409"/>
      <c r="DP19" s="409"/>
      <c r="DQ19" s="409"/>
      <c r="DR19" s="409"/>
      <c r="DS19" s="409"/>
      <c r="DT19" s="409"/>
      <c r="DU19" s="409"/>
      <c r="DV19" s="409"/>
      <c r="DW19" s="409"/>
      <c r="DX19" s="409"/>
      <c r="DY19" s="409"/>
      <c r="DZ19" s="409"/>
      <c r="EA19" s="409"/>
      <c r="EB19" s="409"/>
      <c r="EC19" s="409"/>
      <c r="ED19" s="409"/>
      <c r="EE19" s="409"/>
      <c r="EF19" s="409"/>
      <c r="EG19" s="409"/>
      <c r="EH19" s="409"/>
      <c r="EI19" s="409"/>
      <c r="EJ19" s="409"/>
      <c r="EK19" s="409"/>
      <c r="EL19" s="409"/>
      <c r="EM19" s="409"/>
      <c r="EN19" s="409"/>
      <c r="EO19" s="409"/>
      <c r="EP19" s="409"/>
      <c r="EQ19" s="409"/>
      <c r="ER19" s="409"/>
      <c r="ES19" s="409"/>
      <c r="ET19" s="409"/>
      <c r="EU19" s="409"/>
      <c r="EV19" s="409"/>
      <c r="EW19" s="409"/>
      <c r="EX19" s="409"/>
      <c r="EY19" s="409"/>
      <c r="EZ19" s="409"/>
      <c r="FA19" s="409"/>
      <c r="FB19" s="409"/>
      <c r="FC19" s="409"/>
      <c r="FD19" s="409"/>
      <c r="FE19" s="409"/>
      <c r="FF19" s="409"/>
      <c r="FG19" s="409"/>
      <c r="FH19" s="409"/>
      <c r="FI19" s="409"/>
      <c r="FJ19" s="409"/>
      <c r="FK19" s="409"/>
      <c r="FL19" s="409"/>
      <c r="FM19" s="409"/>
      <c r="FN19" s="409"/>
      <c r="FO19" s="409"/>
      <c r="FP19" s="409"/>
      <c r="FQ19" s="409"/>
      <c r="FR19" s="409"/>
      <c r="FS19" s="409"/>
      <c r="FT19" s="409"/>
      <c r="FU19" s="409"/>
      <c r="FV19" s="409"/>
      <c r="FW19" s="409"/>
      <c r="FX19" s="409"/>
      <c r="FY19" s="409"/>
      <c r="FZ19" s="409"/>
      <c r="GA19" s="409"/>
      <c r="GB19" s="409"/>
      <c r="GC19" s="409"/>
      <c r="GD19" s="409"/>
      <c r="GE19" s="409"/>
      <c r="GF19" s="409"/>
      <c r="GG19" s="409"/>
      <c r="GH19" s="409"/>
      <c r="GI19" s="409"/>
      <c r="GJ19" s="409"/>
      <c r="GK19" s="409"/>
      <c r="GL19" s="409"/>
      <c r="GM19" s="409"/>
      <c r="GN19" s="409"/>
      <c r="GO19" s="409"/>
      <c r="GP19" s="409"/>
      <c r="GQ19" s="409"/>
      <c r="GR19" s="409"/>
      <c r="GS19" s="409"/>
      <c r="GT19" s="409"/>
      <c r="GU19" s="409"/>
      <c r="GV19" s="409"/>
      <c r="GW19" s="409"/>
      <c r="GX19" s="409"/>
      <c r="GY19" s="409"/>
      <c r="GZ19" s="409"/>
      <c r="HA19" s="409"/>
      <c r="HB19" s="409"/>
      <c r="HC19" s="409"/>
      <c r="HD19" s="409"/>
      <c r="HE19" s="409"/>
      <c r="HF19" s="409"/>
      <c r="HG19" s="409"/>
      <c r="HH19" s="409"/>
      <c r="HI19" s="409"/>
      <c r="HJ19" s="409"/>
      <c r="HK19" s="409"/>
      <c r="HL19" s="409"/>
      <c r="HM19" s="409"/>
      <c r="HN19" s="409"/>
      <c r="HO19" s="409"/>
      <c r="HP19" s="409"/>
      <c r="HQ19" s="409"/>
      <c r="HR19" s="409"/>
      <c r="HS19" s="409"/>
      <c r="HT19" s="409"/>
      <c r="HU19" s="409"/>
      <c r="HV19" s="409"/>
      <c r="HW19" s="409"/>
      <c r="HX19" s="409"/>
      <c r="HY19" s="409"/>
      <c r="HZ19" s="409"/>
      <c r="IA19" s="409"/>
      <c r="IB19" s="409"/>
      <c r="IC19" s="409"/>
      <c r="ID19" s="409"/>
      <c r="IE19" s="409"/>
      <c r="IF19" s="409"/>
      <c r="IG19" s="409"/>
      <c r="IH19" s="409"/>
      <c r="II19" s="409"/>
      <c r="IJ19" s="409"/>
      <c r="IK19" s="409"/>
      <c r="IL19" s="409"/>
      <c r="IM19" s="409"/>
      <c r="IN19" s="409"/>
      <c r="IO19" s="409"/>
      <c r="IP19" s="409"/>
      <c r="IQ19" s="409"/>
      <c r="IR19" s="409"/>
      <c r="IS19" s="409"/>
      <c r="IT19" s="409"/>
      <c r="IU19" s="409"/>
      <c r="IV19" s="409"/>
    </row>
    <row r="20" customFormat="false" ht="15" hidden="false" customHeight="true" outlineLevel="0" collapsed="false">
      <c r="A20" s="399" t="s">
        <v>1064</v>
      </c>
      <c r="B20" s="399"/>
      <c r="C20" s="399"/>
      <c r="D20" s="399"/>
      <c r="E20" s="399"/>
      <c r="F20" s="399"/>
      <c r="G20" s="399"/>
      <c r="H20" s="399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AV20" s="400"/>
      <c r="AW20" s="400"/>
      <c r="AX20" s="400"/>
      <c r="AY20" s="400"/>
      <c r="AZ20" s="400"/>
      <c r="BA20" s="400"/>
      <c r="BB20" s="400"/>
      <c r="BC20" s="400"/>
      <c r="BD20" s="400"/>
      <c r="BE20" s="400"/>
      <c r="BF20" s="400"/>
      <c r="BG20" s="400"/>
      <c r="BH20" s="400"/>
      <c r="BI20" s="400"/>
      <c r="BJ20" s="400"/>
      <c r="BK20" s="400"/>
      <c r="BL20" s="400"/>
      <c r="BM20" s="400"/>
      <c r="BN20" s="400"/>
      <c r="BO20" s="400"/>
      <c r="BP20" s="400"/>
      <c r="BQ20" s="400"/>
      <c r="BR20" s="400"/>
      <c r="BS20" s="400"/>
      <c r="BT20" s="400"/>
      <c r="BU20" s="400"/>
      <c r="BV20" s="400"/>
      <c r="BW20" s="400"/>
      <c r="BX20" s="400"/>
      <c r="BY20" s="400"/>
      <c r="BZ20" s="400"/>
      <c r="CA20" s="400"/>
      <c r="CB20" s="400"/>
      <c r="CC20" s="400"/>
      <c r="CD20" s="400"/>
      <c r="CE20" s="400"/>
      <c r="CF20" s="400"/>
      <c r="CG20" s="400"/>
      <c r="CH20" s="400"/>
      <c r="CI20" s="400"/>
      <c r="CJ20" s="400"/>
      <c r="CK20" s="400"/>
      <c r="CL20" s="400"/>
      <c r="CM20" s="400"/>
      <c r="CN20" s="400"/>
      <c r="CO20" s="400"/>
      <c r="CP20" s="400"/>
      <c r="CQ20" s="400"/>
      <c r="CR20" s="400"/>
      <c r="CS20" s="400"/>
      <c r="CT20" s="400"/>
      <c r="CU20" s="400"/>
      <c r="CV20" s="400"/>
      <c r="CW20" s="400"/>
      <c r="CX20" s="400"/>
      <c r="CY20" s="400"/>
      <c r="CZ20" s="400"/>
      <c r="DA20" s="400"/>
      <c r="DB20" s="400"/>
      <c r="DC20" s="400"/>
      <c r="DD20" s="400"/>
      <c r="DE20" s="400"/>
      <c r="DF20" s="400"/>
      <c r="DG20" s="400"/>
      <c r="DH20" s="400"/>
      <c r="DI20" s="400"/>
      <c r="DJ20" s="400"/>
      <c r="DK20" s="400"/>
      <c r="DL20" s="400"/>
      <c r="DM20" s="400"/>
      <c r="DN20" s="400"/>
      <c r="DO20" s="400"/>
      <c r="DP20" s="400"/>
      <c r="DQ20" s="400"/>
      <c r="DR20" s="400"/>
      <c r="DS20" s="400"/>
      <c r="DT20" s="400"/>
      <c r="DU20" s="400"/>
      <c r="DV20" s="400"/>
      <c r="DW20" s="400"/>
      <c r="DX20" s="400"/>
      <c r="DY20" s="400"/>
      <c r="DZ20" s="400"/>
      <c r="EA20" s="400"/>
      <c r="EB20" s="400"/>
      <c r="EC20" s="400"/>
      <c r="ED20" s="400"/>
      <c r="EE20" s="400"/>
      <c r="EF20" s="400"/>
      <c r="EG20" s="400"/>
      <c r="EH20" s="400"/>
      <c r="EI20" s="400"/>
      <c r="EJ20" s="400"/>
      <c r="EK20" s="400"/>
      <c r="EL20" s="400"/>
      <c r="EM20" s="400"/>
      <c r="EN20" s="400"/>
      <c r="EO20" s="400"/>
      <c r="EP20" s="400"/>
      <c r="EQ20" s="400"/>
      <c r="ER20" s="400"/>
      <c r="ES20" s="400"/>
      <c r="ET20" s="400"/>
      <c r="EU20" s="400"/>
      <c r="EV20" s="400"/>
      <c r="EW20" s="400"/>
      <c r="EX20" s="400"/>
      <c r="EY20" s="400"/>
      <c r="EZ20" s="400"/>
      <c r="FA20" s="400"/>
      <c r="FB20" s="400"/>
      <c r="FC20" s="400"/>
      <c r="FD20" s="400"/>
      <c r="FE20" s="400"/>
      <c r="FF20" s="400"/>
      <c r="FG20" s="400"/>
      <c r="FH20" s="400"/>
      <c r="FI20" s="400"/>
      <c r="FJ20" s="400"/>
      <c r="FK20" s="400"/>
      <c r="FL20" s="400"/>
      <c r="FM20" s="400"/>
      <c r="FN20" s="400"/>
      <c r="FO20" s="400"/>
      <c r="FP20" s="400"/>
      <c r="FQ20" s="400"/>
      <c r="FR20" s="400"/>
      <c r="FS20" s="400"/>
      <c r="FT20" s="400"/>
      <c r="FU20" s="400"/>
      <c r="FV20" s="400"/>
      <c r="FW20" s="400"/>
      <c r="FX20" s="400"/>
      <c r="FY20" s="400"/>
      <c r="FZ20" s="400"/>
      <c r="GA20" s="400"/>
      <c r="GB20" s="400"/>
      <c r="GC20" s="400"/>
      <c r="GD20" s="400"/>
      <c r="GE20" s="400"/>
      <c r="GF20" s="400"/>
      <c r="GG20" s="400"/>
      <c r="GH20" s="400"/>
      <c r="GI20" s="400"/>
      <c r="GJ20" s="400"/>
      <c r="GK20" s="400"/>
      <c r="GL20" s="400"/>
      <c r="GM20" s="400"/>
      <c r="GN20" s="400"/>
      <c r="GO20" s="400"/>
      <c r="GP20" s="400"/>
      <c r="GQ20" s="400"/>
      <c r="GR20" s="400"/>
      <c r="GS20" s="400"/>
      <c r="GT20" s="400"/>
      <c r="GU20" s="400"/>
      <c r="GV20" s="400"/>
      <c r="GW20" s="400"/>
      <c r="GX20" s="400"/>
      <c r="GY20" s="400"/>
      <c r="GZ20" s="400"/>
      <c r="HA20" s="400"/>
      <c r="HB20" s="400"/>
      <c r="HC20" s="400"/>
      <c r="HD20" s="400"/>
      <c r="HE20" s="400"/>
      <c r="HF20" s="400"/>
      <c r="HG20" s="400"/>
      <c r="HH20" s="400"/>
      <c r="HI20" s="400"/>
      <c r="HJ20" s="400"/>
      <c r="HK20" s="400"/>
      <c r="HL20" s="400"/>
      <c r="HM20" s="400"/>
      <c r="HN20" s="400"/>
      <c r="HO20" s="400"/>
      <c r="HP20" s="400"/>
      <c r="HQ20" s="400"/>
      <c r="HR20" s="400"/>
      <c r="HS20" s="400"/>
      <c r="HT20" s="400"/>
      <c r="HU20" s="400"/>
      <c r="HV20" s="400"/>
      <c r="HW20" s="400"/>
      <c r="HX20" s="400"/>
      <c r="HY20" s="400"/>
      <c r="HZ20" s="400"/>
      <c r="IA20" s="400"/>
      <c r="IB20" s="400"/>
      <c r="IC20" s="400"/>
      <c r="ID20" s="400"/>
      <c r="IE20" s="400"/>
      <c r="IF20" s="400"/>
      <c r="IG20" s="400"/>
      <c r="IH20" s="400"/>
      <c r="II20" s="400"/>
      <c r="IJ20" s="400"/>
      <c r="IK20" s="400"/>
      <c r="IL20" s="400"/>
      <c r="IM20" s="400"/>
      <c r="IN20" s="400"/>
      <c r="IO20" s="400"/>
      <c r="IP20" s="400"/>
      <c r="IQ20" s="400"/>
      <c r="IR20" s="400"/>
      <c r="IS20" s="400"/>
      <c r="IT20" s="400"/>
      <c r="IU20" s="400"/>
      <c r="IV20" s="400"/>
    </row>
    <row r="21" customFormat="false" ht="15" hidden="false" customHeight="true" outlineLevel="0" collapsed="false">
      <c r="A21" s="401" t="s">
        <v>1052</v>
      </c>
      <c r="B21" s="401"/>
      <c r="C21" s="401"/>
      <c r="D21" s="401"/>
      <c r="E21" s="401"/>
      <c r="F21" s="401"/>
      <c r="G21" s="401"/>
      <c r="H21" s="401" t="s">
        <v>1053</v>
      </c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  <c r="CW21" s="409"/>
      <c r="CX21" s="409"/>
      <c r="CY21" s="409"/>
      <c r="CZ21" s="409"/>
      <c r="DA21" s="409"/>
      <c r="DB21" s="409"/>
      <c r="DC21" s="409"/>
      <c r="DD21" s="409"/>
      <c r="DE21" s="409"/>
      <c r="DF21" s="409"/>
      <c r="DG21" s="409"/>
      <c r="DH21" s="409"/>
      <c r="DI21" s="409"/>
      <c r="DJ21" s="409"/>
      <c r="DK21" s="409"/>
      <c r="DL21" s="409"/>
      <c r="DM21" s="409"/>
      <c r="DN21" s="409"/>
      <c r="DO21" s="409"/>
      <c r="DP21" s="409"/>
      <c r="DQ21" s="409"/>
      <c r="DR21" s="409"/>
      <c r="DS21" s="409"/>
      <c r="DT21" s="409"/>
      <c r="DU21" s="409"/>
      <c r="DV21" s="409"/>
      <c r="DW21" s="409"/>
      <c r="DX21" s="409"/>
      <c r="DY21" s="409"/>
      <c r="DZ21" s="409"/>
      <c r="EA21" s="409"/>
      <c r="EB21" s="409"/>
      <c r="EC21" s="409"/>
      <c r="ED21" s="409"/>
      <c r="EE21" s="409"/>
      <c r="EF21" s="409"/>
      <c r="EG21" s="409"/>
      <c r="EH21" s="409"/>
      <c r="EI21" s="409"/>
      <c r="EJ21" s="409"/>
      <c r="EK21" s="409"/>
      <c r="EL21" s="409"/>
      <c r="EM21" s="409"/>
      <c r="EN21" s="409"/>
      <c r="EO21" s="409"/>
      <c r="EP21" s="409"/>
      <c r="EQ21" s="409"/>
      <c r="ER21" s="409"/>
      <c r="ES21" s="409"/>
      <c r="ET21" s="409"/>
      <c r="EU21" s="409"/>
      <c r="EV21" s="409"/>
      <c r="EW21" s="409"/>
      <c r="EX21" s="409"/>
      <c r="EY21" s="409"/>
      <c r="EZ21" s="409"/>
      <c r="FA21" s="409"/>
      <c r="FB21" s="409"/>
      <c r="FC21" s="409"/>
      <c r="FD21" s="409"/>
      <c r="FE21" s="409"/>
      <c r="FF21" s="409"/>
      <c r="FG21" s="409"/>
      <c r="FH21" s="409"/>
      <c r="FI21" s="409"/>
      <c r="FJ21" s="409"/>
      <c r="FK21" s="409"/>
      <c r="FL21" s="409"/>
      <c r="FM21" s="409"/>
      <c r="FN21" s="409"/>
      <c r="FO21" s="409"/>
      <c r="FP21" s="409"/>
      <c r="FQ21" s="409"/>
      <c r="FR21" s="409"/>
      <c r="FS21" s="409"/>
      <c r="FT21" s="409"/>
      <c r="FU21" s="409"/>
      <c r="FV21" s="409"/>
      <c r="FW21" s="409"/>
      <c r="FX21" s="409"/>
      <c r="FY21" s="409"/>
      <c r="FZ21" s="409"/>
      <c r="GA21" s="409"/>
      <c r="GB21" s="409"/>
      <c r="GC21" s="409"/>
      <c r="GD21" s="409"/>
      <c r="GE21" s="409"/>
      <c r="GF21" s="409"/>
      <c r="GG21" s="409"/>
      <c r="GH21" s="409"/>
      <c r="GI21" s="409"/>
      <c r="GJ21" s="409"/>
      <c r="GK21" s="409"/>
      <c r="GL21" s="409"/>
      <c r="GM21" s="409"/>
      <c r="GN21" s="409"/>
      <c r="GO21" s="409"/>
      <c r="GP21" s="409"/>
      <c r="GQ21" s="409"/>
      <c r="GR21" s="409"/>
      <c r="GS21" s="409"/>
      <c r="GT21" s="409"/>
      <c r="GU21" s="409"/>
      <c r="GV21" s="409"/>
      <c r="GW21" s="409"/>
      <c r="GX21" s="409"/>
      <c r="GY21" s="409"/>
      <c r="GZ21" s="409"/>
      <c r="HA21" s="409"/>
      <c r="HB21" s="409"/>
      <c r="HC21" s="409"/>
      <c r="HD21" s="409"/>
      <c r="HE21" s="409"/>
      <c r="HF21" s="409"/>
      <c r="HG21" s="409"/>
      <c r="HH21" s="409"/>
      <c r="HI21" s="409"/>
      <c r="HJ21" s="409"/>
      <c r="HK21" s="409"/>
      <c r="HL21" s="409"/>
      <c r="HM21" s="409"/>
      <c r="HN21" s="409"/>
      <c r="HO21" s="409"/>
      <c r="HP21" s="409"/>
      <c r="HQ21" s="409"/>
      <c r="HR21" s="409"/>
      <c r="HS21" s="409"/>
      <c r="HT21" s="409"/>
      <c r="HU21" s="409"/>
      <c r="HV21" s="409"/>
      <c r="HW21" s="409"/>
      <c r="HX21" s="409"/>
      <c r="HY21" s="409"/>
      <c r="HZ21" s="409"/>
      <c r="IA21" s="409"/>
      <c r="IB21" s="409"/>
      <c r="IC21" s="409"/>
      <c r="ID21" s="409"/>
      <c r="IE21" s="409"/>
      <c r="IF21" s="409"/>
      <c r="IG21" s="409"/>
      <c r="IH21" s="409"/>
      <c r="II21" s="409"/>
      <c r="IJ21" s="409"/>
      <c r="IK21" s="409"/>
      <c r="IL21" s="409"/>
      <c r="IM21" s="409"/>
      <c r="IN21" s="409"/>
      <c r="IO21" s="409"/>
      <c r="IP21" s="409"/>
      <c r="IQ21" s="409"/>
      <c r="IR21" s="409"/>
      <c r="IS21" s="409"/>
      <c r="IT21" s="409"/>
      <c r="IU21" s="409"/>
      <c r="IV21" s="409"/>
    </row>
    <row r="22" customFormat="false" ht="15" hidden="false" customHeight="true" outlineLevel="0" collapsed="false">
      <c r="A22" s="404" t="s">
        <v>1065</v>
      </c>
      <c r="B22" s="405"/>
      <c r="C22" s="405"/>
      <c r="D22" s="405"/>
      <c r="E22" s="405"/>
      <c r="F22" s="406"/>
      <c r="G22" s="417"/>
      <c r="H22" s="408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  <c r="CW22" s="409"/>
      <c r="CX22" s="409"/>
      <c r="CY22" s="409"/>
      <c r="CZ22" s="409"/>
      <c r="DA22" s="409"/>
      <c r="DB22" s="409"/>
      <c r="DC22" s="409"/>
      <c r="DD22" s="409"/>
      <c r="DE22" s="409"/>
      <c r="DF22" s="409"/>
      <c r="DG22" s="409"/>
      <c r="DH22" s="409"/>
      <c r="DI22" s="409"/>
      <c r="DJ22" s="409"/>
      <c r="DK22" s="409"/>
      <c r="DL22" s="409"/>
      <c r="DM22" s="409"/>
      <c r="DN22" s="409"/>
      <c r="DO22" s="409"/>
      <c r="DP22" s="409"/>
      <c r="DQ22" s="409"/>
      <c r="DR22" s="409"/>
      <c r="DS22" s="409"/>
      <c r="DT22" s="409"/>
      <c r="DU22" s="409"/>
      <c r="DV22" s="409"/>
      <c r="DW22" s="409"/>
      <c r="DX22" s="409"/>
      <c r="DY22" s="409"/>
      <c r="DZ22" s="409"/>
      <c r="EA22" s="409"/>
      <c r="EB22" s="409"/>
      <c r="EC22" s="409"/>
      <c r="ED22" s="409"/>
      <c r="EE22" s="409"/>
      <c r="EF22" s="409"/>
      <c r="EG22" s="409"/>
      <c r="EH22" s="409"/>
      <c r="EI22" s="409"/>
      <c r="EJ22" s="409"/>
      <c r="EK22" s="409"/>
      <c r="EL22" s="409"/>
      <c r="EM22" s="409"/>
      <c r="EN22" s="409"/>
      <c r="EO22" s="409"/>
      <c r="EP22" s="409"/>
      <c r="EQ22" s="409"/>
      <c r="ER22" s="409"/>
      <c r="ES22" s="409"/>
      <c r="ET22" s="409"/>
      <c r="EU22" s="409"/>
      <c r="EV22" s="409"/>
      <c r="EW22" s="409"/>
      <c r="EX22" s="409"/>
      <c r="EY22" s="409"/>
      <c r="EZ22" s="409"/>
      <c r="FA22" s="409"/>
      <c r="FB22" s="409"/>
      <c r="FC22" s="409"/>
      <c r="FD22" s="409"/>
      <c r="FE22" s="409"/>
      <c r="FF22" s="409"/>
      <c r="FG22" s="409"/>
      <c r="FH22" s="409"/>
      <c r="FI22" s="409"/>
      <c r="FJ22" s="409"/>
      <c r="FK22" s="409"/>
      <c r="FL22" s="409"/>
      <c r="FM22" s="409"/>
      <c r="FN22" s="409"/>
      <c r="FO22" s="409"/>
      <c r="FP22" s="409"/>
      <c r="FQ22" s="409"/>
      <c r="FR22" s="409"/>
      <c r="FS22" s="409"/>
      <c r="FT22" s="409"/>
      <c r="FU22" s="409"/>
      <c r="FV22" s="409"/>
      <c r="FW22" s="409"/>
      <c r="FX22" s="409"/>
      <c r="FY22" s="409"/>
      <c r="FZ22" s="409"/>
      <c r="GA22" s="409"/>
      <c r="GB22" s="409"/>
      <c r="GC22" s="409"/>
      <c r="GD22" s="409"/>
      <c r="GE22" s="409"/>
      <c r="GF22" s="409"/>
      <c r="GG22" s="409"/>
      <c r="GH22" s="409"/>
      <c r="GI22" s="409"/>
      <c r="GJ22" s="409"/>
      <c r="GK22" s="409"/>
      <c r="GL22" s="409"/>
      <c r="GM22" s="409"/>
      <c r="GN22" s="409"/>
      <c r="GO22" s="409"/>
      <c r="GP22" s="409"/>
      <c r="GQ22" s="409"/>
      <c r="GR22" s="409"/>
      <c r="GS22" s="409"/>
      <c r="GT22" s="409"/>
      <c r="GU22" s="409"/>
      <c r="GV22" s="409"/>
      <c r="GW22" s="409"/>
      <c r="GX22" s="409"/>
      <c r="GY22" s="409"/>
      <c r="GZ22" s="409"/>
      <c r="HA22" s="409"/>
      <c r="HB22" s="409"/>
      <c r="HC22" s="409"/>
      <c r="HD22" s="409"/>
      <c r="HE22" s="409"/>
      <c r="HF22" s="409"/>
      <c r="HG22" s="409"/>
      <c r="HH22" s="409"/>
      <c r="HI22" s="409"/>
      <c r="HJ22" s="409"/>
      <c r="HK22" s="409"/>
      <c r="HL22" s="409"/>
      <c r="HM22" s="409"/>
      <c r="HN22" s="409"/>
      <c r="HO22" s="409"/>
      <c r="HP22" s="409"/>
      <c r="HQ22" s="409"/>
      <c r="HR22" s="409"/>
      <c r="HS22" s="409"/>
      <c r="HT22" s="409"/>
      <c r="HU22" s="409"/>
      <c r="HV22" s="409"/>
      <c r="HW22" s="409"/>
      <c r="HX22" s="409"/>
      <c r="HY22" s="409"/>
      <c r="HZ22" s="409"/>
      <c r="IA22" s="409"/>
      <c r="IB22" s="409"/>
      <c r="IC22" s="409"/>
      <c r="ID22" s="409"/>
      <c r="IE22" s="409"/>
      <c r="IF22" s="409"/>
      <c r="IG22" s="409"/>
      <c r="IH22" s="409"/>
      <c r="II22" s="409"/>
      <c r="IJ22" s="409"/>
      <c r="IK22" s="409"/>
      <c r="IL22" s="409"/>
      <c r="IM22" s="409"/>
      <c r="IN22" s="409"/>
      <c r="IO22" s="409"/>
      <c r="IP22" s="409"/>
      <c r="IQ22" s="409"/>
      <c r="IR22" s="409"/>
      <c r="IS22" s="409"/>
      <c r="IT22" s="409"/>
      <c r="IU22" s="409"/>
      <c r="IV22" s="409"/>
    </row>
    <row r="23" customFormat="false" ht="30" hidden="false" customHeight="true" outlineLevel="0" collapsed="false">
      <c r="A23" s="404" t="s">
        <v>1066</v>
      </c>
      <c r="B23" s="405"/>
      <c r="C23" s="405"/>
      <c r="D23" s="405"/>
      <c r="E23" s="405"/>
      <c r="F23" s="406"/>
      <c r="G23" s="417"/>
      <c r="H23" s="408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  <c r="EB23" s="409"/>
      <c r="EC23" s="409"/>
      <c r="ED23" s="409"/>
      <c r="EE23" s="409"/>
      <c r="EF23" s="409"/>
      <c r="EG23" s="409"/>
      <c r="EH23" s="409"/>
      <c r="EI23" s="409"/>
      <c r="EJ23" s="409"/>
      <c r="EK23" s="409"/>
      <c r="EL23" s="409"/>
      <c r="EM23" s="409"/>
      <c r="EN23" s="409"/>
      <c r="EO23" s="409"/>
      <c r="EP23" s="409"/>
      <c r="EQ23" s="409"/>
      <c r="ER23" s="409"/>
      <c r="ES23" s="409"/>
      <c r="ET23" s="409"/>
      <c r="EU23" s="409"/>
      <c r="EV23" s="409"/>
      <c r="EW23" s="409"/>
      <c r="EX23" s="409"/>
      <c r="EY23" s="409"/>
      <c r="EZ23" s="409"/>
      <c r="FA23" s="409"/>
      <c r="FB23" s="409"/>
      <c r="FC23" s="409"/>
      <c r="FD23" s="409"/>
      <c r="FE23" s="409"/>
      <c r="FF23" s="409"/>
      <c r="FG23" s="409"/>
      <c r="FH23" s="409"/>
      <c r="FI23" s="409"/>
      <c r="FJ23" s="409"/>
      <c r="FK23" s="409"/>
      <c r="FL23" s="409"/>
      <c r="FM23" s="409"/>
      <c r="FN23" s="409"/>
      <c r="FO23" s="409"/>
      <c r="FP23" s="409"/>
      <c r="FQ23" s="409"/>
      <c r="FR23" s="409"/>
      <c r="FS23" s="409"/>
      <c r="FT23" s="409"/>
      <c r="FU23" s="409"/>
      <c r="FV23" s="409"/>
      <c r="FW23" s="409"/>
      <c r="FX23" s="409"/>
      <c r="FY23" s="409"/>
      <c r="FZ23" s="409"/>
      <c r="GA23" s="409"/>
      <c r="GB23" s="409"/>
      <c r="GC23" s="409"/>
      <c r="GD23" s="409"/>
      <c r="GE23" s="409"/>
      <c r="GF23" s="409"/>
      <c r="GG23" s="409"/>
      <c r="GH23" s="409"/>
      <c r="GI23" s="409"/>
      <c r="GJ23" s="409"/>
      <c r="GK23" s="409"/>
      <c r="GL23" s="409"/>
      <c r="GM23" s="409"/>
      <c r="GN23" s="409"/>
      <c r="GO23" s="409"/>
      <c r="GP23" s="409"/>
      <c r="GQ23" s="409"/>
      <c r="GR23" s="409"/>
      <c r="GS23" s="409"/>
      <c r="GT23" s="409"/>
      <c r="GU23" s="409"/>
      <c r="GV23" s="409"/>
      <c r="GW23" s="409"/>
      <c r="GX23" s="409"/>
      <c r="GY23" s="409"/>
      <c r="GZ23" s="409"/>
      <c r="HA23" s="409"/>
      <c r="HB23" s="409"/>
      <c r="HC23" s="409"/>
      <c r="HD23" s="409"/>
      <c r="HE23" s="409"/>
      <c r="HF23" s="409"/>
      <c r="HG23" s="409"/>
      <c r="HH23" s="409"/>
      <c r="HI23" s="409"/>
      <c r="HJ23" s="409"/>
      <c r="HK23" s="409"/>
      <c r="HL23" s="409"/>
      <c r="HM23" s="409"/>
      <c r="HN23" s="409"/>
      <c r="HO23" s="409"/>
      <c r="HP23" s="409"/>
      <c r="HQ23" s="409"/>
      <c r="HR23" s="409"/>
      <c r="HS23" s="409"/>
      <c r="HT23" s="409"/>
      <c r="HU23" s="409"/>
      <c r="HV23" s="409"/>
      <c r="HW23" s="409"/>
      <c r="HX23" s="409"/>
      <c r="HY23" s="409"/>
      <c r="HZ23" s="409"/>
      <c r="IA23" s="409"/>
      <c r="IB23" s="409"/>
      <c r="IC23" s="409"/>
      <c r="ID23" s="409"/>
      <c r="IE23" s="409"/>
      <c r="IF23" s="409"/>
      <c r="IG23" s="409"/>
      <c r="IH23" s="409"/>
      <c r="II23" s="409"/>
      <c r="IJ23" s="409"/>
      <c r="IK23" s="409"/>
      <c r="IL23" s="409"/>
      <c r="IM23" s="409"/>
      <c r="IN23" s="409"/>
      <c r="IO23" s="409"/>
      <c r="IP23" s="409"/>
      <c r="IQ23" s="409"/>
      <c r="IR23" s="409"/>
      <c r="IS23" s="409"/>
      <c r="IT23" s="409"/>
      <c r="IU23" s="409"/>
      <c r="IV23" s="409"/>
    </row>
    <row r="24" customFormat="false" ht="15" hidden="false" customHeight="true" outlineLevel="0" collapsed="false">
      <c r="A24" s="404" t="s">
        <v>1067</v>
      </c>
      <c r="B24" s="405"/>
      <c r="C24" s="405"/>
      <c r="D24" s="405"/>
      <c r="E24" s="405"/>
      <c r="F24" s="406"/>
      <c r="G24" s="417"/>
      <c r="H24" s="408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  <c r="CW24" s="409"/>
      <c r="CX24" s="409"/>
      <c r="CY24" s="409"/>
      <c r="CZ24" s="409"/>
      <c r="DA24" s="409"/>
      <c r="DB24" s="409"/>
      <c r="DC24" s="409"/>
      <c r="DD24" s="409"/>
      <c r="DE24" s="409"/>
      <c r="DF24" s="409"/>
      <c r="DG24" s="409"/>
      <c r="DH24" s="409"/>
      <c r="DI24" s="409"/>
      <c r="DJ24" s="409"/>
      <c r="DK24" s="409"/>
      <c r="DL24" s="409"/>
      <c r="DM24" s="409"/>
      <c r="DN24" s="409"/>
      <c r="DO24" s="409"/>
      <c r="DP24" s="409"/>
      <c r="DQ24" s="409"/>
      <c r="DR24" s="409"/>
      <c r="DS24" s="409"/>
      <c r="DT24" s="409"/>
      <c r="DU24" s="409"/>
      <c r="DV24" s="409"/>
      <c r="DW24" s="409"/>
      <c r="DX24" s="409"/>
      <c r="DY24" s="409"/>
      <c r="DZ24" s="409"/>
      <c r="EA24" s="409"/>
      <c r="EB24" s="409"/>
      <c r="EC24" s="409"/>
      <c r="ED24" s="409"/>
      <c r="EE24" s="409"/>
      <c r="EF24" s="409"/>
      <c r="EG24" s="409"/>
      <c r="EH24" s="409"/>
      <c r="EI24" s="409"/>
      <c r="EJ24" s="409"/>
      <c r="EK24" s="409"/>
      <c r="EL24" s="409"/>
      <c r="EM24" s="409"/>
      <c r="EN24" s="409"/>
      <c r="EO24" s="409"/>
      <c r="EP24" s="409"/>
      <c r="EQ24" s="409"/>
      <c r="ER24" s="409"/>
      <c r="ES24" s="409"/>
      <c r="ET24" s="409"/>
      <c r="EU24" s="409"/>
      <c r="EV24" s="409"/>
      <c r="EW24" s="409"/>
      <c r="EX24" s="409"/>
      <c r="EY24" s="409"/>
      <c r="EZ24" s="409"/>
      <c r="FA24" s="409"/>
      <c r="FB24" s="409"/>
      <c r="FC24" s="409"/>
      <c r="FD24" s="409"/>
      <c r="FE24" s="409"/>
      <c r="FF24" s="409"/>
      <c r="FG24" s="409"/>
      <c r="FH24" s="409"/>
      <c r="FI24" s="409"/>
      <c r="FJ24" s="409"/>
      <c r="FK24" s="409"/>
      <c r="FL24" s="409"/>
      <c r="FM24" s="409"/>
      <c r="FN24" s="409"/>
      <c r="FO24" s="409"/>
      <c r="FP24" s="409"/>
      <c r="FQ24" s="409"/>
      <c r="FR24" s="409"/>
      <c r="FS24" s="409"/>
      <c r="FT24" s="409"/>
      <c r="FU24" s="409"/>
      <c r="FV24" s="409"/>
      <c r="FW24" s="409"/>
      <c r="FX24" s="409"/>
      <c r="FY24" s="409"/>
      <c r="FZ24" s="409"/>
      <c r="GA24" s="409"/>
      <c r="GB24" s="409"/>
      <c r="GC24" s="409"/>
      <c r="GD24" s="409"/>
      <c r="GE24" s="409"/>
      <c r="GF24" s="409"/>
      <c r="GG24" s="409"/>
      <c r="GH24" s="409"/>
      <c r="GI24" s="409"/>
      <c r="GJ24" s="409"/>
      <c r="GK24" s="409"/>
      <c r="GL24" s="409"/>
      <c r="GM24" s="409"/>
      <c r="GN24" s="409"/>
      <c r="GO24" s="409"/>
      <c r="GP24" s="409"/>
      <c r="GQ24" s="409"/>
      <c r="GR24" s="409"/>
      <c r="GS24" s="409"/>
      <c r="GT24" s="409"/>
      <c r="GU24" s="409"/>
      <c r="GV24" s="409"/>
      <c r="GW24" s="409"/>
      <c r="GX24" s="409"/>
      <c r="GY24" s="409"/>
      <c r="GZ24" s="409"/>
      <c r="HA24" s="409"/>
      <c r="HB24" s="409"/>
      <c r="HC24" s="409"/>
      <c r="HD24" s="409"/>
      <c r="HE24" s="409"/>
      <c r="HF24" s="409"/>
      <c r="HG24" s="409"/>
      <c r="HH24" s="409"/>
      <c r="HI24" s="409"/>
      <c r="HJ24" s="409"/>
      <c r="HK24" s="409"/>
      <c r="HL24" s="409"/>
      <c r="HM24" s="409"/>
      <c r="HN24" s="409"/>
      <c r="HO24" s="409"/>
      <c r="HP24" s="409"/>
      <c r="HQ24" s="409"/>
      <c r="HR24" s="409"/>
      <c r="HS24" s="409"/>
      <c r="HT24" s="409"/>
      <c r="HU24" s="409"/>
      <c r="HV24" s="409"/>
      <c r="HW24" s="409"/>
      <c r="HX24" s="409"/>
      <c r="HY24" s="409"/>
      <c r="HZ24" s="409"/>
      <c r="IA24" s="409"/>
      <c r="IB24" s="409"/>
      <c r="IC24" s="409"/>
      <c r="ID24" s="409"/>
      <c r="IE24" s="409"/>
      <c r="IF24" s="409"/>
      <c r="IG24" s="409"/>
      <c r="IH24" s="409"/>
      <c r="II24" s="409"/>
      <c r="IJ24" s="409"/>
      <c r="IK24" s="409"/>
      <c r="IL24" s="409"/>
      <c r="IM24" s="409"/>
      <c r="IN24" s="409"/>
      <c r="IO24" s="409"/>
      <c r="IP24" s="409"/>
      <c r="IQ24" s="409"/>
      <c r="IR24" s="409"/>
      <c r="IS24" s="409"/>
      <c r="IT24" s="409"/>
      <c r="IU24" s="409"/>
      <c r="IV24" s="409"/>
    </row>
    <row r="25" customFormat="false" ht="15" hidden="false" customHeight="true" outlineLevel="0" collapsed="false">
      <c r="A25" s="404" t="s">
        <v>1068</v>
      </c>
      <c r="B25" s="405"/>
      <c r="C25" s="405"/>
      <c r="D25" s="405"/>
      <c r="E25" s="405"/>
      <c r="F25" s="406"/>
      <c r="G25" s="417"/>
      <c r="H25" s="408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  <c r="CW25" s="409"/>
      <c r="CX25" s="409"/>
      <c r="CY25" s="409"/>
      <c r="CZ25" s="409"/>
      <c r="DA25" s="409"/>
      <c r="DB25" s="409"/>
      <c r="DC25" s="409"/>
      <c r="DD25" s="409"/>
      <c r="DE25" s="409"/>
      <c r="DF25" s="409"/>
      <c r="DG25" s="409"/>
      <c r="DH25" s="409"/>
      <c r="DI25" s="409"/>
      <c r="DJ25" s="409"/>
      <c r="DK25" s="409"/>
      <c r="DL25" s="409"/>
      <c r="DM25" s="409"/>
      <c r="DN25" s="409"/>
      <c r="DO25" s="409"/>
      <c r="DP25" s="409"/>
      <c r="DQ25" s="409"/>
      <c r="DR25" s="409"/>
      <c r="DS25" s="409"/>
      <c r="DT25" s="409"/>
      <c r="DU25" s="409"/>
      <c r="DV25" s="409"/>
      <c r="DW25" s="409"/>
      <c r="DX25" s="409"/>
      <c r="DY25" s="409"/>
      <c r="DZ25" s="409"/>
      <c r="EA25" s="409"/>
      <c r="EB25" s="409"/>
      <c r="EC25" s="409"/>
      <c r="ED25" s="409"/>
      <c r="EE25" s="409"/>
      <c r="EF25" s="409"/>
      <c r="EG25" s="409"/>
      <c r="EH25" s="409"/>
      <c r="EI25" s="409"/>
      <c r="EJ25" s="409"/>
      <c r="EK25" s="409"/>
      <c r="EL25" s="409"/>
      <c r="EM25" s="409"/>
      <c r="EN25" s="409"/>
      <c r="EO25" s="409"/>
      <c r="EP25" s="409"/>
      <c r="EQ25" s="409"/>
      <c r="ER25" s="409"/>
      <c r="ES25" s="409"/>
      <c r="ET25" s="409"/>
      <c r="EU25" s="409"/>
      <c r="EV25" s="409"/>
      <c r="EW25" s="409"/>
      <c r="EX25" s="409"/>
      <c r="EY25" s="409"/>
      <c r="EZ25" s="409"/>
      <c r="FA25" s="409"/>
      <c r="FB25" s="409"/>
      <c r="FC25" s="409"/>
      <c r="FD25" s="409"/>
      <c r="FE25" s="409"/>
      <c r="FF25" s="409"/>
      <c r="FG25" s="409"/>
      <c r="FH25" s="409"/>
      <c r="FI25" s="409"/>
      <c r="FJ25" s="409"/>
      <c r="FK25" s="409"/>
      <c r="FL25" s="409"/>
      <c r="FM25" s="409"/>
      <c r="FN25" s="409"/>
      <c r="FO25" s="409"/>
      <c r="FP25" s="409"/>
      <c r="FQ25" s="409"/>
      <c r="FR25" s="409"/>
      <c r="FS25" s="409"/>
      <c r="FT25" s="409"/>
      <c r="FU25" s="409"/>
      <c r="FV25" s="409"/>
      <c r="FW25" s="409"/>
      <c r="FX25" s="409"/>
      <c r="FY25" s="409"/>
      <c r="FZ25" s="409"/>
      <c r="GA25" s="409"/>
      <c r="GB25" s="409"/>
      <c r="GC25" s="409"/>
      <c r="GD25" s="409"/>
      <c r="GE25" s="409"/>
      <c r="GF25" s="409"/>
      <c r="GG25" s="409"/>
      <c r="GH25" s="409"/>
      <c r="GI25" s="409"/>
      <c r="GJ25" s="409"/>
      <c r="GK25" s="409"/>
      <c r="GL25" s="409"/>
      <c r="GM25" s="409"/>
      <c r="GN25" s="409"/>
      <c r="GO25" s="409"/>
      <c r="GP25" s="409"/>
      <c r="GQ25" s="409"/>
      <c r="GR25" s="409"/>
      <c r="GS25" s="409"/>
      <c r="GT25" s="409"/>
      <c r="GU25" s="409"/>
      <c r="GV25" s="409"/>
      <c r="GW25" s="409"/>
      <c r="GX25" s="409"/>
      <c r="GY25" s="409"/>
      <c r="GZ25" s="409"/>
      <c r="HA25" s="409"/>
      <c r="HB25" s="409"/>
      <c r="HC25" s="409"/>
      <c r="HD25" s="409"/>
      <c r="HE25" s="409"/>
      <c r="HF25" s="409"/>
      <c r="HG25" s="409"/>
      <c r="HH25" s="409"/>
      <c r="HI25" s="409"/>
      <c r="HJ25" s="409"/>
      <c r="HK25" s="409"/>
      <c r="HL25" s="409"/>
      <c r="HM25" s="409"/>
      <c r="HN25" s="409"/>
      <c r="HO25" s="409"/>
      <c r="HP25" s="409"/>
      <c r="HQ25" s="409"/>
      <c r="HR25" s="409"/>
      <c r="HS25" s="409"/>
      <c r="HT25" s="409"/>
      <c r="HU25" s="409"/>
      <c r="HV25" s="409"/>
      <c r="HW25" s="409"/>
      <c r="HX25" s="409"/>
      <c r="HY25" s="409"/>
      <c r="HZ25" s="409"/>
      <c r="IA25" s="409"/>
      <c r="IB25" s="409"/>
      <c r="IC25" s="409"/>
      <c r="ID25" s="409"/>
      <c r="IE25" s="409"/>
      <c r="IF25" s="409"/>
      <c r="IG25" s="409"/>
      <c r="IH25" s="409"/>
      <c r="II25" s="409"/>
      <c r="IJ25" s="409"/>
      <c r="IK25" s="409"/>
      <c r="IL25" s="409"/>
      <c r="IM25" s="409"/>
      <c r="IN25" s="409"/>
      <c r="IO25" s="409"/>
      <c r="IP25" s="409"/>
      <c r="IQ25" s="409"/>
      <c r="IR25" s="409"/>
      <c r="IS25" s="409"/>
      <c r="IT25" s="409"/>
      <c r="IU25" s="409"/>
      <c r="IV25" s="409"/>
    </row>
    <row r="26" customFormat="false" ht="15" hidden="false" customHeight="true" outlineLevel="0" collapsed="false">
      <c r="A26" s="418" t="s">
        <v>1069</v>
      </c>
      <c r="B26" s="418"/>
      <c r="C26" s="418"/>
      <c r="D26" s="418"/>
      <c r="E26" s="418"/>
      <c r="F26" s="418"/>
      <c r="G26" s="418"/>
      <c r="H26" s="408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09"/>
      <c r="CA26" s="409"/>
      <c r="CB26" s="409"/>
      <c r="CC26" s="409"/>
      <c r="CD26" s="409"/>
      <c r="CE26" s="409"/>
      <c r="CF26" s="409"/>
      <c r="CG26" s="409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  <c r="CW26" s="409"/>
      <c r="CX26" s="409"/>
      <c r="CY26" s="409"/>
      <c r="CZ26" s="409"/>
      <c r="DA26" s="409"/>
      <c r="DB26" s="409"/>
      <c r="DC26" s="409"/>
      <c r="DD26" s="409"/>
      <c r="DE26" s="409"/>
      <c r="DF26" s="409"/>
      <c r="DG26" s="409"/>
      <c r="DH26" s="409"/>
      <c r="DI26" s="409"/>
      <c r="DJ26" s="409"/>
      <c r="DK26" s="409"/>
      <c r="DL26" s="409"/>
      <c r="DM26" s="409"/>
      <c r="DN26" s="409"/>
      <c r="DO26" s="409"/>
      <c r="DP26" s="409"/>
      <c r="DQ26" s="409"/>
      <c r="DR26" s="409"/>
      <c r="DS26" s="409"/>
      <c r="DT26" s="409"/>
      <c r="DU26" s="409"/>
      <c r="DV26" s="409"/>
      <c r="DW26" s="409"/>
      <c r="DX26" s="409"/>
      <c r="DY26" s="409"/>
      <c r="DZ26" s="409"/>
      <c r="EA26" s="409"/>
      <c r="EB26" s="409"/>
      <c r="EC26" s="409"/>
      <c r="ED26" s="409"/>
      <c r="EE26" s="409"/>
      <c r="EF26" s="409"/>
      <c r="EG26" s="409"/>
      <c r="EH26" s="409"/>
      <c r="EI26" s="409"/>
      <c r="EJ26" s="409"/>
      <c r="EK26" s="409"/>
      <c r="EL26" s="409"/>
      <c r="EM26" s="409"/>
      <c r="EN26" s="409"/>
      <c r="EO26" s="409"/>
      <c r="EP26" s="409"/>
      <c r="EQ26" s="409"/>
      <c r="ER26" s="409"/>
      <c r="ES26" s="409"/>
      <c r="ET26" s="409"/>
      <c r="EU26" s="409"/>
      <c r="EV26" s="409"/>
      <c r="EW26" s="409"/>
      <c r="EX26" s="409"/>
      <c r="EY26" s="409"/>
      <c r="EZ26" s="409"/>
      <c r="FA26" s="409"/>
      <c r="FB26" s="409"/>
      <c r="FC26" s="409"/>
      <c r="FD26" s="409"/>
      <c r="FE26" s="409"/>
      <c r="FF26" s="409"/>
      <c r="FG26" s="409"/>
      <c r="FH26" s="409"/>
      <c r="FI26" s="409"/>
      <c r="FJ26" s="409"/>
      <c r="FK26" s="409"/>
      <c r="FL26" s="409"/>
      <c r="FM26" s="409"/>
      <c r="FN26" s="409"/>
      <c r="FO26" s="409"/>
      <c r="FP26" s="409"/>
      <c r="FQ26" s="409"/>
      <c r="FR26" s="409"/>
      <c r="FS26" s="409"/>
      <c r="FT26" s="409"/>
      <c r="FU26" s="409"/>
      <c r="FV26" s="409"/>
      <c r="FW26" s="409"/>
      <c r="FX26" s="409"/>
      <c r="FY26" s="409"/>
      <c r="FZ26" s="409"/>
      <c r="GA26" s="409"/>
      <c r="GB26" s="409"/>
      <c r="GC26" s="409"/>
      <c r="GD26" s="409"/>
      <c r="GE26" s="409"/>
      <c r="GF26" s="409"/>
      <c r="GG26" s="409"/>
      <c r="GH26" s="409"/>
      <c r="GI26" s="409"/>
      <c r="GJ26" s="409"/>
      <c r="GK26" s="409"/>
      <c r="GL26" s="409"/>
      <c r="GM26" s="409"/>
      <c r="GN26" s="409"/>
      <c r="GO26" s="409"/>
      <c r="GP26" s="409"/>
      <c r="GQ26" s="409"/>
      <c r="GR26" s="409"/>
      <c r="GS26" s="409"/>
      <c r="GT26" s="409"/>
      <c r="GU26" s="409"/>
      <c r="GV26" s="409"/>
      <c r="GW26" s="409"/>
      <c r="GX26" s="409"/>
      <c r="GY26" s="409"/>
      <c r="GZ26" s="409"/>
      <c r="HA26" s="409"/>
      <c r="HB26" s="409"/>
      <c r="HC26" s="409"/>
      <c r="HD26" s="409"/>
      <c r="HE26" s="409"/>
      <c r="HF26" s="409"/>
      <c r="HG26" s="409"/>
      <c r="HH26" s="409"/>
      <c r="HI26" s="409"/>
      <c r="HJ26" s="409"/>
      <c r="HK26" s="409"/>
      <c r="HL26" s="409"/>
      <c r="HM26" s="409"/>
      <c r="HN26" s="409"/>
      <c r="HO26" s="409"/>
      <c r="HP26" s="409"/>
      <c r="HQ26" s="409"/>
      <c r="HR26" s="409"/>
      <c r="HS26" s="409"/>
      <c r="HT26" s="409"/>
      <c r="HU26" s="409"/>
      <c r="HV26" s="409"/>
      <c r="HW26" s="409"/>
      <c r="HX26" s="409"/>
      <c r="HY26" s="409"/>
      <c r="HZ26" s="409"/>
      <c r="IA26" s="409"/>
      <c r="IB26" s="409"/>
      <c r="IC26" s="409"/>
      <c r="ID26" s="409"/>
      <c r="IE26" s="409"/>
      <c r="IF26" s="409"/>
      <c r="IG26" s="409"/>
      <c r="IH26" s="409"/>
      <c r="II26" s="409"/>
      <c r="IJ26" s="409"/>
      <c r="IK26" s="409"/>
      <c r="IL26" s="409"/>
      <c r="IM26" s="409"/>
      <c r="IN26" s="409"/>
      <c r="IO26" s="409"/>
      <c r="IP26" s="409"/>
      <c r="IQ26" s="409"/>
      <c r="IR26" s="409"/>
      <c r="IS26" s="409"/>
      <c r="IT26" s="409"/>
      <c r="IU26" s="409"/>
      <c r="IV26" s="409"/>
    </row>
    <row r="27" customFormat="false" ht="9" hidden="false" customHeight="true" outlineLevel="0" collapsed="false">
      <c r="A27" s="419"/>
      <c r="B27" s="420"/>
      <c r="C27" s="421"/>
      <c r="D27" s="422"/>
      <c r="E27" s="422"/>
      <c r="F27" s="422"/>
      <c r="G27" s="422"/>
      <c r="H27" s="423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2"/>
      <c r="BG27" s="402"/>
      <c r="BH27" s="402"/>
      <c r="BI27" s="402"/>
      <c r="BJ27" s="402"/>
      <c r="BK27" s="402"/>
      <c r="BL27" s="402"/>
      <c r="BM27" s="402"/>
      <c r="BN27" s="402"/>
      <c r="BO27" s="402"/>
      <c r="BP27" s="402"/>
      <c r="BQ27" s="402"/>
      <c r="BR27" s="402"/>
      <c r="BS27" s="402"/>
      <c r="BT27" s="402"/>
      <c r="BU27" s="402"/>
      <c r="BV27" s="402"/>
      <c r="BW27" s="402"/>
      <c r="BX27" s="402"/>
      <c r="BY27" s="402"/>
      <c r="BZ27" s="402"/>
      <c r="CA27" s="402"/>
      <c r="CB27" s="402"/>
      <c r="CC27" s="402"/>
      <c r="CD27" s="402"/>
      <c r="CE27" s="402"/>
      <c r="CF27" s="402"/>
      <c r="CG27" s="402"/>
      <c r="CH27" s="402"/>
      <c r="CI27" s="402"/>
      <c r="CJ27" s="402"/>
      <c r="CK27" s="402"/>
      <c r="CL27" s="402"/>
      <c r="CM27" s="402"/>
      <c r="CN27" s="402"/>
      <c r="CO27" s="402"/>
      <c r="CP27" s="402"/>
      <c r="CQ27" s="402"/>
      <c r="CR27" s="402"/>
      <c r="CS27" s="402"/>
      <c r="CT27" s="402"/>
      <c r="CU27" s="402"/>
      <c r="CV27" s="402"/>
      <c r="CW27" s="402"/>
      <c r="CX27" s="402"/>
      <c r="CY27" s="402"/>
      <c r="CZ27" s="402"/>
      <c r="DA27" s="402"/>
      <c r="DB27" s="402"/>
      <c r="DC27" s="402"/>
      <c r="DD27" s="402"/>
      <c r="DE27" s="402"/>
      <c r="DF27" s="402"/>
      <c r="DG27" s="402"/>
      <c r="DH27" s="402"/>
      <c r="DI27" s="402"/>
      <c r="DJ27" s="402"/>
      <c r="DK27" s="402"/>
      <c r="DL27" s="402"/>
      <c r="DM27" s="402"/>
      <c r="DN27" s="402"/>
      <c r="DO27" s="402"/>
      <c r="DP27" s="402"/>
      <c r="DQ27" s="402"/>
      <c r="DR27" s="402"/>
      <c r="DS27" s="402"/>
      <c r="DT27" s="402"/>
      <c r="DU27" s="402"/>
      <c r="DV27" s="402"/>
      <c r="DW27" s="402"/>
      <c r="DX27" s="402"/>
      <c r="DY27" s="402"/>
      <c r="DZ27" s="402"/>
      <c r="EA27" s="402"/>
      <c r="EB27" s="402"/>
      <c r="EC27" s="402"/>
      <c r="ED27" s="402"/>
      <c r="EE27" s="402"/>
      <c r="EF27" s="402"/>
      <c r="EG27" s="402"/>
      <c r="EH27" s="402"/>
      <c r="EI27" s="402"/>
      <c r="EJ27" s="402"/>
      <c r="EK27" s="402"/>
      <c r="EL27" s="402"/>
      <c r="EM27" s="402"/>
      <c r="EN27" s="402"/>
      <c r="EO27" s="402"/>
      <c r="EP27" s="402"/>
      <c r="EQ27" s="402"/>
      <c r="ER27" s="402"/>
      <c r="ES27" s="402"/>
      <c r="ET27" s="402"/>
      <c r="EU27" s="402"/>
      <c r="EV27" s="402"/>
      <c r="EW27" s="402"/>
      <c r="EX27" s="402"/>
      <c r="EY27" s="402"/>
      <c r="EZ27" s="402"/>
      <c r="FA27" s="402"/>
      <c r="FB27" s="402"/>
      <c r="FC27" s="402"/>
      <c r="FD27" s="402"/>
      <c r="FE27" s="402"/>
      <c r="FF27" s="402"/>
      <c r="FG27" s="402"/>
      <c r="FH27" s="402"/>
      <c r="FI27" s="402"/>
      <c r="FJ27" s="402"/>
      <c r="FK27" s="402"/>
      <c r="FL27" s="402"/>
      <c r="FM27" s="402"/>
      <c r="FN27" s="402"/>
      <c r="FO27" s="402"/>
      <c r="FP27" s="402"/>
      <c r="FQ27" s="402"/>
      <c r="FR27" s="402"/>
      <c r="FS27" s="402"/>
      <c r="FT27" s="402"/>
      <c r="FU27" s="402"/>
      <c r="FV27" s="402"/>
      <c r="FW27" s="402"/>
      <c r="FX27" s="402"/>
      <c r="FY27" s="402"/>
      <c r="FZ27" s="402"/>
      <c r="GA27" s="402"/>
      <c r="GB27" s="402"/>
      <c r="GC27" s="402"/>
      <c r="GD27" s="402"/>
      <c r="GE27" s="402"/>
      <c r="GF27" s="402"/>
      <c r="GG27" s="402"/>
      <c r="GH27" s="402"/>
      <c r="GI27" s="402"/>
      <c r="GJ27" s="402"/>
      <c r="GK27" s="402"/>
      <c r="GL27" s="402"/>
      <c r="GM27" s="402"/>
      <c r="GN27" s="402"/>
      <c r="GO27" s="402"/>
      <c r="GP27" s="402"/>
      <c r="GQ27" s="402"/>
      <c r="GR27" s="402"/>
      <c r="GS27" s="402"/>
      <c r="GT27" s="402"/>
      <c r="GU27" s="402"/>
      <c r="GV27" s="402"/>
      <c r="GW27" s="402"/>
      <c r="GX27" s="402"/>
      <c r="GY27" s="402"/>
      <c r="GZ27" s="402"/>
      <c r="HA27" s="402"/>
      <c r="HB27" s="402"/>
      <c r="HC27" s="402"/>
      <c r="HD27" s="402"/>
      <c r="HE27" s="402"/>
      <c r="HF27" s="402"/>
      <c r="HG27" s="402"/>
      <c r="HH27" s="402"/>
      <c r="HI27" s="402"/>
      <c r="HJ27" s="402"/>
      <c r="HK27" s="402"/>
      <c r="HL27" s="402"/>
      <c r="HM27" s="402"/>
      <c r="HN27" s="402"/>
      <c r="HO27" s="402"/>
      <c r="HP27" s="402"/>
      <c r="HQ27" s="402"/>
      <c r="HR27" s="402"/>
      <c r="HS27" s="402"/>
      <c r="HT27" s="402"/>
      <c r="HU27" s="402"/>
      <c r="HV27" s="402"/>
      <c r="HW27" s="402"/>
      <c r="HX27" s="402"/>
      <c r="HY27" s="402"/>
      <c r="HZ27" s="402"/>
      <c r="IA27" s="402"/>
      <c r="IB27" s="402"/>
      <c r="IC27" s="402"/>
      <c r="ID27" s="402"/>
      <c r="IE27" s="402"/>
      <c r="IF27" s="402"/>
      <c r="IG27" s="402"/>
      <c r="IH27" s="402"/>
      <c r="II27" s="402"/>
      <c r="IJ27" s="402"/>
      <c r="IK27" s="402"/>
      <c r="IL27" s="402"/>
      <c r="IM27" s="402"/>
      <c r="IN27" s="402"/>
      <c r="IO27" s="402"/>
      <c r="IP27" s="402"/>
      <c r="IQ27" s="402"/>
      <c r="IR27" s="402"/>
      <c r="IS27" s="402"/>
      <c r="IT27" s="402"/>
      <c r="IU27" s="402"/>
      <c r="IV27" s="402"/>
    </row>
    <row r="28" customFormat="false" ht="12.75" hidden="false" customHeight="false" outlineLevel="0" collapsed="false">
      <c r="A28" s="424" t="s">
        <v>1070</v>
      </c>
      <c r="B28" s="424"/>
      <c r="C28" s="424"/>
      <c r="D28" s="424"/>
      <c r="E28" s="424"/>
      <c r="F28" s="424"/>
      <c r="G28" s="424"/>
      <c r="H28" s="424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02"/>
      <c r="BH28" s="402"/>
      <c r="BI28" s="402"/>
      <c r="BJ28" s="402"/>
      <c r="BK28" s="402"/>
      <c r="BL28" s="402"/>
      <c r="BM28" s="402"/>
      <c r="BN28" s="402"/>
      <c r="BO28" s="402"/>
      <c r="BP28" s="402"/>
      <c r="BQ28" s="402"/>
      <c r="BR28" s="402"/>
      <c r="BS28" s="402"/>
      <c r="BT28" s="402"/>
      <c r="BU28" s="402"/>
      <c r="BV28" s="402"/>
      <c r="BW28" s="402"/>
      <c r="BX28" s="402"/>
      <c r="BY28" s="402"/>
      <c r="BZ28" s="402"/>
      <c r="CA28" s="402"/>
      <c r="CB28" s="402"/>
      <c r="CC28" s="402"/>
      <c r="CD28" s="402"/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2"/>
      <c r="CQ28" s="402"/>
      <c r="CR28" s="402"/>
      <c r="CS28" s="402"/>
      <c r="CT28" s="402"/>
      <c r="CU28" s="402"/>
      <c r="CV28" s="402"/>
      <c r="CW28" s="402"/>
      <c r="CX28" s="402"/>
      <c r="CY28" s="402"/>
      <c r="CZ28" s="402"/>
      <c r="DA28" s="402"/>
      <c r="DB28" s="402"/>
      <c r="DC28" s="402"/>
      <c r="DD28" s="402"/>
      <c r="DE28" s="402"/>
      <c r="DF28" s="402"/>
      <c r="DG28" s="402"/>
      <c r="DH28" s="402"/>
      <c r="DI28" s="402"/>
      <c r="DJ28" s="402"/>
      <c r="DK28" s="402"/>
      <c r="DL28" s="402"/>
      <c r="DM28" s="402"/>
      <c r="DN28" s="402"/>
      <c r="DO28" s="402"/>
      <c r="DP28" s="402"/>
      <c r="DQ28" s="402"/>
      <c r="DR28" s="402"/>
      <c r="DS28" s="402"/>
      <c r="DT28" s="402"/>
      <c r="DU28" s="402"/>
      <c r="DV28" s="402"/>
      <c r="DW28" s="402"/>
      <c r="DX28" s="402"/>
      <c r="DY28" s="402"/>
      <c r="DZ28" s="402"/>
      <c r="EA28" s="402"/>
      <c r="EB28" s="402"/>
      <c r="EC28" s="402"/>
      <c r="ED28" s="402"/>
      <c r="EE28" s="402"/>
      <c r="EF28" s="402"/>
      <c r="EG28" s="402"/>
      <c r="EH28" s="402"/>
      <c r="EI28" s="402"/>
      <c r="EJ28" s="402"/>
      <c r="EK28" s="402"/>
      <c r="EL28" s="402"/>
      <c r="EM28" s="402"/>
      <c r="EN28" s="402"/>
      <c r="EO28" s="402"/>
      <c r="EP28" s="402"/>
      <c r="EQ28" s="402"/>
      <c r="ER28" s="402"/>
      <c r="ES28" s="402"/>
      <c r="ET28" s="402"/>
      <c r="EU28" s="402"/>
      <c r="EV28" s="402"/>
      <c r="EW28" s="402"/>
      <c r="EX28" s="402"/>
      <c r="EY28" s="402"/>
      <c r="EZ28" s="402"/>
      <c r="FA28" s="402"/>
      <c r="FB28" s="402"/>
      <c r="FC28" s="402"/>
      <c r="FD28" s="402"/>
      <c r="FE28" s="402"/>
      <c r="FF28" s="402"/>
      <c r="FG28" s="402"/>
      <c r="FH28" s="402"/>
      <c r="FI28" s="402"/>
      <c r="FJ28" s="402"/>
      <c r="FK28" s="402"/>
      <c r="FL28" s="402"/>
      <c r="FM28" s="402"/>
      <c r="FN28" s="402"/>
      <c r="FO28" s="402"/>
      <c r="FP28" s="402"/>
      <c r="FQ28" s="402"/>
      <c r="FR28" s="402"/>
      <c r="FS28" s="402"/>
      <c r="FT28" s="402"/>
      <c r="FU28" s="402"/>
      <c r="FV28" s="402"/>
      <c r="FW28" s="402"/>
      <c r="FX28" s="402"/>
      <c r="FY28" s="402"/>
      <c r="FZ28" s="402"/>
      <c r="GA28" s="402"/>
      <c r="GB28" s="402"/>
      <c r="GC28" s="402"/>
      <c r="GD28" s="402"/>
      <c r="GE28" s="402"/>
      <c r="GF28" s="402"/>
      <c r="GG28" s="402"/>
      <c r="GH28" s="402"/>
      <c r="GI28" s="402"/>
      <c r="GJ28" s="402"/>
      <c r="GK28" s="402"/>
      <c r="GL28" s="402"/>
      <c r="GM28" s="402"/>
      <c r="GN28" s="402"/>
      <c r="GO28" s="402"/>
      <c r="GP28" s="402"/>
      <c r="GQ28" s="402"/>
      <c r="GR28" s="402"/>
      <c r="GS28" s="402"/>
      <c r="GT28" s="402"/>
      <c r="GU28" s="402"/>
      <c r="GV28" s="402"/>
      <c r="GW28" s="402"/>
      <c r="GX28" s="402"/>
      <c r="GY28" s="402"/>
      <c r="GZ28" s="402"/>
      <c r="HA28" s="402"/>
      <c r="HB28" s="402"/>
      <c r="HC28" s="402"/>
      <c r="HD28" s="402"/>
      <c r="HE28" s="402"/>
      <c r="HF28" s="402"/>
      <c r="HG28" s="402"/>
      <c r="HH28" s="402"/>
      <c r="HI28" s="402"/>
      <c r="HJ28" s="402"/>
      <c r="HK28" s="402"/>
      <c r="HL28" s="402"/>
      <c r="HM28" s="402"/>
      <c r="HN28" s="402"/>
      <c r="HO28" s="402"/>
      <c r="HP28" s="402"/>
      <c r="HQ28" s="402"/>
      <c r="HR28" s="402"/>
      <c r="HS28" s="402"/>
      <c r="HT28" s="402"/>
      <c r="HU28" s="402"/>
      <c r="HV28" s="402"/>
      <c r="HW28" s="402"/>
      <c r="HX28" s="402"/>
      <c r="HY28" s="402"/>
      <c r="HZ28" s="402"/>
      <c r="IA28" s="402"/>
      <c r="IB28" s="402"/>
      <c r="IC28" s="402"/>
      <c r="ID28" s="402"/>
      <c r="IE28" s="402"/>
      <c r="IF28" s="402"/>
      <c r="IG28" s="402"/>
      <c r="IH28" s="402"/>
      <c r="II28" s="402"/>
      <c r="IJ28" s="402"/>
      <c r="IK28" s="402"/>
      <c r="IL28" s="402"/>
      <c r="IM28" s="402"/>
      <c r="IN28" s="402"/>
      <c r="IO28" s="402"/>
      <c r="IP28" s="402"/>
      <c r="IQ28" s="402"/>
      <c r="IR28" s="402"/>
      <c r="IS28" s="402"/>
      <c r="IT28" s="402"/>
      <c r="IU28" s="402"/>
      <c r="IV28" s="402"/>
    </row>
    <row r="29" customFormat="false" ht="9" hidden="false" customHeight="true" outlineLevel="0" collapsed="false">
      <c r="A29" s="425"/>
      <c r="B29" s="426"/>
      <c r="C29" s="426"/>
      <c r="D29" s="426"/>
      <c r="E29" s="426"/>
      <c r="F29" s="426"/>
      <c r="G29" s="426"/>
      <c r="H29" s="427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398"/>
      <c r="AV29" s="398"/>
      <c r="AW29" s="398"/>
      <c r="AX29" s="398"/>
      <c r="AY29" s="398"/>
      <c r="AZ29" s="398"/>
      <c r="BA29" s="398"/>
      <c r="BB29" s="398"/>
      <c r="BC29" s="398"/>
      <c r="BD29" s="398"/>
      <c r="BE29" s="398"/>
      <c r="BF29" s="398"/>
      <c r="BG29" s="398"/>
      <c r="BH29" s="398"/>
      <c r="BI29" s="398"/>
      <c r="BJ29" s="398"/>
      <c r="BK29" s="398"/>
      <c r="BL29" s="398"/>
      <c r="BM29" s="398"/>
      <c r="BN29" s="398"/>
      <c r="BO29" s="398"/>
      <c r="BP29" s="398"/>
      <c r="BQ29" s="398"/>
      <c r="BR29" s="398"/>
      <c r="BS29" s="398"/>
      <c r="BT29" s="398"/>
      <c r="BU29" s="398"/>
      <c r="BV29" s="398"/>
      <c r="BW29" s="398"/>
      <c r="BX29" s="398"/>
      <c r="BY29" s="398"/>
      <c r="BZ29" s="398"/>
      <c r="CA29" s="398"/>
      <c r="CB29" s="398"/>
      <c r="CC29" s="398"/>
      <c r="CD29" s="398"/>
      <c r="CE29" s="398"/>
      <c r="CF29" s="398"/>
      <c r="CG29" s="398"/>
      <c r="CH29" s="398"/>
      <c r="CI29" s="398"/>
      <c r="CJ29" s="398"/>
      <c r="CK29" s="398"/>
      <c r="CL29" s="398"/>
      <c r="CM29" s="398"/>
      <c r="CN29" s="398"/>
      <c r="CO29" s="398"/>
      <c r="CP29" s="398"/>
      <c r="CQ29" s="398"/>
      <c r="CR29" s="398"/>
      <c r="CS29" s="398"/>
      <c r="CT29" s="398"/>
      <c r="CU29" s="398"/>
      <c r="CV29" s="398"/>
      <c r="CW29" s="398"/>
      <c r="CX29" s="398"/>
      <c r="CY29" s="398"/>
      <c r="CZ29" s="398"/>
      <c r="DA29" s="398"/>
      <c r="DB29" s="398"/>
      <c r="DC29" s="398"/>
      <c r="DD29" s="398"/>
      <c r="DE29" s="398"/>
      <c r="DF29" s="398"/>
      <c r="DG29" s="398"/>
      <c r="DH29" s="398"/>
      <c r="DI29" s="398"/>
      <c r="DJ29" s="398"/>
      <c r="DK29" s="398"/>
      <c r="DL29" s="398"/>
      <c r="DM29" s="398"/>
      <c r="DN29" s="398"/>
      <c r="DO29" s="398"/>
      <c r="DP29" s="398"/>
      <c r="DQ29" s="398"/>
      <c r="DR29" s="398"/>
      <c r="DS29" s="398"/>
      <c r="DT29" s="398"/>
      <c r="DU29" s="398"/>
      <c r="DV29" s="398"/>
      <c r="DW29" s="398"/>
      <c r="DX29" s="398"/>
      <c r="DY29" s="398"/>
      <c r="DZ29" s="398"/>
      <c r="EA29" s="398"/>
      <c r="EB29" s="398"/>
      <c r="EC29" s="398"/>
      <c r="ED29" s="398"/>
      <c r="EE29" s="398"/>
      <c r="EF29" s="398"/>
      <c r="EG29" s="398"/>
      <c r="EH29" s="398"/>
      <c r="EI29" s="398"/>
      <c r="EJ29" s="398"/>
      <c r="EK29" s="398"/>
      <c r="EL29" s="398"/>
      <c r="EM29" s="398"/>
      <c r="EN29" s="398"/>
      <c r="EO29" s="398"/>
      <c r="EP29" s="398"/>
      <c r="EQ29" s="398"/>
      <c r="ER29" s="398"/>
      <c r="ES29" s="398"/>
      <c r="ET29" s="398"/>
      <c r="EU29" s="398"/>
      <c r="EV29" s="398"/>
      <c r="EW29" s="398"/>
      <c r="EX29" s="398"/>
      <c r="EY29" s="398"/>
      <c r="EZ29" s="398"/>
      <c r="FA29" s="398"/>
      <c r="FB29" s="398"/>
      <c r="FC29" s="398"/>
      <c r="FD29" s="398"/>
      <c r="FE29" s="398"/>
      <c r="FF29" s="398"/>
      <c r="FG29" s="398"/>
      <c r="FH29" s="398"/>
      <c r="FI29" s="398"/>
      <c r="FJ29" s="398"/>
      <c r="FK29" s="398"/>
      <c r="FL29" s="398"/>
      <c r="FM29" s="398"/>
      <c r="FN29" s="398"/>
      <c r="FO29" s="398"/>
      <c r="FP29" s="398"/>
      <c r="FQ29" s="398"/>
      <c r="FR29" s="398"/>
      <c r="FS29" s="398"/>
      <c r="FT29" s="398"/>
      <c r="FU29" s="398"/>
      <c r="FV29" s="398"/>
      <c r="FW29" s="398"/>
      <c r="FX29" s="398"/>
      <c r="FY29" s="398"/>
      <c r="FZ29" s="398"/>
      <c r="GA29" s="398"/>
      <c r="GB29" s="398"/>
      <c r="GC29" s="398"/>
      <c r="GD29" s="398"/>
      <c r="GE29" s="398"/>
      <c r="GF29" s="398"/>
      <c r="GG29" s="398"/>
      <c r="GH29" s="398"/>
      <c r="GI29" s="398"/>
      <c r="GJ29" s="398"/>
      <c r="GK29" s="398"/>
      <c r="GL29" s="398"/>
      <c r="GM29" s="398"/>
      <c r="GN29" s="398"/>
      <c r="GO29" s="398"/>
      <c r="GP29" s="398"/>
      <c r="GQ29" s="398"/>
      <c r="GR29" s="398"/>
      <c r="GS29" s="398"/>
      <c r="GT29" s="398"/>
      <c r="GU29" s="398"/>
      <c r="GV29" s="398"/>
      <c r="GW29" s="398"/>
      <c r="GX29" s="398"/>
      <c r="GY29" s="398"/>
      <c r="GZ29" s="398"/>
      <c r="HA29" s="398"/>
      <c r="HB29" s="398"/>
      <c r="HC29" s="398"/>
      <c r="HD29" s="398"/>
      <c r="HE29" s="398"/>
      <c r="HF29" s="398"/>
      <c r="HG29" s="398"/>
      <c r="HH29" s="398"/>
      <c r="HI29" s="398"/>
      <c r="HJ29" s="398"/>
      <c r="HK29" s="398"/>
      <c r="HL29" s="398"/>
      <c r="HM29" s="398"/>
      <c r="HN29" s="398"/>
      <c r="HO29" s="398"/>
      <c r="HP29" s="398"/>
      <c r="HQ29" s="398"/>
      <c r="HR29" s="398"/>
      <c r="HS29" s="398"/>
      <c r="HT29" s="398"/>
      <c r="HU29" s="398"/>
      <c r="HV29" s="398"/>
      <c r="HW29" s="398"/>
      <c r="HX29" s="398"/>
      <c r="HY29" s="398"/>
      <c r="HZ29" s="398"/>
      <c r="IA29" s="398"/>
      <c r="IB29" s="398"/>
      <c r="IC29" s="398"/>
      <c r="ID29" s="398"/>
      <c r="IE29" s="398"/>
      <c r="IF29" s="398"/>
      <c r="IG29" s="398"/>
      <c r="IH29" s="398"/>
      <c r="II29" s="398"/>
      <c r="IJ29" s="398"/>
      <c r="IK29" s="398"/>
      <c r="IL29" s="398"/>
      <c r="IM29" s="398"/>
      <c r="IN29" s="398"/>
      <c r="IO29" s="398"/>
      <c r="IP29" s="398"/>
      <c r="IQ29" s="398"/>
      <c r="IR29" s="398"/>
      <c r="IS29" s="398"/>
      <c r="IT29" s="398"/>
      <c r="IU29" s="398"/>
      <c r="IV29" s="398"/>
    </row>
    <row r="30" customFormat="false" ht="12.75" hidden="false" customHeight="true" outlineLevel="0" collapsed="false">
      <c r="A30" s="428"/>
      <c r="B30" s="429"/>
      <c r="C30" s="429"/>
      <c r="D30" s="429"/>
      <c r="E30" s="429"/>
      <c r="F30" s="429"/>
      <c r="G30" s="429"/>
      <c r="H30" s="430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398"/>
      <c r="BW30" s="398"/>
      <c r="BX30" s="398"/>
      <c r="BY30" s="398"/>
      <c r="BZ30" s="398"/>
      <c r="CA30" s="398"/>
      <c r="CB30" s="398"/>
      <c r="CC30" s="398"/>
      <c r="CD30" s="398"/>
      <c r="CE30" s="398"/>
      <c r="CF30" s="398"/>
      <c r="CG30" s="398"/>
      <c r="CH30" s="398"/>
      <c r="CI30" s="398"/>
      <c r="CJ30" s="398"/>
      <c r="CK30" s="398"/>
      <c r="CL30" s="398"/>
      <c r="CM30" s="398"/>
      <c r="CN30" s="398"/>
      <c r="CO30" s="398"/>
      <c r="CP30" s="398"/>
      <c r="CQ30" s="398"/>
      <c r="CR30" s="398"/>
      <c r="CS30" s="398"/>
      <c r="CT30" s="398"/>
      <c r="CU30" s="398"/>
      <c r="CV30" s="398"/>
      <c r="CW30" s="398"/>
      <c r="CX30" s="398"/>
      <c r="CY30" s="398"/>
      <c r="CZ30" s="398"/>
      <c r="DA30" s="398"/>
      <c r="DB30" s="398"/>
      <c r="DC30" s="398"/>
      <c r="DD30" s="398"/>
      <c r="DE30" s="398"/>
      <c r="DF30" s="398"/>
      <c r="DG30" s="398"/>
      <c r="DH30" s="398"/>
      <c r="DI30" s="398"/>
      <c r="DJ30" s="398"/>
      <c r="DK30" s="398"/>
      <c r="DL30" s="398"/>
      <c r="DM30" s="398"/>
      <c r="DN30" s="398"/>
      <c r="DO30" s="398"/>
      <c r="DP30" s="398"/>
      <c r="DQ30" s="398"/>
      <c r="DR30" s="398"/>
      <c r="DS30" s="398"/>
      <c r="DT30" s="398"/>
      <c r="DU30" s="398"/>
      <c r="DV30" s="398"/>
      <c r="DW30" s="398"/>
      <c r="DX30" s="398"/>
      <c r="DY30" s="398"/>
      <c r="DZ30" s="398"/>
      <c r="EA30" s="398"/>
      <c r="EB30" s="398"/>
      <c r="EC30" s="398"/>
      <c r="ED30" s="398"/>
      <c r="EE30" s="398"/>
      <c r="EF30" s="398"/>
      <c r="EG30" s="398"/>
      <c r="EH30" s="398"/>
      <c r="EI30" s="398"/>
      <c r="EJ30" s="398"/>
      <c r="EK30" s="398"/>
      <c r="EL30" s="398"/>
      <c r="EM30" s="398"/>
      <c r="EN30" s="398"/>
      <c r="EO30" s="398"/>
      <c r="EP30" s="398"/>
      <c r="EQ30" s="398"/>
      <c r="ER30" s="398"/>
      <c r="ES30" s="398"/>
      <c r="ET30" s="398"/>
      <c r="EU30" s="398"/>
      <c r="EV30" s="398"/>
      <c r="EW30" s="398"/>
      <c r="EX30" s="398"/>
      <c r="EY30" s="398"/>
      <c r="EZ30" s="398"/>
      <c r="FA30" s="398"/>
      <c r="FB30" s="398"/>
      <c r="FC30" s="398"/>
      <c r="FD30" s="398"/>
      <c r="FE30" s="398"/>
      <c r="FF30" s="398"/>
      <c r="FG30" s="398"/>
      <c r="FH30" s="398"/>
      <c r="FI30" s="398"/>
      <c r="FJ30" s="398"/>
      <c r="FK30" s="398"/>
      <c r="FL30" s="398"/>
      <c r="FM30" s="398"/>
      <c r="FN30" s="398"/>
      <c r="FO30" s="398"/>
      <c r="FP30" s="398"/>
      <c r="FQ30" s="398"/>
      <c r="FR30" s="398"/>
      <c r="FS30" s="398"/>
      <c r="FT30" s="398"/>
      <c r="FU30" s="398"/>
      <c r="FV30" s="398"/>
      <c r="FW30" s="398"/>
      <c r="FX30" s="398"/>
      <c r="FY30" s="398"/>
      <c r="FZ30" s="398"/>
      <c r="GA30" s="398"/>
      <c r="GB30" s="398"/>
      <c r="GC30" s="398"/>
      <c r="GD30" s="398"/>
      <c r="GE30" s="398"/>
      <c r="GF30" s="398"/>
      <c r="GG30" s="398"/>
      <c r="GH30" s="398"/>
      <c r="GI30" s="398"/>
      <c r="GJ30" s="398"/>
      <c r="GK30" s="398"/>
      <c r="GL30" s="398"/>
      <c r="GM30" s="398"/>
      <c r="GN30" s="398"/>
      <c r="GO30" s="398"/>
      <c r="GP30" s="398"/>
      <c r="GQ30" s="398"/>
      <c r="GR30" s="398"/>
      <c r="GS30" s="398"/>
      <c r="GT30" s="398"/>
      <c r="GU30" s="398"/>
      <c r="GV30" s="398"/>
      <c r="GW30" s="398"/>
      <c r="GX30" s="398"/>
      <c r="GY30" s="398"/>
      <c r="GZ30" s="398"/>
      <c r="HA30" s="398"/>
      <c r="HB30" s="398"/>
      <c r="HC30" s="398"/>
      <c r="HD30" s="398"/>
      <c r="HE30" s="398"/>
      <c r="HF30" s="398"/>
      <c r="HG30" s="398"/>
      <c r="HH30" s="398"/>
      <c r="HI30" s="398"/>
      <c r="HJ30" s="398"/>
      <c r="HK30" s="398"/>
      <c r="HL30" s="398"/>
      <c r="HM30" s="398"/>
      <c r="HN30" s="398"/>
      <c r="HO30" s="398"/>
      <c r="HP30" s="398"/>
      <c r="HQ30" s="398"/>
      <c r="HR30" s="398"/>
      <c r="HS30" s="398"/>
      <c r="HT30" s="398"/>
      <c r="HU30" s="398"/>
      <c r="HV30" s="398"/>
      <c r="HW30" s="398"/>
      <c r="HX30" s="398"/>
      <c r="HY30" s="398"/>
      <c r="HZ30" s="398"/>
      <c r="IA30" s="398"/>
      <c r="IB30" s="398"/>
      <c r="IC30" s="398"/>
      <c r="ID30" s="398"/>
      <c r="IE30" s="398"/>
      <c r="IF30" s="398"/>
      <c r="IG30" s="398"/>
      <c r="IH30" s="398"/>
      <c r="II30" s="398"/>
      <c r="IJ30" s="398"/>
      <c r="IK30" s="398"/>
      <c r="IL30" s="398"/>
      <c r="IM30" s="398"/>
      <c r="IN30" s="398"/>
      <c r="IO30" s="398"/>
      <c r="IP30" s="398"/>
      <c r="IQ30" s="398"/>
      <c r="IR30" s="398"/>
      <c r="IS30" s="398"/>
      <c r="IT30" s="398"/>
      <c r="IU30" s="398"/>
      <c r="IV30" s="398"/>
    </row>
    <row r="31" customFormat="false" ht="12.75" hidden="false" customHeight="true" outlineLevel="0" collapsed="false">
      <c r="A31" s="431" t="s">
        <v>1071</v>
      </c>
      <c r="B31" s="432" t="s">
        <v>1072</v>
      </c>
      <c r="C31" s="432"/>
      <c r="D31" s="432"/>
      <c r="E31" s="432"/>
      <c r="F31" s="432"/>
      <c r="G31" s="433" t="s">
        <v>1073</v>
      </c>
      <c r="H31" s="434" t="s">
        <v>1074</v>
      </c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398"/>
      <c r="BM31" s="398"/>
      <c r="BN31" s="398"/>
      <c r="BO31" s="398"/>
      <c r="BP31" s="398"/>
      <c r="BQ31" s="398"/>
      <c r="BR31" s="398"/>
      <c r="BS31" s="398"/>
      <c r="BT31" s="398"/>
      <c r="BU31" s="398"/>
      <c r="BV31" s="398"/>
      <c r="BW31" s="398"/>
      <c r="BX31" s="398"/>
      <c r="BY31" s="398"/>
      <c r="BZ31" s="398"/>
      <c r="CA31" s="398"/>
      <c r="CB31" s="398"/>
      <c r="CC31" s="398"/>
      <c r="CD31" s="398"/>
      <c r="CE31" s="398"/>
      <c r="CF31" s="398"/>
      <c r="CG31" s="398"/>
      <c r="CH31" s="398"/>
      <c r="CI31" s="398"/>
      <c r="CJ31" s="398"/>
      <c r="CK31" s="398"/>
      <c r="CL31" s="398"/>
      <c r="CM31" s="398"/>
      <c r="CN31" s="398"/>
      <c r="CO31" s="398"/>
      <c r="CP31" s="398"/>
      <c r="CQ31" s="398"/>
      <c r="CR31" s="398"/>
      <c r="CS31" s="398"/>
      <c r="CT31" s="398"/>
      <c r="CU31" s="398"/>
      <c r="CV31" s="398"/>
      <c r="CW31" s="398"/>
      <c r="CX31" s="398"/>
      <c r="CY31" s="398"/>
      <c r="CZ31" s="398"/>
      <c r="DA31" s="398"/>
      <c r="DB31" s="398"/>
      <c r="DC31" s="398"/>
      <c r="DD31" s="398"/>
      <c r="DE31" s="398"/>
      <c r="DF31" s="398"/>
      <c r="DG31" s="398"/>
      <c r="DH31" s="398"/>
      <c r="DI31" s="398"/>
      <c r="DJ31" s="398"/>
      <c r="DK31" s="398"/>
      <c r="DL31" s="398"/>
      <c r="DM31" s="398"/>
      <c r="DN31" s="398"/>
      <c r="DO31" s="398"/>
      <c r="DP31" s="398"/>
      <c r="DQ31" s="398"/>
      <c r="DR31" s="398"/>
      <c r="DS31" s="398"/>
      <c r="DT31" s="398"/>
      <c r="DU31" s="398"/>
      <c r="DV31" s="398"/>
      <c r="DW31" s="398"/>
      <c r="DX31" s="398"/>
      <c r="DY31" s="398"/>
      <c r="DZ31" s="398"/>
      <c r="EA31" s="398"/>
      <c r="EB31" s="398"/>
      <c r="EC31" s="398"/>
      <c r="ED31" s="398"/>
      <c r="EE31" s="398"/>
      <c r="EF31" s="398"/>
      <c r="EG31" s="398"/>
      <c r="EH31" s="398"/>
      <c r="EI31" s="398"/>
      <c r="EJ31" s="398"/>
      <c r="EK31" s="398"/>
      <c r="EL31" s="398"/>
      <c r="EM31" s="398"/>
      <c r="EN31" s="398"/>
      <c r="EO31" s="398"/>
      <c r="EP31" s="398"/>
      <c r="EQ31" s="398"/>
      <c r="ER31" s="398"/>
      <c r="ES31" s="398"/>
      <c r="ET31" s="398"/>
      <c r="EU31" s="398"/>
      <c r="EV31" s="398"/>
      <c r="EW31" s="398"/>
      <c r="EX31" s="398"/>
      <c r="EY31" s="398"/>
      <c r="EZ31" s="398"/>
      <c r="FA31" s="398"/>
      <c r="FB31" s="398"/>
      <c r="FC31" s="398"/>
      <c r="FD31" s="398"/>
      <c r="FE31" s="398"/>
      <c r="FF31" s="398"/>
      <c r="FG31" s="398"/>
      <c r="FH31" s="398"/>
      <c r="FI31" s="398"/>
      <c r="FJ31" s="398"/>
      <c r="FK31" s="398"/>
      <c r="FL31" s="398"/>
      <c r="FM31" s="398"/>
      <c r="FN31" s="398"/>
      <c r="FO31" s="398"/>
      <c r="FP31" s="398"/>
      <c r="FQ31" s="398"/>
      <c r="FR31" s="398"/>
      <c r="FS31" s="398"/>
      <c r="FT31" s="398"/>
      <c r="FU31" s="398"/>
      <c r="FV31" s="398"/>
      <c r="FW31" s="398"/>
      <c r="FX31" s="398"/>
      <c r="FY31" s="398"/>
      <c r="FZ31" s="398"/>
      <c r="GA31" s="398"/>
      <c r="GB31" s="398"/>
      <c r="GC31" s="398"/>
      <c r="GD31" s="398"/>
      <c r="GE31" s="398"/>
      <c r="GF31" s="398"/>
      <c r="GG31" s="398"/>
      <c r="GH31" s="398"/>
      <c r="GI31" s="398"/>
      <c r="GJ31" s="398"/>
      <c r="GK31" s="398"/>
      <c r="GL31" s="398"/>
      <c r="GM31" s="398"/>
      <c r="GN31" s="398"/>
      <c r="GO31" s="398"/>
      <c r="GP31" s="398"/>
      <c r="GQ31" s="398"/>
      <c r="GR31" s="398"/>
      <c r="GS31" s="398"/>
      <c r="GT31" s="398"/>
      <c r="GU31" s="398"/>
      <c r="GV31" s="398"/>
      <c r="GW31" s="398"/>
      <c r="GX31" s="398"/>
      <c r="GY31" s="398"/>
      <c r="GZ31" s="398"/>
      <c r="HA31" s="398"/>
      <c r="HB31" s="398"/>
      <c r="HC31" s="398"/>
      <c r="HD31" s="398"/>
      <c r="HE31" s="398"/>
      <c r="HF31" s="398"/>
      <c r="HG31" s="398"/>
      <c r="HH31" s="398"/>
      <c r="HI31" s="398"/>
      <c r="HJ31" s="398"/>
      <c r="HK31" s="398"/>
      <c r="HL31" s="398"/>
      <c r="HM31" s="398"/>
      <c r="HN31" s="398"/>
      <c r="HO31" s="398"/>
      <c r="HP31" s="398"/>
      <c r="HQ31" s="398"/>
      <c r="HR31" s="398"/>
      <c r="HS31" s="398"/>
      <c r="HT31" s="398"/>
      <c r="HU31" s="398"/>
      <c r="HV31" s="398"/>
      <c r="HW31" s="398"/>
      <c r="HX31" s="398"/>
      <c r="HY31" s="398"/>
      <c r="HZ31" s="398"/>
      <c r="IA31" s="398"/>
      <c r="IB31" s="398"/>
      <c r="IC31" s="398"/>
      <c r="ID31" s="398"/>
      <c r="IE31" s="398"/>
      <c r="IF31" s="398"/>
      <c r="IG31" s="398"/>
      <c r="IH31" s="398"/>
      <c r="II31" s="398"/>
      <c r="IJ31" s="398"/>
      <c r="IK31" s="398"/>
      <c r="IL31" s="398"/>
      <c r="IM31" s="398"/>
      <c r="IN31" s="398"/>
      <c r="IO31" s="398"/>
      <c r="IP31" s="398"/>
      <c r="IQ31" s="398"/>
      <c r="IR31" s="398"/>
      <c r="IS31" s="398"/>
      <c r="IT31" s="398"/>
      <c r="IU31" s="398"/>
      <c r="IV31" s="398"/>
    </row>
    <row r="32" customFormat="false" ht="12.75" hidden="false" customHeight="true" outlineLevel="0" collapsed="false">
      <c r="A32" s="431"/>
      <c r="B32" s="435"/>
      <c r="C32" s="436" t="s">
        <v>1075</v>
      </c>
      <c r="D32" s="436"/>
      <c r="E32" s="436"/>
      <c r="F32" s="436"/>
      <c r="G32" s="433"/>
      <c r="H32" s="434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8"/>
      <c r="BL32" s="398"/>
      <c r="BM32" s="398"/>
      <c r="BN32" s="398"/>
      <c r="BO32" s="398"/>
      <c r="BP32" s="398"/>
      <c r="BQ32" s="398"/>
      <c r="BR32" s="398"/>
      <c r="BS32" s="398"/>
      <c r="BT32" s="398"/>
      <c r="BU32" s="398"/>
      <c r="BV32" s="398"/>
      <c r="BW32" s="398"/>
      <c r="BX32" s="398"/>
      <c r="BY32" s="398"/>
      <c r="BZ32" s="398"/>
      <c r="CA32" s="398"/>
      <c r="CB32" s="398"/>
      <c r="CC32" s="398"/>
      <c r="CD32" s="398"/>
      <c r="CE32" s="398"/>
      <c r="CF32" s="398"/>
      <c r="CG32" s="398"/>
      <c r="CH32" s="398"/>
      <c r="CI32" s="398"/>
      <c r="CJ32" s="398"/>
      <c r="CK32" s="398"/>
      <c r="CL32" s="398"/>
      <c r="CM32" s="398"/>
      <c r="CN32" s="398"/>
      <c r="CO32" s="398"/>
      <c r="CP32" s="398"/>
      <c r="CQ32" s="398"/>
      <c r="CR32" s="398"/>
      <c r="CS32" s="398"/>
      <c r="CT32" s="398"/>
      <c r="CU32" s="398"/>
      <c r="CV32" s="398"/>
      <c r="CW32" s="398"/>
      <c r="CX32" s="398"/>
      <c r="CY32" s="398"/>
      <c r="CZ32" s="398"/>
      <c r="DA32" s="398"/>
      <c r="DB32" s="398"/>
      <c r="DC32" s="398"/>
      <c r="DD32" s="398"/>
      <c r="DE32" s="398"/>
      <c r="DF32" s="398"/>
      <c r="DG32" s="398"/>
      <c r="DH32" s="398"/>
      <c r="DI32" s="398"/>
      <c r="DJ32" s="398"/>
      <c r="DK32" s="398"/>
      <c r="DL32" s="398"/>
      <c r="DM32" s="398"/>
      <c r="DN32" s="398"/>
      <c r="DO32" s="398"/>
      <c r="DP32" s="398"/>
      <c r="DQ32" s="398"/>
      <c r="DR32" s="398"/>
      <c r="DS32" s="398"/>
      <c r="DT32" s="398"/>
      <c r="DU32" s="398"/>
      <c r="DV32" s="398"/>
      <c r="DW32" s="398"/>
      <c r="DX32" s="398"/>
      <c r="DY32" s="398"/>
      <c r="DZ32" s="398"/>
      <c r="EA32" s="398"/>
      <c r="EB32" s="398"/>
      <c r="EC32" s="398"/>
      <c r="ED32" s="398"/>
      <c r="EE32" s="398"/>
      <c r="EF32" s="398"/>
      <c r="EG32" s="398"/>
      <c r="EH32" s="398"/>
      <c r="EI32" s="398"/>
      <c r="EJ32" s="398"/>
      <c r="EK32" s="398"/>
      <c r="EL32" s="398"/>
      <c r="EM32" s="398"/>
      <c r="EN32" s="398"/>
      <c r="EO32" s="398"/>
      <c r="EP32" s="398"/>
      <c r="EQ32" s="398"/>
      <c r="ER32" s="398"/>
      <c r="ES32" s="398"/>
      <c r="ET32" s="398"/>
      <c r="EU32" s="398"/>
      <c r="EV32" s="398"/>
      <c r="EW32" s="398"/>
      <c r="EX32" s="398"/>
      <c r="EY32" s="398"/>
      <c r="EZ32" s="398"/>
      <c r="FA32" s="398"/>
      <c r="FB32" s="398"/>
      <c r="FC32" s="398"/>
      <c r="FD32" s="398"/>
      <c r="FE32" s="398"/>
      <c r="FF32" s="398"/>
      <c r="FG32" s="398"/>
      <c r="FH32" s="398"/>
      <c r="FI32" s="398"/>
      <c r="FJ32" s="398"/>
      <c r="FK32" s="398"/>
      <c r="FL32" s="398"/>
      <c r="FM32" s="398"/>
      <c r="FN32" s="398"/>
      <c r="FO32" s="398"/>
      <c r="FP32" s="398"/>
      <c r="FQ32" s="398"/>
      <c r="FR32" s="398"/>
      <c r="FS32" s="398"/>
      <c r="FT32" s="398"/>
      <c r="FU32" s="398"/>
      <c r="FV32" s="398"/>
      <c r="FW32" s="398"/>
      <c r="FX32" s="398"/>
      <c r="FY32" s="398"/>
      <c r="FZ32" s="398"/>
      <c r="GA32" s="398"/>
      <c r="GB32" s="398"/>
      <c r="GC32" s="398"/>
      <c r="GD32" s="398"/>
      <c r="GE32" s="398"/>
      <c r="GF32" s="398"/>
      <c r="GG32" s="398"/>
      <c r="GH32" s="398"/>
      <c r="GI32" s="398"/>
      <c r="GJ32" s="398"/>
      <c r="GK32" s="398"/>
      <c r="GL32" s="398"/>
      <c r="GM32" s="398"/>
      <c r="GN32" s="398"/>
      <c r="GO32" s="398"/>
      <c r="GP32" s="398"/>
      <c r="GQ32" s="398"/>
      <c r="GR32" s="398"/>
      <c r="GS32" s="398"/>
      <c r="GT32" s="398"/>
      <c r="GU32" s="398"/>
      <c r="GV32" s="398"/>
      <c r="GW32" s="398"/>
      <c r="GX32" s="398"/>
      <c r="GY32" s="398"/>
      <c r="GZ32" s="398"/>
      <c r="HA32" s="398"/>
      <c r="HB32" s="398"/>
      <c r="HC32" s="398"/>
      <c r="HD32" s="398"/>
      <c r="HE32" s="398"/>
      <c r="HF32" s="398"/>
      <c r="HG32" s="398"/>
      <c r="HH32" s="398"/>
      <c r="HI32" s="398"/>
      <c r="HJ32" s="398"/>
      <c r="HK32" s="398"/>
      <c r="HL32" s="398"/>
      <c r="HM32" s="398"/>
      <c r="HN32" s="398"/>
      <c r="HO32" s="398"/>
      <c r="HP32" s="398"/>
      <c r="HQ32" s="398"/>
      <c r="HR32" s="398"/>
      <c r="HS32" s="398"/>
      <c r="HT32" s="398"/>
      <c r="HU32" s="398"/>
      <c r="HV32" s="398"/>
      <c r="HW32" s="398"/>
      <c r="HX32" s="398"/>
      <c r="HY32" s="398"/>
      <c r="HZ32" s="398"/>
      <c r="IA32" s="398"/>
      <c r="IB32" s="398"/>
      <c r="IC32" s="398"/>
      <c r="ID32" s="398"/>
      <c r="IE32" s="398"/>
      <c r="IF32" s="398"/>
      <c r="IG32" s="398"/>
      <c r="IH32" s="398"/>
      <c r="II32" s="398"/>
      <c r="IJ32" s="398"/>
      <c r="IK32" s="398"/>
      <c r="IL32" s="398"/>
      <c r="IM32" s="398"/>
      <c r="IN32" s="398"/>
      <c r="IO32" s="398"/>
      <c r="IP32" s="398"/>
      <c r="IQ32" s="398"/>
      <c r="IR32" s="398"/>
      <c r="IS32" s="398"/>
      <c r="IT32" s="398"/>
      <c r="IU32" s="398"/>
      <c r="IV32" s="398"/>
    </row>
    <row r="33" customFormat="false" ht="12.75" hidden="false" customHeight="true" outlineLevel="0" collapsed="false">
      <c r="A33" s="431"/>
      <c r="B33" s="435"/>
      <c r="C33" s="436"/>
      <c r="D33" s="436"/>
      <c r="E33" s="436"/>
      <c r="F33" s="436"/>
      <c r="G33" s="433"/>
      <c r="H33" s="434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  <c r="AS33" s="398"/>
      <c r="AT33" s="398"/>
      <c r="AU33" s="398"/>
      <c r="AV33" s="398"/>
      <c r="AW33" s="398"/>
      <c r="AX33" s="398"/>
      <c r="AY33" s="398"/>
      <c r="AZ33" s="398"/>
      <c r="BA33" s="398"/>
      <c r="BB33" s="398"/>
      <c r="BC33" s="398"/>
      <c r="BD33" s="398"/>
      <c r="BE33" s="398"/>
      <c r="BF33" s="398"/>
      <c r="BG33" s="398"/>
      <c r="BH33" s="398"/>
      <c r="BI33" s="398"/>
      <c r="BJ33" s="398"/>
      <c r="BK33" s="398"/>
      <c r="BL33" s="398"/>
      <c r="BM33" s="398"/>
      <c r="BN33" s="398"/>
      <c r="BO33" s="398"/>
      <c r="BP33" s="398"/>
      <c r="BQ33" s="398"/>
      <c r="BR33" s="398"/>
      <c r="BS33" s="398"/>
      <c r="BT33" s="398"/>
      <c r="BU33" s="398"/>
      <c r="BV33" s="398"/>
      <c r="BW33" s="398"/>
      <c r="BX33" s="398"/>
      <c r="BY33" s="398"/>
      <c r="BZ33" s="398"/>
      <c r="CA33" s="398"/>
      <c r="CB33" s="398"/>
      <c r="CC33" s="398"/>
      <c r="CD33" s="398"/>
      <c r="CE33" s="398"/>
      <c r="CF33" s="398"/>
      <c r="CG33" s="398"/>
      <c r="CH33" s="398"/>
      <c r="CI33" s="398"/>
      <c r="CJ33" s="398"/>
      <c r="CK33" s="398"/>
      <c r="CL33" s="398"/>
      <c r="CM33" s="398"/>
      <c r="CN33" s="398"/>
      <c r="CO33" s="398"/>
      <c r="CP33" s="398"/>
      <c r="CQ33" s="398"/>
      <c r="CR33" s="398"/>
      <c r="CS33" s="398"/>
      <c r="CT33" s="398"/>
      <c r="CU33" s="398"/>
      <c r="CV33" s="398"/>
      <c r="CW33" s="398"/>
      <c r="CX33" s="398"/>
      <c r="CY33" s="398"/>
      <c r="CZ33" s="398"/>
      <c r="DA33" s="398"/>
      <c r="DB33" s="398"/>
      <c r="DC33" s="398"/>
      <c r="DD33" s="398"/>
      <c r="DE33" s="398"/>
      <c r="DF33" s="398"/>
      <c r="DG33" s="398"/>
      <c r="DH33" s="398"/>
      <c r="DI33" s="398"/>
      <c r="DJ33" s="398"/>
      <c r="DK33" s="398"/>
      <c r="DL33" s="398"/>
      <c r="DM33" s="398"/>
      <c r="DN33" s="398"/>
      <c r="DO33" s="398"/>
      <c r="DP33" s="398"/>
      <c r="DQ33" s="398"/>
      <c r="DR33" s="398"/>
      <c r="DS33" s="398"/>
      <c r="DT33" s="398"/>
      <c r="DU33" s="398"/>
      <c r="DV33" s="398"/>
      <c r="DW33" s="398"/>
      <c r="DX33" s="398"/>
      <c r="DY33" s="398"/>
      <c r="DZ33" s="398"/>
      <c r="EA33" s="398"/>
      <c r="EB33" s="398"/>
      <c r="EC33" s="398"/>
      <c r="ED33" s="398"/>
      <c r="EE33" s="398"/>
      <c r="EF33" s="398"/>
      <c r="EG33" s="398"/>
      <c r="EH33" s="398"/>
      <c r="EI33" s="398"/>
      <c r="EJ33" s="398"/>
      <c r="EK33" s="398"/>
      <c r="EL33" s="398"/>
      <c r="EM33" s="398"/>
      <c r="EN33" s="398"/>
      <c r="EO33" s="398"/>
      <c r="EP33" s="398"/>
      <c r="EQ33" s="398"/>
      <c r="ER33" s="398"/>
      <c r="ES33" s="398"/>
      <c r="ET33" s="398"/>
      <c r="EU33" s="398"/>
      <c r="EV33" s="398"/>
      <c r="EW33" s="398"/>
      <c r="EX33" s="398"/>
      <c r="EY33" s="398"/>
      <c r="EZ33" s="398"/>
      <c r="FA33" s="398"/>
      <c r="FB33" s="398"/>
      <c r="FC33" s="398"/>
      <c r="FD33" s="398"/>
      <c r="FE33" s="398"/>
      <c r="FF33" s="398"/>
      <c r="FG33" s="398"/>
      <c r="FH33" s="398"/>
      <c r="FI33" s="398"/>
      <c r="FJ33" s="398"/>
      <c r="FK33" s="398"/>
      <c r="FL33" s="398"/>
      <c r="FM33" s="398"/>
      <c r="FN33" s="398"/>
      <c r="FO33" s="398"/>
      <c r="FP33" s="398"/>
      <c r="FQ33" s="398"/>
      <c r="FR33" s="398"/>
      <c r="FS33" s="398"/>
      <c r="FT33" s="398"/>
      <c r="FU33" s="398"/>
      <c r="FV33" s="398"/>
      <c r="FW33" s="398"/>
      <c r="FX33" s="398"/>
      <c r="FY33" s="398"/>
      <c r="FZ33" s="398"/>
      <c r="GA33" s="398"/>
      <c r="GB33" s="398"/>
      <c r="GC33" s="398"/>
      <c r="GD33" s="398"/>
      <c r="GE33" s="398"/>
      <c r="GF33" s="398"/>
      <c r="GG33" s="398"/>
      <c r="GH33" s="398"/>
      <c r="GI33" s="398"/>
      <c r="GJ33" s="398"/>
      <c r="GK33" s="398"/>
      <c r="GL33" s="398"/>
      <c r="GM33" s="398"/>
      <c r="GN33" s="398"/>
      <c r="GO33" s="398"/>
      <c r="GP33" s="398"/>
      <c r="GQ33" s="398"/>
      <c r="GR33" s="398"/>
      <c r="GS33" s="398"/>
      <c r="GT33" s="398"/>
      <c r="GU33" s="398"/>
      <c r="GV33" s="398"/>
      <c r="GW33" s="398"/>
      <c r="GX33" s="398"/>
      <c r="GY33" s="398"/>
      <c r="GZ33" s="398"/>
      <c r="HA33" s="398"/>
      <c r="HB33" s="398"/>
      <c r="HC33" s="398"/>
      <c r="HD33" s="398"/>
      <c r="HE33" s="398"/>
      <c r="HF33" s="398"/>
      <c r="HG33" s="398"/>
      <c r="HH33" s="398"/>
      <c r="HI33" s="398"/>
      <c r="HJ33" s="398"/>
      <c r="HK33" s="398"/>
      <c r="HL33" s="398"/>
      <c r="HM33" s="398"/>
      <c r="HN33" s="398"/>
      <c r="HO33" s="398"/>
      <c r="HP33" s="398"/>
      <c r="HQ33" s="398"/>
      <c r="HR33" s="398"/>
      <c r="HS33" s="398"/>
      <c r="HT33" s="398"/>
      <c r="HU33" s="398"/>
      <c r="HV33" s="398"/>
      <c r="HW33" s="398"/>
      <c r="HX33" s="398"/>
      <c r="HY33" s="398"/>
      <c r="HZ33" s="398"/>
      <c r="IA33" s="398"/>
      <c r="IB33" s="398"/>
      <c r="IC33" s="398"/>
      <c r="ID33" s="398"/>
      <c r="IE33" s="398"/>
      <c r="IF33" s="398"/>
      <c r="IG33" s="398"/>
      <c r="IH33" s="398"/>
      <c r="II33" s="398"/>
      <c r="IJ33" s="398"/>
      <c r="IK33" s="398"/>
      <c r="IL33" s="398"/>
      <c r="IM33" s="398"/>
      <c r="IN33" s="398"/>
      <c r="IO33" s="398"/>
      <c r="IP33" s="398"/>
      <c r="IQ33" s="398"/>
      <c r="IR33" s="398"/>
      <c r="IS33" s="398"/>
      <c r="IT33" s="398"/>
      <c r="IU33" s="398"/>
      <c r="IV33" s="398"/>
    </row>
    <row r="34" customFormat="false" ht="15" hidden="false" customHeight="true" outlineLevel="0" collapsed="false">
      <c r="A34" s="437"/>
      <c r="B34" s="438"/>
      <c r="C34" s="439"/>
      <c r="D34" s="439"/>
      <c r="E34" s="439"/>
      <c r="F34" s="439"/>
      <c r="G34" s="440"/>
      <c r="H34" s="441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98"/>
      <c r="BC34" s="398"/>
      <c r="BD34" s="398"/>
      <c r="BE34" s="398"/>
      <c r="BF34" s="398"/>
      <c r="BG34" s="398"/>
      <c r="BH34" s="398"/>
      <c r="BI34" s="398"/>
      <c r="BJ34" s="398"/>
      <c r="BK34" s="398"/>
      <c r="BL34" s="398"/>
      <c r="BM34" s="398"/>
      <c r="BN34" s="398"/>
      <c r="BO34" s="398"/>
      <c r="BP34" s="398"/>
      <c r="BQ34" s="398"/>
      <c r="BR34" s="398"/>
      <c r="BS34" s="398"/>
      <c r="BT34" s="398"/>
      <c r="BU34" s="398"/>
      <c r="BV34" s="398"/>
      <c r="BW34" s="398"/>
      <c r="BX34" s="398"/>
      <c r="BY34" s="398"/>
      <c r="BZ34" s="398"/>
      <c r="CA34" s="398"/>
      <c r="CB34" s="398"/>
      <c r="CC34" s="398"/>
      <c r="CD34" s="398"/>
      <c r="CE34" s="398"/>
      <c r="CF34" s="398"/>
      <c r="CG34" s="398"/>
      <c r="CH34" s="398"/>
      <c r="CI34" s="398"/>
      <c r="CJ34" s="398"/>
      <c r="CK34" s="398"/>
      <c r="CL34" s="398"/>
      <c r="CM34" s="398"/>
      <c r="CN34" s="398"/>
      <c r="CO34" s="398"/>
      <c r="CP34" s="398"/>
      <c r="CQ34" s="398"/>
      <c r="CR34" s="398"/>
      <c r="CS34" s="398"/>
      <c r="CT34" s="398"/>
      <c r="CU34" s="398"/>
      <c r="CV34" s="398"/>
      <c r="CW34" s="398"/>
      <c r="CX34" s="398"/>
      <c r="CY34" s="398"/>
      <c r="CZ34" s="398"/>
      <c r="DA34" s="398"/>
      <c r="DB34" s="398"/>
      <c r="DC34" s="398"/>
      <c r="DD34" s="398"/>
      <c r="DE34" s="398"/>
      <c r="DF34" s="398"/>
      <c r="DG34" s="398"/>
      <c r="DH34" s="398"/>
      <c r="DI34" s="398"/>
      <c r="DJ34" s="398"/>
      <c r="DK34" s="398"/>
      <c r="DL34" s="398"/>
      <c r="DM34" s="398"/>
      <c r="DN34" s="398"/>
      <c r="DO34" s="398"/>
      <c r="DP34" s="398"/>
      <c r="DQ34" s="398"/>
      <c r="DR34" s="398"/>
      <c r="DS34" s="398"/>
      <c r="DT34" s="398"/>
      <c r="DU34" s="398"/>
      <c r="DV34" s="398"/>
      <c r="DW34" s="398"/>
      <c r="DX34" s="398"/>
      <c r="DY34" s="398"/>
      <c r="DZ34" s="398"/>
      <c r="EA34" s="398"/>
      <c r="EB34" s="398"/>
      <c r="EC34" s="398"/>
      <c r="ED34" s="398"/>
      <c r="EE34" s="398"/>
      <c r="EF34" s="398"/>
      <c r="EG34" s="398"/>
      <c r="EH34" s="398"/>
      <c r="EI34" s="398"/>
      <c r="EJ34" s="398"/>
      <c r="EK34" s="398"/>
      <c r="EL34" s="398"/>
      <c r="EM34" s="398"/>
      <c r="EN34" s="398"/>
      <c r="EO34" s="398"/>
      <c r="EP34" s="398"/>
      <c r="EQ34" s="398"/>
      <c r="ER34" s="398"/>
      <c r="ES34" s="398"/>
      <c r="ET34" s="398"/>
      <c r="EU34" s="398"/>
      <c r="EV34" s="398"/>
      <c r="EW34" s="398"/>
      <c r="EX34" s="398"/>
      <c r="EY34" s="398"/>
      <c r="EZ34" s="398"/>
      <c r="FA34" s="398"/>
      <c r="FB34" s="398"/>
      <c r="FC34" s="398"/>
      <c r="FD34" s="398"/>
      <c r="FE34" s="398"/>
      <c r="FF34" s="398"/>
      <c r="FG34" s="398"/>
      <c r="FH34" s="398"/>
      <c r="FI34" s="398"/>
      <c r="FJ34" s="398"/>
      <c r="FK34" s="398"/>
      <c r="FL34" s="398"/>
      <c r="FM34" s="398"/>
      <c r="FN34" s="398"/>
      <c r="FO34" s="398"/>
      <c r="FP34" s="398"/>
      <c r="FQ34" s="398"/>
      <c r="FR34" s="398"/>
      <c r="FS34" s="398"/>
      <c r="FT34" s="398"/>
      <c r="FU34" s="398"/>
      <c r="FV34" s="398"/>
      <c r="FW34" s="398"/>
      <c r="FX34" s="398"/>
      <c r="FY34" s="398"/>
      <c r="FZ34" s="398"/>
      <c r="GA34" s="398"/>
      <c r="GB34" s="398"/>
      <c r="GC34" s="398"/>
      <c r="GD34" s="398"/>
      <c r="GE34" s="398"/>
      <c r="GF34" s="398"/>
      <c r="GG34" s="398"/>
      <c r="GH34" s="398"/>
      <c r="GI34" s="398"/>
      <c r="GJ34" s="398"/>
      <c r="GK34" s="398"/>
      <c r="GL34" s="398"/>
      <c r="GM34" s="398"/>
      <c r="GN34" s="398"/>
      <c r="GO34" s="398"/>
      <c r="GP34" s="398"/>
      <c r="GQ34" s="398"/>
      <c r="GR34" s="398"/>
      <c r="GS34" s="398"/>
      <c r="GT34" s="398"/>
      <c r="GU34" s="398"/>
      <c r="GV34" s="398"/>
      <c r="GW34" s="398"/>
      <c r="GX34" s="398"/>
      <c r="GY34" s="398"/>
      <c r="GZ34" s="398"/>
      <c r="HA34" s="398"/>
      <c r="HB34" s="398"/>
      <c r="HC34" s="398"/>
      <c r="HD34" s="398"/>
      <c r="HE34" s="398"/>
      <c r="HF34" s="398"/>
      <c r="HG34" s="398"/>
      <c r="HH34" s="398"/>
      <c r="HI34" s="398"/>
      <c r="HJ34" s="398"/>
      <c r="HK34" s="398"/>
      <c r="HL34" s="398"/>
      <c r="HM34" s="398"/>
      <c r="HN34" s="398"/>
      <c r="HO34" s="398"/>
      <c r="HP34" s="398"/>
      <c r="HQ34" s="398"/>
      <c r="HR34" s="398"/>
      <c r="HS34" s="398"/>
      <c r="HT34" s="398"/>
      <c r="HU34" s="398"/>
      <c r="HV34" s="398"/>
      <c r="HW34" s="398"/>
      <c r="HX34" s="398"/>
      <c r="HY34" s="398"/>
      <c r="HZ34" s="398"/>
      <c r="IA34" s="398"/>
      <c r="IB34" s="398"/>
      <c r="IC34" s="398"/>
      <c r="ID34" s="398"/>
      <c r="IE34" s="398"/>
      <c r="IF34" s="398"/>
      <c r="IG34" s="398"/>
      <c r="IH34" s="398"/>
      <c r="II34" s="398"/>
      <c r="IJ34" s="398"/>
      <c r="IK34" s="398"/>
      <c r="IL34" s="398"/>
      <c r="IM34" s="398"/>
      <c r="IN34" s="398"/>
      <c r="IO34" s="398"/>
      <c r="IP34" s="398"/>
      <c r="IQ34" s="398"/>
      <c r="IR34" s="398"/>
      <c r="IS34" s="398"/>
      <c r="IT34" s="398"/>
      <c r="IU34" s="398"/>
      <c r="IV34" s="398"/>
    </row>
    <row r="35" customFormat="false" ht="15" hidden="false" customHeight="true" outlineLevel="0" collapsed="false">
      <c r="A35" s="442" t="s">
        <v>1076</v>
      </c>
      <c r="B35" s="442"/>
      <c r="C35" s="442"/>
      <c r="D35" s="442"/>
      <c r="E35" s="442"/>
      <c r="F35" s="442"/>
      <c r="G35" s="442"/>
      <c r="H35" s="442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98"/>
      <c r="AZ35" s="398"/>
      <c r="BA35" s="398"/>
      <c r="BB35" s="398"/>
      <c r="BC35" s="398"/>
      <c r="BD35" s="398"/>
      <c r="BE35" s="398"/>
      <c r="BF35" s="398"/>
      <c r="BG35" s="398"/>
      <c r="BH35" s="398"/>
      <c r="BI35" s="398"/>
      <c r="BJ35" s="398"/>
      <c r="BK35" s="398"/>
      <c r="BL35" s="398"/>
      <c r="BM35" s="398"/>
      <c r="BN35" s="398"/>
      <c r="BO35" s="398"/>
      <c r="BP35" s="398"/>
      <c r="BQ35" s="398"/>
      <c r="BR35" s="398"/>
      <c r="BS35" s="398"/>
      <c r="BT35" s="398"/>
      <c r="BU35" s="398"/>
      <c r="BV35" s="398"/>
      <c r="BW35" s="398"/>
      <c r="BX35" s="398"/>
      <c r="BY35" s="398"/>
      <c r="BZ35" s="398"/>
      <c r="CA35" s="398"/>
      <c r="CB35" s="398"/>
      <c r="CC35" s="398"/>
      <c r="CD35" s="398"/>
      <c r="CE35" s="398"/>
      <c r="CF35" s="398"/>
      <c r="CG35" s="398"/>
      <c r="CH35" s="398"/>
      <c r="CI35" s="398"/>
      <c r="CJ35" s="398"/>
      <c r="CK35" s="398"/>
      <c r="CL35" s="398"/>
      <c r="CM35" s="398"/>
      <c r="CN35" s="398"/>
      <c r="CO35" s="398"/>
      <c r="CP35" s="398"/>
      <c r="CQ35" s="398"/>
      <c r="CR35" s="398"/>
      <c r="CS35" s="398"/>
      <c r="CT35" s="398"/>
      <c r="CU35" s="398"/>
      <c r="CV35" s="398"/>
      <c r="CW35" s="398"/>
      <c r="CX35" s="398"/>
      <c r="CY35" s="398"/>
      <c r="CZ35" s="398"/>
      <c r="DA35" s="398"/>
      <c r="DB35" s="398"/>
      <c r="DC35" s="398"/>
      <c r="DD35" s="398"/>
      <c r="DE35" s="398"/>
      <c r="DF35" s="398"/>
      <c r="DG35" s="398"/>
      <c r="DH35" s="398"/>
      <c r="DI35" s="398"/>
      <c r="DJ35" s="398"/>
      <c r="DK35" s="398"/>
      <c r="DL35" s="398"/>
      <c r="DM35" s="398"/>
      <c r="DN35" s="398"/>
      <c r="DO35" s="398"/>
      <c r="DP35" s="398"/>
      <c r="DQ35" s="398"/>
      <c r="DR35" s="398"/>
      <c r="DS35" s="398"/>
      <c r="DT35" s="398"/>
      <c r="DU35" s="398"/>
      <c r="DV35" s="398"/>
      <c r="DW35" s="398"/>
      <c r="DX35" s="398"/>
      <c r="DY35" s="398"/>
      <c r="DZ35" s="398"/>
      <c r="EA35" s="398"/>
      <c r="EB35" s="398"/>
      <c r="EC35" s="398"/>
      <c r="ED35" s="398"/>
      <c r="EE35" s="398"/>
      <c r="EF35" s="398"/>
      <c r="EG35" s="398"/>
      <c r="EH35" s="398"/>
      <c r="EI35" s="398"/>
      <c r="EJ35" s="398"/>
      <c r="EK35" s="398"/>
      <c r="EL35" s="398"/>
      <c r="EM35" s="398"/>
      <c r="EN35" s="398"/>
      <c r="EO35" s="398"/>
      <c r="EP35" s="398"/>
      <c r="EQ35" s="398"/>
      <c r="ER35" s="398"/>
      <c r="ES35" s="398"/>
      <c r="ET35" s="398"/>
      <c r="EU35" s="398"/>
      <c r="EV35" s="398"/>
      <c r="EW35" s="398"/>
      <c r="EX35" s="398"/>
      <c r="EY35" s="398"/>
      <c r="EZ35" s="398"/>
      <c r="FA35" s="398"/>
      <c r="FB35" s="398"/>
      <c r="FC35" s="398"/>
      <c r="FD35" s="398"/>
      <c r="FE35" s="398"/>
      <c r="FF35" s="398"/>
      <c r="FG35" s="398"/>
      <c r="FH35" s="398"/>
      <c r="FI35" s="398"/>
      <c r="FJ35" s="398"/>
      <c r="FK35" s="398"/>
      <c r="FL35" s="398"/>
      <c r="FM35" s="398"/>
      <c r="FN35" s="398"/>
      <c r="FO35" s="398"/>
      <c r="FP35" s="398"/>
      <c r="FQ35" s="398"/>
      <c r="FR35" s="398"/>
      <c r="FS35" s="398"/>
      <c r="FT35" s="398"/>
      <c r="FU35" s="398"/>
      <c r="FV35" s="398"/>
      <c r="FW35" s="398"/>
      <c r="FX35" s="398"/>
      <c r="FY35" s="398"/>
      <c r="FZ35" s="398"/>
      <c r="GA35" s="398"/>
      <c r="GB35" s="398"/>
      <c r="GC35" s="398"/>
      <c r="GD35" s="398"/>
      <c r="GE35" s="398"/>
      <c r="GF35" s="398"/>
      <c r="GG35" s="398"/>
      <c r="GH35" s="398"/>
      <c r="GI35" s="398"/>
      <c r="GJ35" s="398"/>
      <c r="GK35" s="398"/>
      <c r="GL35" s="398"/>
      <c r="GM35" s="398"/>
      <c r="GN35" s="398"/>
      <c r="GO35" s="398"/>
      <c r="GP35" s="398"/>
      <c r="GQ35" s="398"/>
      <c r="GR35" s="398"/>
      <c r="GS35" s="398"/>
      <c r="GT35" s="398"/>
      <c r="GU35" s="398"/>
      <c r="GV35" s="398"/>
      <c r="GW35" s="398"/>
      <c r="GX35" s="398"/>
      <c r="GY35" s="398"/>
      <c r="GZ35" s="398"/>
      <c r="HA35" s="398"/>
      <c r="HB35" s="398"/>
      <c r="HC35" s="398"/>
      <c r="HD35" s="398"/>
      <c r="HE35" s="398"/>
      <c r="HF35" s="398"/>
      <c r="HG35" s="398"/>
      <c r="HH35" s="398"/>
      <c r="HI35" s="398"/>
      <c r="HJ35" s="398"/>
      <c r="HK35" s="398"/>
      <c r="HL35" s="398"/>
      <c r="HM35" s="398"/>
      <c r="HN35" s="398"/>
      <c r="HO35" s="398"/>
      <c r="HP35" s="398"/>
      <c r="HQ35" s="398"/>
      <c r="HR35" s="398"/>
      <c r="HS35" s="398"/>
      <c r="HT35" s="398"/>
      <c r="HU35" s="398"/>
      <c r="HV35" s="398"/>
      <c r="HW35" s="398"/>
      <c r="HX35" s="398"/>
      <c r="HY35" s="398"/>
      <c r="HZ35" s="398"/>
      <c r="IA35" s="398"/>
      <c r="IB35" s="398"/>
      <c r="IC35" s="398"/>
      <c r="ID35" s="398"/>
      <c r="IE35" s="398"/>
      <c r="IF35" s="398"/>
      <c r="IG35" s="398"/>
      <c r="IH35" s="398"/>
      <c r="II35" s="398"/>
      <c r="IJ35" s="398"/>
      <c r="IK35" s="398"/>
      <c r="IL35" s="398"/>
      <c r="IM35" s="398"/>
      <c r="IN35" s="398"/>
      <c r="IO35" s="398"/>
      <c r="IP35" s="398"/>
      <c r="IQ35" s="398"/>
      <c r="IR35" s="398"/>
      <c r="IS35" s="398"/>
      <c r="IT35" s="398"/>
      <c r="IU35" s="398"/>
      <c r="IV35" s="398"/>
    </row>
    <row r="36" customFormat="false" ht="15" hidden="false" customHeight="true" outlineLevel="0" collapsed="false">
      <c r="A36" s="442" t="s">
        <v>1077</v>
      </c>
      <c r="B36" s="442"/>
      <c r="C36" s="442"/>
      <c r="D36" s="442"/>
      <c r="E36" s="442"/>
      <c r="F36" s="442"/>
      <c r="G36" s="442"/>
      <c r="H36" s="442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8"/>
      <c r="AU36" s="398"/>
      <c r="AV36" s="398"/>
      <c r="AW36" s="398"/>
      <c r="AX36" s="398"/>
      <c r="AY36" s="398"/>
      <c r="AZ36" s="398"/>
      <c r="BA36" s="398"/>
      <c r="BB36" s="398"/>
      <c r="BC36" s="398"/>
      <c r="BD36" s="398"/>
      <c r="BE36" s="398"/>
      <c r="BF36" s="398"/>
      <c r="BG36" s="398"/>
      <c r="BH36" s="398"/>
      <c r="BI36" s="398"/>
      <c r="BJ36" s="398"/>
      <c r="BK36" s="398"/>
      <c r="BL36" s="398"/>
      <c r="BM36" s="398"/>
      <c r="BN36" s="398"/>
      <c r="BO36" s="398"/>
      <c r="BP36" s="398"/>
      <c r="BQ36" s="398"/>
      <c r="BR36" s="398"/>
      <c r="BS36" s="398"/>
      <c r="BT36" s="398"/>
      <c r="BU36" s="398"/>
      <c r="BV36" s="398"/>
      <c r="BW36" s="398"/>
      <c r="BX36" s="398"/>
      <c r="BY36" s="398"/>
      <c r="BZ36" s="398"/>
      <c r="CA36" s="398"/>
      <c r="CB36" s="398"/>
      <c r="CC36" s="398"/>
      <c r="CD36" s="398"/>
      <c r="CE36" s="398"/>
      <c r="CF36" s="398"/>
      <c r="CG36" s="398"/>
      <c r="CH36" s="398"/>
      <c r="CI36" s="398"/>
      <c r="CJ36" s="398"/>
      <c r="CK36" s="398"/>
      <c r="CL36" s="398"/>
      <c r="CM36" s="398"/>
      <c r="CN36" s="398"/>
      <c r="CO36" s="398"/>
      <c r="CP36" s="398"/>
      <c r="CQ36" s="398"/>
      <c r="CR36" s="398"/>
      <c r="CS36" s="398"/>
      <c r="CT36" s="398"/>
      <c r="CU36" s="398"/>
      <c r="CV36" s="398"/>
      <c r="CW36" s="398"/>
      <c r="CX36" s="398"/>
      <c r="CY36" s="398"/>
      <c r="CZ36" s="398"/>
      <c r="DA36" s="398"/>
      <c r="DB36" s="398"/>
      <c r="DC36" s="398"/>
      <c r="DD36" s="398"/>
      <c r="DE36" s="398"/>
      <c r="DF36" s="398"/>
      <c r="DG36" s="398"/>
      <c r="DH36" s="398"/>
      <c r="DI36" s="398"/>
      <c r="DJ36" s="398"/>
      <c r="DK36" s="398"/>
      <c r="DL36" s="398"/>
      <c r="DM36" s="398"/>
      <c r="DN36" s="398"/>
      <c r="DO36" s="398"/>
      <c r="DP36" s="398"/>
      <c r="DQ36" s="398"/>
      <c r="DR36" s="398"/>
      <c r="DS36" s="398"/>
      <c r="DT36" s="398"/>
      <c r="DU36" s="398"/>
      <c r="DV36" s="398"/>
      <c r="DW36" s="398"/>
      <c r="DX36" s="398"/>
      <c r="DY36" s="398"/>
      <c r="DZ36" s="398"/>
      <c r="EA36" s="398"/>
      <c r="EB36" s="398"/>
      <c r="EC36" s="398"/>
      <c r="ED36" s="398"/>
      <c r="EE36" s="398"/>
      <c r="EF36" s="398"/>
      <c r="EG36" s="398"/>
      <c r="EH36" s="398"/>
      <c r="EI36" s="398"/>
      <c r="EJ36" s="398"/>
      <c r="EK36" s="398"/>
      <c r="EL36" s="398"/>
      <c r="EM36" s="398"/>
      <c r="EN36" s="398"/>
      <c r="EO36" s="398"/>
      <c r="EP36" s="398"/>
      <c r="EQ36" s="398"/>
      <c r="ER36" s="398"/>
      <c r="ES36" s="398"/>
      <c r="ET36" s="398"/>
      <c r="EU36" s="398"/>
      <c r="EV36" s="398"/>
      <c r="EW36" s="398"/>
      <c r="EX36" s="398"/>
      <c r="EY36" s="398"/>
      <c r="EZ36" s="398"/>
      <c r="FA36" s="398"/>
      <c r="FB36" s="398"/>
      <c r="FC36" s="398"/>
      <c r="FD36" s="398"/>
      <c r="FE36" s="398"/>
      <c r="FF36" s="398"/>
      <c r="FG36" s="398"/>
      <c r="FH36" s="398"/>
      <c r="FI36" s="398"/>
      <c r="FJ36" s="398"/>
      <c r="FK36" s="398"/>
      <c r="FL36" s="398"/>
      <c r="FM36" s="398"/>
      <c r="FN36" s="398"/>
      <c r="FO36" s="398"/>
      <c r="FP36" s="398"/>
      <c r="FQ36" s="398"/>
      <c r="FR36" s="398"/>
      <c r="FS36" s="398"/>
      <c r="FT36" s="398"/>
      <c r="FU36" s="398"/>
      <c r="FV36" s="398"/>
      <c r="FW36" s="398"/>
      <c r="FX36" s="398"/>
      <c r="FY36" s="398"/>
      <c r="FZ36" s="398"/>
      <c r="GA36" s="398"/>
      <c r="GB36" s="398"/>
      <c r="GC36" s="398"/>
      <c r="GD36" s="398"/>
      <c r="GE36" s="398"/>
      <c r="GF36" s="398"/>
      <c r="GG36" s="398"/>
      <c r="GH36" s="398"/>
      <c r="GI36" s="398"/>
      <c r="GJ36" s="398"/>
      <c r="GK36" s="398"/>
      <c r="GL36" s="398"/>
      <c r="GM36" s="398"/>
      <c r="GN36" s="398"/>
      <c r="GO36" s="398"/>
      <c r="GP36" s="398"/>
      <c r="GQ36" s="398"/>
      <c r="GR36" s="398"/>
      <c r="GS36" s="398"/>
      <c r="GT36" s="398"/>
      <c r="GU36" s="398"/>
      <c r="GV36" s="398"/>
      <c r="GW36" s="398"/>
      <c r="GX36" s="398"/>
      <c r="GY36" s="398"/>
      <c r="GZ36" s="398"/>
      <c r="HA36" s="398"/>
      <c r="HB36" s="398"/>
      <c r="HC36" s="398"/>
      <c r="HD36" s="398"/>
      <c r="HE36" s="398"/>
      <c r="HF36" s="398"/>
      <c r="HG36" s="398"/>
      <c r="HH36" s="398"/>
      <c r="HI36" s="398"/>
      <c r="HJ36" s="398"/>
      <c r="HK36" s="398"/>
      <c r="HL36" s="398"/>
      <c r="HM36" s="398"/>
      <c r="HN36" s="398"/>
      <c r="HO36" s="398"/>
      <c r="HP36" s="398"/>
      <c r="HQ36" s="398"/>
      <c r="HR36" s="398"/>
      <c r="HS36" s="398"/>
      <c r="HT36" s="398"/>
      <c r="HU36" s="398"/>
      <c r="HV36" s="398"/>
      <c r="HW36" s="398"/>
      <c r="HX36" s="398"/>
      <c r="HY36" s="398"/>
      <c r="HZ36" s="398"/>
      <c r="IA36" s="398"/>
      <c r="IB36" s="398"/>
      <c r="IC36" s="398"/>
      <c r="ID36" s="398"/>
      <c r="IE36" s="398"/>
      <c r="IF36" s="398"/>
      <c r="IG36" s="398"/>
      <c r="IH36" s="398"/>
      <c r="II36" s="398"/>
      <c r="IJ36" s="398"/>
      <c r="IK36" s="398"/>
      <c r="IL36" s="398"/>
      <c r="IM36" s="398"/>
      <c r="IN36" s="398"/>
      <c r="IO36" s="398"/>
      <c r="IP36" s="398"/>
      <c r="IQ36" s="398"/>
      <c r="IR36" s="398"/>
      <c r="IS36" s="398"/>
      <c r="IT36" s="398"/>
      <c r="IU36" s="398"/>
      <c r="IV36" s="398"/>
    </row>
    <row r="37" customFormat="false" ht="15" hidden="false" customHeight="true" outlineLevel="0" collapsed="false">
      <c r="A37" s="442" t="s">
        <v>1078</v>
      </c>
      <c r="B37" s="442"/>
      <c r="C37" s="442"/>
      <c r="D37" s="442"/>
      <c r="E37" s="442"/>
      <c r="F37" s="442"/>
      <c r="G37" s="442"/>
      <c r="H37" s="442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8"/>
      <c r="BL37" s="398"/>
      <c r="BM37" s="398"/>
      <c r="BN37" s="398"/>
      <c r="BO37" s="398"/>
      <c r="BP37" s="398"/>
      <c r="BQ37" s="398"/>
      <c r="BR37" s="398"/>
      <c r="BS37" s="398"/>
      <c r="BT37" s="398"/>
      <c r="BU37" s="398"/>
      <c r="BV37" s="398"/>
      <c r="BW37" s="398"/>
      <c r="BX37" s="398"/>
      <c r="BY37" s="398"/>
      <c r="BZ37" s="398"/>
      <c r="CA37" s="398"/>
      <c r="CB37" s="398"/>
      <c r="CC37" s="398"/>
      <c r="CD37" s="398"/>
      <c r="CE37" s="398"/>
      <c r="CF37" s="398"/>
      <c r="CG37" s="398"/>
      <c r="CH37" s="398"/>
      <c r="CI37" s="398"/>
      <c r="CJ37" s="398"/>
      <c r="CK37" s="398"/>
      <c r="CL37" s="398"/>
      <c r="CM37" s="398"/>
      <c r="CN37" s="398"/>
      <c r="CO37" s="398"/>
      <c r="CP37" s="398"/>
      <c r="CQ37" s="398"/>
      <c r="CR37" s="398"/>
      <c r="CS37" s="398"/>
      <c r="CT37" s="398"/>
      <c r="CU37" s="398"/>
      <c r="CV37" s="398"/>
      <c r="CW37" s="398"/>
      <c r="CX37" s="398"/>
      <c r="CY37" s="398"/>
      <c r="CZ37" s="398"/>
      <c r="DA37" s="398"/>
      <c r="DB37" s="398"/>
      <c r="DC37" s="398"/>
      <c r="DD37" s="398"/>
      <c r="DE37" s="398"/>
      <c r="DF37" s="398"/>
      <c r="DG37" s="398"/>
      <c r="DH37" s="398"/>
      <c r="DI37" s="398"/>
      <c r="DJ37" s="398"/>
      <c r="DK37" s="398"/>
      <c r="DL37" s="398"/>
      <c r="DM37" s="398"/>
      <c r="DN37" s="398"/>
      <c r="DO37" s="398"/>
      <c r="DP37" s="398"/>
      <c r="DQ37" s="398"/>
      <c r="DR37" s="398"/>
      <c r="DS37" s="398"/>
      <c r="DT37" s="398"/>
      <c r="DU37" s="398"/>
      <c r="DV37" s="398"/>
      <c r="DW37" s="398"/>
      <c r="DX37" s="398"/>
      <c r="DY37" s="398"/>
      <c r="DZ37" s="398"/>
      <c r="EA37" s="398"/>
      <c r="EB37" s="398"/>
      <c r="EC37" s="398"/>
      <c r="ED37" s="398"/>
      <c r="EE37" s="398"/>
      <c r="EF37" s="398"/>
      <c r="EG37" s="398"/>
      <c r="EH37" s="398"/>
      <c r="EI37" s="398"/>
      <c r="EJ37" s="398"/>
      <c r="EK37" s="398"/>
      <c r="EL37" s="398"/>
      <c r="EM37" s="398"/>
      <c r="EN37" s="398"/>
      <c r="EO37" s="398"/>
      <c r="EP37" s="398"/>
      <c r="EQ37" s="398"/>
      <c r="ER37" s="398"/>
      <c r="ES37" s="398"/>
      <c r="ET37" s="398"/>
      <c r="EU37" s="398"/>
      <c r="EV37" s="398"/>
      <c r="EW37" s="398"/>
      <c r="EX37" s="398"/>
      <c r="EY37" s="398"/>
      <c r="EZ37" s="398"/>
      <c r="FA37" s="398"/>
      <c r="FB37" s="398"/>
      <c r="FC37" s="398"/>
      <c r="FD37" s="398"/>
      <c r="FE37" s="398"/>
      <c r="FF37" s="398"/>
      <c r="FG37" s="398"/>
      <c r="FH37" s="398"/>
      <c r="FI37" s="398"/>
      <c r="FJ37" s="398"/>
      <c r="FK37" s="398"/>
      <c r="FL37" s="398"/>
      <c r="FM37" s="398"/>
      <c r="FN37" s="398"/>
      <c r="FO37" s="398"/>
      <c r="FP37" s="398"/>
      <c r="FQ37" s="398"/>
      <c r="FR37" s="398"/>
      <c r="FS37" s="398"/>
      <c r="FT37" s="398"/>
      <c r="FU37" s="398"/>
      <c r="FV37" s="398"/>
      <c r="FW37" s="398"/>
      <c r="FX37" s="398"/>
      <c r="FY37" s="398"/>
      <c r="FZ37" s="398"/>
      <c r="GA37" s="398"/>
      <c r="GB37" s="398"/>
      <c r="GC37" s="398"/>
      <c r="GD37" s="398"/>
      <c r="GE37" s="398"/>
      <c r="GF37" s="398"/>
      <c r="GG37" s="398"/>
      <c r="GH37" s="398"/>
      <c r="GI37" s="398"/>
      <c r="GJ37" s="398"/>
      <c r="GK37" s="398"/>
      <c r="GL37" s="398"/>
      <c r="GM37" s="398"/>
      <c r="GN37" s="398"/>
      <c r="GO37" s="398"/>
      <c r="GP37" s="398"/>
      <c r="GQ37" s="398"/>
      <c r="GR37" s="398"/>
      <c r="GS37" s="398"/>
      <c r="GT37" s="398"/>
      <c r="GU37" s="398"/>
      <c r="GV37" s="398"/>
      <c r="GW37" s="398"/>
      <c r="GX37" s="398"/>
      <c r="GY37" s="398"/>
      <c r="GZ37" s="398"/>
      <c r="HA37" s="398"/>
      <c r="HB37" s="398"/>
      <c r="HC37" s="398"/>
      <c r="HD37" s="398"/>
      <c r="HE37" s="398"/>
      <c r="HF37" s="398"/>
      <c r="HG37" s="398"/>
      <c r="HH37" s="398"/>
      <c r="HI37" s="398"/>
      <c r="HJ37" s="398"/>
      <c r="HK37" s="398"/>
      <c r="HL37" s="398"/>
      <c r="HM37" s="398"/>
      <c r="HN37" s="398"/>
      <c r="HO37" s="398"/>
      <c r="HP37" s="398"/>
      <c r="HQ37" s="398"/>
      <c r="HR37" s="398"/>
      <c r="HS37" s="398"/>
      <c r="HT37" s="398"/>
      <c r="HU37" s="398"/>
      <c r="HV37" s="398"/>
      <c r="HW37" s="398"/>
      <c r="HX37" s="398"/>
      <c r="HY37" s="398"/>
      <c r="HZ37" s="398"/>
      <c r="IA37" s="398"/>
      <c r="IB37" s="398"/>
      <c r="IC37" s="398"/>
      <c r="ID37" s="398"/>
      <c r="IE37" s="398"/>
      <c r="IF37" s="398"/>
      <c r="IG37" s="398"/>
      <c r="IH37" s="398"/>
      <c r="II37" s="398"/>
      <c r="IJ37" s="398"/>
      <c r="IK37" s="398"/>
      <c r="IL37" s="398"/>
      <c r="IM37" s="398"/>
      <c r="IN37" s="398"/>
      <c r="IO37" s="398"/>
      <c r="IP37" s="398"/>
      <c r="IQ37" s="398"/>
      <c r="IR37" s="398"/>
      <c r="IS37" s="398"/>
      <c r="IT37" s="398"/>
      <c r="IU37" s="398"/>
      <c r="IV37" s="398"/>
    </row>
    <row r="38" customFormat="false" ht="15" hidden="false" customHeight="true" outlineLevel="0" collapsed="false">
      <c r="A38" s="442" t="s">
        <v>1079</v>
      </c>
      <c r="B38" s="442"/>
      <c r="C38" s="442"/>
      <c r="D38" s="442"/>
      <c r="E38" s="442"/>
      <c r="F38" s="442"/>
      <c r="G38" s="442"/>
      <c r="H38" s="442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  <c r="AZ38" s="398"/>
      <c r="BA38" s="398"/>
      <c r="BB38" s="398"/>
      <c r="BC38" s="398"/>
      <c r="BD38" s="398"/>
      <c r="BE38" s="398"/>
      <c r="BF38" s="398"/>
      <c r="BG38" s="398"/>
      <c r="BH38" s="398"/>
      <c r="BI38" s="398"/>
      <c r="BJ38" s="398"/>
      <c r="BK38" s="398"/>
      <c r="BL38" s="398"/>
      <c r="BM38" s="398"/>
      <c r="BN38" s="398"/>
      <c r="BO38" s="398"/>
      <c r="BP38" s="398"/>
      <c r="BQ38" s="398"/>
      <c r="BR38" s="398"/>
      <c r="BS38" s="398"/>
      <c r="BT38" s="398"/>
      <c r="BU38" s="398"/>
      <c r="BV38" s="398"/>
      <c r="BW38" s="398"/>
      <c r="BX38" s="398"/>
      <c r="BY38" s="398"/>
      <c r="BZ38" s="398"/>
      <c r="CA38" s="398"/>
      <c r="CB38" s="398"/>
      <c r="CC38" s="398"/>
      <c r="CD38" s="398"/>
      <c r="CE38" s="398"/>
      <c r="CF38" s="398"/>
      <c r="CG38" s="398"/>
      <c r="CH38" s="398"/>
      <c r="CI38" s="398"/>
      <c r="CJ38" s="398"/>
      <c r="CK38" s="398"/>
      <c r="CL38" s="398"/>
      <c r="CM38" s="398"/>
      <c r="CN38" s="398"/>
      <c r="CO38" s="398"/>
      <c r="CP38" s="398"/>
      <c r="CQ38" s="398"/>
      <c r="CR38" s="398"/>
      <c r="CS38" s="398"/>
      <c r="CT38" s="398"/>
      <c r="CU38" s="398"/>
      <c r="CV38" s="398"/>
      <c r="CW38" s="398"/>
      <c r="CX38" s="398"/>
      <c r="CY38" s="398"/>
      <c r="CZ38" s="398"/>
      <c r="DA38" s="398"/>
      <c r="DB38" s="398"/>
      <c r="DC38" s="398"/>
      <c r="DD38" s="398"/>
      <c r="DE38" s="398"/>
      <c r="DF38" s="398"/>
      <c r="DG38" s="398"/>
      <c r="DH38" s="398"/>
      <c r="DI38" s="398"/>
      <c r="DJ38" s="398"/>
      <c r="DK38" s="398"/>
      <c r="DL38" s="398"/>
      <c r="DM38" s="398"/>
      <c r="DN38" s="398"/>
      <c r="DO38" s="398"/>
      <c r="DP38" s="398"/>
      <c r="DQ38" s="398"/>
      <c r="DR38" s="398"/>
      <c r="DS38" s="398"/>
      <c r="DT38" s="398"/>
      <c r="DU38" s="398"/>
      <c r="DV38" s="398"/>
      <c r="DW38" s="398"/>
      <c r="DX38" s="398"/>
      <c r="DY38" s="398"/>
      <c r="DZ38" s="398"/>
      <c r="EA38" s="398"/>
      <c r="EB38" s="398"/>
      <c r="EC38" s="398"/>
      <c r="ED38" s="398"/>
      <c r="EE38" s="398"/>
      <c r="EF38" s="398"/>
      <c r="EG38" s="398"/>
      <c r="EH38" s="398"/>
      <c r="EI38" s="398"/>
      <c r="EJ38" s="398"/>
      <c r="EK38" s="398"/>
      <c r="EL38" s="398"/>
      <c r="EM38" s="398"/>
      <c r="EN38" s="398"/>
      <c r="EO38" s="398"/>
      <c r="EP38" s="398"/>
      <c r="EQ38" s="398"/>
      <c r="ER38" s="398"/>
      <c r="ES38" s="398"/>
      <c r="ET38" s="398"/>
      <c r="EU38" s="398"/>
      <c r="EV38" s="398"/>
      <c r="EW38" s="398"/>
      <c r="EX38" s="398"/>
      <c r="EY38" s="398"/>
      <c r="EZ38" s="398"/>
      <c r="FA38" s="398"/>
      <c r="FB38" s="398"/>
      <c r="FC38" s="398"/>
      <c r="FD38" s="398"/>
      <c r="FE38" s="398"/>
      <c r="FF38" s="398"/>
      <c r="FG38" s="398"/>
      <c r="FH38" s="398"/>
      <c r="FI38" s="398"/>
      <c r="FJ38" s="398"/>
      <c r="FK38" s="398"/>
      <c r="FL38" s="398"/>
      <c r="FM38" s="398"/>
      <c r="FN38" s="398"/>
      <c r="FO38" s="398"/>
      <c r="FP38" s="398"/>
      <c r="FQ38" s="398"/>
      <c r="FR38" s="398"/>
      <c r="FS38" s="398"/>
      <c r="FT38" s="398"/>
      <c r="FU38" s="398"/>
      <c r="FV38" s="398"/>
      <c r="FW38" s="398"/>
      <c r="FX38" s="398"/>
      <c r="FY38" s="398"/>
      <c r="FZ38" s="398"/>
      <c r="GA38" s="398"/>
      <c r="GB38" s="398"/>
      <c r="GC38" s="398"/>
      <c r="GD38" s="398"/>
      <c r="GE38" s="398"/>
      <c r="GF38" s="398"/>
      <c r="GG38" s="398"/>
      <c r="GH38" s="398"/>
      <c r="GI38" s="398"/>
      <c r="GJ38" s="398"/>
      <c r="GK38" s="398"/>
      <c r="GL38" s="398"/>
      <c r="GM38" s="398"/>
      <c r="GN38" s="398"/>
      <c r="GO38" s="398"/>
      <c r="GP38" s="398"/>
      <c r="GQ38" s="398"/>
      <c r="GR38" s="398"/>
      <c r="GS38" s="398"/>
      <c r="GT38" s="398"/>
      <c r="GU38" s="398"/>
      <c r="GV38" s="398"/>
      <c r="GW38" s="398"/>
      <c r="GX38" s="398"/>
      <c r="GY38" s="398"/>
      <c r="GZ38" s="398"/>
      <c r="HA38" s="398"/>
      <c r="HB38" s="398"/>
      <c r="HC38" s="398"/>
      <c r="HD38" s="398"/>
      <c r="HE38" s="398"/>
      <c r="HF38" s="398"/>
      <c r="HG38" s="398"/>
      <c r="HH38" s="398"/>
      <c r="HI38" s="398"/>
      <c r="HJ38" s="398"/>
      <c r="HK38" s="398"/>
      <c r="HL38" s="398"/>
      <c r="HM38" s="398"/>
      <c r="HN38" s="398"/>
      <c r="HO38" s="398"/>
      <c r="HP38" s="398"/>
      <c r="HQ38" s="398"/>
      <c r="HR38" s="398"/>
      <c r="HS38" s="398"/>
      <c r="HT38" s="398"/>
      <c r="HU38" s="398"/>
      <c r="HV38" s="398"/>
      <c r="HW38" s="398"/>
      <c r="HX38" s="398"/>
      <c r="HY38" s="398"/>
      <c r="HZ38" s="398"/>
      <c r="IA38" s="398"/>
      <c r="IB38" s="398"/>
      <c r="IC38" s="398"/>
      <c r="ID38" s="398"/>
      <c r="IE38" s="398"/>
      <c r="IF38" s="398"/>
      <c r="IG38" s="398"/>
      <c r="IH38" s="398"/>
      <c r="II38" s="398"/>
      <c r="IJ38" s="398"/>
      <c r="IK38" s="398"/>
      <c r="IL38" s="398"/>
      <c r="IM38" s="398"/>
      <c r="IN38" s="398"/>
      <c r="IO38" s="398"/>
      <c r="IP38" s="398"/>
      <c r="IQ38" s="398"/>
      <c r="IR38" s="398"/>
      <c r="IS38" s="398"/>
      <c r="IT38" s="398"/>
      <c r="IU38" s="398"/>
      <c r="IV38" s="398"/>
    </row>
    <row r="39" customFormat="false" ht="9" hidden="false" customHeight="true" outlineLevel="0" collapsed="false">
      <c r="A39" s="437"/>
      <c r="B39" s="438"/>
      <c r="C39" s="439"/>
      <c r="D39" s="439"/>
      <c r="E39" s="439"/>
      <c r="F39" s="439"/>
      <c r="G39" s="440"/>
      <c r="H39" s="441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8"/>
      <c r="BJ39" s="398"/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398"/>
      <c r="CA39" s="398"/>
      <c r="CB39" s="398"/>
      <c r="CC39" s="398"/>
      <c r="CD39" s="398"/>
      <c r="CE39" s="398"/>
      <c r="CF39" s="398"/>
      <c r="CG39" s="398"/>
      <c r="CH39" s="398"/>
      <c r="CI39" s="398"/>
      <c r="CJ39" s="398"/>
      <c r="CK39" s="398"/>
      <c r="CL39" s="398"/>
      <c r="CM39" s="398"/>
      <c r="CN39" s="398"/>
      <c r="CO39" s="398"/>
      <c r="CP39" s="398"/>
      <c r="CQ39" s="398"/>
      <c r="CR39" s="398"/>
      <c r="CS39" s="398"/>
      <c r="CT39" s="398"/>
      <c r="CU39" s="398"/>
      <c r="CV39" s="398"/>
      <c r="CW39" s="398"/>
      <c r="CX39" s="398"/>
      <c r="CY39" s="398"/>
      <c r="CZ39" s="398"/>
      <c r="DA39" s="398"/>
      <c r="DB39" s="398"/>
      <c r="DC39" s="398"/>
      <c r="DD39" s="398"/>
      <c r="DE39" s="398"/>
      <c r="DF39" s="398"/>
      <c r="DG39" s="398"/>
      <c r="DH39" s="398"/>
      <c r="DI39" s="398"/>
      <c r="DJ39" s="398"/>
      <c r="DK39" s="398"/>
      <c r="DL39" s="398"/>
      <c r="DM39" s="398"/>
      <c r="DN39" s="398"/>
      <c r="DO39" s="398"/>
      <c r="DP39" s="398"/>
      <c r="DQ39" s="398"/>
      <c r="DR39" s="398"/>
      <c r="DS39" s="398"/>
      <c r="DT39" s="398"/>
      <c r="DU39" s="398"/>
      <c r="DV39" s="398"/>
      <c r="DW39" s="398"/>
      <c r="DX39" s="398"/>
      <c r="DY39" s="398"/>
      <c r="DZ39" s="398"/>
      <c r="EA39" s="398"/>
      <c r="EB39" s="398"/>
      <c r="EC39" s="398"/>
      <c r="ED39" s="398"/>
      <c r="EE39" s="398"/>
      <c r="EF39" s="398"/>
      <c r="EG39" s="398"/>
      <c r="EH39" s="398"/>
      <c r="EI39" s="398"/>
      <c r="EJ39" s="398"/>
      <c r="EK39" s="398"/>
      <c r="EL39" s="398"/>
      <c r="EM39" s="398"/>
      <c r="EN39" s="398"/>
      <c r="EO39" s="398"/>
      <c r="EP39" s="398"/>
      <c r="EQ39" s="398"/>
      <c r="ER39" s="398"/>
      <c r="ES39" s="398"/>
      <c r="ET39" s="398"/>
      <c r="EU39" s="398"/>
      <c r="EV39" s="398"/>
      <c r="EW39" s="398"/>
      <c r="EX39" s="398"/>
      <c r="EY39" s="398"/>
      <c r="EZ39" s="398"/>
      <c r="FA39" s="398"/>
      <c r="FB39" s="398"/>
      <c r="FC39" s="398"/>
      <c r="FD39" s="398"/>
      <c r="FE39" s="398"/>
      <c r="FF39" s="398"/>
      <c r="FG39" s="398"/>
      <c r="FH39" s="398"/>
      <c r="FI39" s="398"/>
      <c r="FJ39" s="398"/>
      <c r="FK39" s="398"/>
      <c r="FL39" s="398"/>
      <c r="FM39" s="398"/>
      <c r="FN39" s="398"/>
      <c r="FO39" s="398"/>
      <c r="FP39" s="398"/>
      <c r="FQ39" s="398"/>
      <c r="FR39" s="398"/>
      <c r="FS39" s="398"/>
      <c r="FT39" s="398"/>
      <c r="FU39" s="398"/>
      <c r="FV39" s="398"/>
      <c r="FW39" s="398"/>
      <c r="FX39" s="398"/>
      <c r="FY39" s="398"/>
      <c r="FZ39" s="398"/>
      <c r="GA39" s="398"/>
      <c r="GB39" s="398"/>
      <c r="GC39" s="398"/>
      <c r="GD39" s="398"/>
      <c r="GE39" s="398"/>
      <c r="GF39" s="398"/>
      <c r="GG39" s="398"/>
      <c r="GH39" s="398"/>
      <c r="GI39" s="398"/>
      <c r="GJ39" s="398"/>
      <c r="GK39" s="398"/>
      <c r="GL39" s="398"/>
      <c r="GM39" s="398"/>
      <c r="GN39" s="398"/>
      <c r="GO39" s="398"/>
      <c r="GP39" s="398"/>
      <c r="GQ39" s="398"/>
      <c r="GR39" s="398"/>
      <c r="GS39" s="398"/>
      <c r="GT39" s="398"/>
      <c r="GU39" s="398"/>
      <c r="GV39" s="398"/>
      <c r="GW39" s="398"/>
      <c r="GX39" s="398"/>
      <c r="GY39" s="398"/>
      <c r="GZ39" s="398"/>
      <c r="HA39" s="398"/>
      <c r="HB39" s="398"/>
      <c r="HC39" s="398"/>
      <c r="HD39" s="398"/>
      <c r="HE39" s="398"/>
      <c r="HF39" s="398"/>
      <c r="HG39" s="398"/>
      <c r="HH39" s="398"/>
      <c r="HI39" s="398"/>
      <c r="HJ39" s="398"/>
      <c r="HK39" s="398"/>
      <c r="HL39" s="398"/>
      <c r="HM39" s="398"/>
      <c r="HN39" s="398"/>
      <c r="HO39" s="398"/>
      <c r="HP39" s="398"/>
      <c r="HQ39" s="398"/>
      <c r="HR39" s="398"/>
      <c r="HS39" s="398"/>
      <c r="HT39" s="398"/>
      <c r="HU39" s="398"/>
      <c r="HV39" s="398"/>
      <c r="HW39" s="398"/>
      <c r="HX39" s="398"/>
      <c r="HY39" s="398"/>
      <c r="HZ39" s="398"/>
      <c r="IA39" s="398"/>
      <c r="IB39" s="398"/>
      <c r="IC39" s="398"/>
      <c r="ID39" s="398"/>
      <c r="IE39" s="398"/>
      <c r="IF39" s="398"/>
      <c r="IG39" s="398"/>
      <c r="IH39" s="398"/>
      <c r="II39" s="398"/>
      <c r="IJ39" s="398"/>
      <c r="IK39" s="398"/>
      <c r="IL39" s="398"/>
      <c r="IM39" s="398"/>
      <c r="IN39" s="398"/>
      <c r="IO39" s="398"/>
      <c r="IP39" s="398"/>
      <c r="IQ39" s="398"/>
      <c r="IR39" s="398"/>
      <c r="IS39" s="398"/>
      <c r="IT39" s="398"/>
      <c r="IU39" s="398"/>
      <c r="IV39" s="398"/>
    </row>
    <row r="40" customFormat="false" ht="15" hidden="false" customHeight="true" outlineLevel="0" collapsed="false">
      <c r="A40" s="443"/>
      <c r="B40" s="444"/>
      <c r="C40" s="444"/>
      <c r="D40" s="444"/>
      <c r="E40" s="444"/>
      <c r="F40" s="445" t="s">
        <v>1080</v>
      </c>
      <c r="G40" s="445"/>
      <c r="H40" s="446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398"/>
      <c r="AW40" s="398"/>
      <c r="AX40" s="398"/>
      <c r="AY40" s="398"/>
      <c r="AZ40" s="398"/>
      <c r="BA40" s="398"/>
      <c r="BB40" s="398"/>
      <c r="BC40" s="398"/>
      <c r="BD40" s="398"/>
      <c r="BE40" s="398"/>
      <c r="BF40" s="398"/>
      <c r="BG40" s="398"/>
      <c r="BH40" s="398"/>
      <c r="BI40" s="398"/>
      <c r="BJ40" s="398"/>
      <c r="BK40" s="398"/>
      <c r="BL40" s="398"/>
      <c r="BM40" s="398"/>
      <c r="BN40" s="398"/>
      <c r="BO40" s="398"/>
      <c r="BP40" s="398"/>
      <c r="BQ40" s="398"/>
      <c r="BR40" s="398"/>
      <c r="BS40" s="398"/>
      <c r="BT40" s="398"/>
      <c r="BU40" s="398"/>
      <c r="BV40" s="398"/>
      <c r="BW40" s="398"/>
      <c r="BX40" s="398"/>
      <c r="BY40" s="398"/>
      <c r="BZ40" s="398"/>
      <c r="CA40" s="398"/>
      <c r="CB40" s="398"/>
      <c r="CC40" s="398"/>
      <c r="CD40" s="398"/>
      <c r="CE40" s="398"/>
      <c r="CF40" s="398"/>
      <c r="CG40" s="398"/>
      <c r="CH40" s="398"/>
      <c r="CI40" s="398"/>
      <c r="CJ40" s="398"/>
      <c r="CK40" s="398"/>
      <c r="CL40" s="398"/>
      <c r="CM40" s="398"/>
      <c r="CN40" s="398"/>
      <c r="CO40" s="398"/>
      <c r="CP40" s="398"/>
      <c r="CQ40" s="398"/>
      <c r="CR40" s="398"/>
      <c r="CS40" s="398"/>
      <c r="CT40" s="398"/>
      <c r="CU40" s="398"/>
      <c r="CV40" s="398"/>
      <c r="CW40" s="398"/>
      <c r="CX40" s="398"/>
      <c r="CY40" s="398"/>
      <c r="CZ40" s="398"/>
      <c r="DA40" s="398"/>
      <c r="DB40" s="398"/>
      <c r="DC40" s="398"/>
      <c r="DD40" s="398"/>
      <c r="DE40" s="398"/>
      <c r="DF40" s="398"/>
      <c r="DG40" s="398"/>
      <c r="DH40" s="398"/>
      <c r="DI40" s="398"/>
      <c r="DJ40" s="398"/>
      <c r="DK40" s="398"/>
      <c r="DL40" s="398"/>
      <c r="DM40" s="398"/>
      <c r="DN40" s="398"/>
      <c r="DO40" s="398"/>
      <c r="DP40" s="398"/>
      <c r="DQ40" s="398"/>
      <c r="DR40" s="398"/>
      <c r="DS40" s="398"/>
      <c r="DT40" s="398"/>
      <c r="DU40" s="398"/>
      <c r="DV40" s="398"/>
      <c r="DW40" s="398"/>
      <c r="DX40" s="398"/>
      <c r="DY40" s="398"/>
      <c r="DZ40" s="398"/>
      <c r="EA40" s="398"/>
      <c r="EB40" s="398"/>
      <c r="EC40" s="398"/>
      <c r="ED40" s="398"/>
      <c r="EE40" s="398"/>
      <c r="EF40" s="398"/>
      <c r="EG40" s="398"/>
      <c r="EH40" s="398"/>
      <c r="EI40" s="398"/>
      <c r="EJ40" s="398"/>
      <c r="EK40" s="398"/>
      <c r="EL40" s="398"/>
      <c r="EM40" s="398"/>
      <c r="EN40" s="398"/>
      <c r="EO40" s="398"/>
      <c r="EP40" s="398"/>
      <c r="EQ40" s="398"/>
      <c r="ER40" s="398"/>
      <c r="ES40" s="398"/>
      <c r="ET40" s="398"/>
      <c r="EU40" s="398"/>
      <c r="EV40" s="398"/>
      <c r="EW40" s="398"/>
      <c r="EX40" s="398"/>
      <c r="EY40" s="398"/>
      <c r="EZ40" s="398"/>
      <c r="FA40" s="398"/>
      <c r="FB40" s="398"/>
      <c r="FC40" s="398"/>
      <c r="FD40" s="398"/>
      <c r="FE40" s="398"/>
      <c r="FF40" s="398"/>
      <c r="FG40" s="398"/>
      <c r="FH40" s="398"/>
      <c r="FI40" s="398"/>
      <c r="FJ40" s="398"/>
      <c r="FK40" s="398"/>
      <c r="FL40" s="398"/>
      <c r="FM40" s="398"/>
      <c r="FN40" s="398"/>
      <c r="FO40" s="398"/>
      <c r="FP40" s="398"/>
      <c r="FQ40" s="398"/>
      <c r="FR40" s="398"/>
      <c r="FS40" s="398"/>
      <c r="FT40" s="398"/>
      <c r="FU40" s="398"/>
      <c r="FV40" s="398"/>
      <c r="FW40" s="398"/>
      <c r="FX40" s="398"/>
      <c r="FY40" s="398"/>
      <c r="FZ40" s="398"/>
      <c r="GA40" s="398"/>
      <c r="GB40" s="398"/>
      <c r="GC40" s="398"/>
      <c r="GD40" s="398"/>
      <c r="GE40" s="398"/>
      <c r="GF40" s="398"/>
      <c r="GG40" s="398"/>
      <c r="GH40" s="398"/>
      <c r="GI40" s="398"/>
      <c r="GJ40" s="398"/>
      <c r="GK40" s="398"/>
      <c r="GL40" s="398"/>
      <c r="GM40" s="398"/>
      <c r="GN40" s="398"/>
      <c r="GO40" s="398"/>
      <c r="GP40" s="398"/>
      <c r="GQ40" s="398"/>
      <c r="GR40" s="398"/>
      <c r="GS40" s="398"/>
      <c r="GT40" s="398"/>
      <c r="GU40" s="398"/>
      <c r="GV40" s="398"/>
      <c r="GW40" s="398"/>
      <c r="GX40" s="398"/>
      <c r="GY40" s="398"/>
      <c r="GZ40" s="398"/>
      <c r="HA40" s="398"/>
      <c r="HB40" s="398"/>
      <c r="HC40" s="398"/>
      <c r="HD40" s="398"/>
      <c r="HE40" s="398"/>
      <c r="HF40" s="398"/>
      <c r="HG40" s="398"/>
      <c r="HH40" s="398"/>
      <c r="HI40" s="398"/>
      <c r="HJ40" s="398"/>
      <c r="HK40" s="398"/>
      <c r="HL40" s="398"/>
      <c r="HM40" s="398"/>
      <c r="HN40" s="398"/>
      <c r="HO40" s="398"/>
      <c r="HP40" s="398"/>
      <c r="HQ40" s="398"/>
      <c r="HR40" s="398"/>
      <c r="HS40" s="398"/>
      <c r="HT40" s="398"/>
      <c r="HU40" s="398"/>
      <c r="HV40" s="398"/>
      <c r="HW40" s="398"/>
      <c r="HX40" s="398"/>
      <c r="HY40" s="398"/>
      <c r="HZ40" s="398"/>
      <c r="IA40" s="398"/>
      <c r="IB40" s="398"/>
      <c r="IC40" s="398"/>
      <c r="ID40" s="398"/>
      <c r="IE40" s="398"/>
      <c r="IF40" s="398"/>
      <c r="IG40" s="398"/>
      <c r="IH40" s="398"/>
      <c r="II40" s="398"/>
      <c r="IJ40" s="398"/>
      <c r="IK40" s="398"/>
      <c r="IL40" s="398"/>
      <c r="IM40" s="398"/>
      <c r="IN40" s="398"/>
      <c r="IO40" s="398"/>
      <c r="IP40" s="398"/>
      <c r="IQ40" s="398"/>
      <c r="IR40" s="398"/>
      <c r="IS40" s="398"/>
      <c r="IT40" s="398"/>
      <c r="IU40" s="398"/>
      <c r="IV40" s="398"/>
    </row>
    <row r="41" customFormat="false" ht="15" hidden="false" customHeight="true" outlineLevel="0" collapsed="false">
      <c r="A41" s="447"/>
      <c r="B41" s="444"/>
      <c r="C41" s="444"/>
      <c r="D41" s="444"/>
      <c r="E41" s="444"/>
      <c r="F41" s="445"/>
      <c r="G41" s="445"/>
      <c r="H41" s="446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398"/>
      <c r="BG41" s="398"/>
      <c r="BH41" s="398"/>
      <c r="BI41" s="398"/>
      <c r="BJ41" s="398"/>
      <c r="BK41" s="398"/>
      <c r="BL41" s="398"/>
      <c r="BM41" s="398"/>
      <c r="BN41" s="398"/>
      <c r="BO41" s="398"/>
      <c r="BP41" s="398"/>
      <c r="BQ41" s="398"/>
      <c r="BR41" s="398"/>
      <c r="BS41" s="398"/>
      <c r="BT41" s="398"/>
      <c r="BU41" s="398"/>
      <c r="BV41" s="398"/>
      <c r="BW41" s="398"/>
      <c r="BX41" s="398"/>
      <c r="BY41" s="398"/>
      <c r="BZ41" s="398"/>
      <c r="CA41" s="398"/>
      <c r="CB41" s="398"/>
      <c r="CC41" s="398"/>
      <c r="CD41" s="398"/>
      <c r="CE41" s="398"/>
      <c r="CF41" s="398"/>
      <c r="CG41" s="398"/>
      <c r="CH41" s="398"/>
      <c r="CI41" s="398"/>
      <c r="CJ41" s="398"/>
      <c r="CK41" s="398"/>
      <c r="CL41" s="398"/>
      <c r="CM41" s="398"/>
      <c r="CN41" s="398"/>
      <c r="CO41" s="398"/>
      <c r="CP41" s="398"/>
      <c r="CQ41" s="398"/>
      <c r="CR41" s="398"/>
      <c r="CS41" s="398"/>
      <c r="CT41" s="398"/>
      <c r="CU41" s="398"/>
      <c r="CV41" s="398"/>
      <c r="CW41" s="398"/>
      <c r="CX41" s="398"/>
      <c r="CY41" s="398"/>
      <c r="CZ41" s="398"/>
      <c r="DA41" s="398"/>
      <c r="DB41" s="398"/>
      <c r="DC41" s="398"/>
      <c r="DD41" s="398"/>
      <c r="DE41" s="398"/>
      <c r="DF41" s="398"/>
      <c r="DG41" s="398"/>
      <c r="DH41" s="398"/>
      <c r="DI41" s="398"/>
      <c r="DJ41" s="398"/>
      <c r="DK41" s="398"/>
      <c r="DL41" s="398"/>
      <c r="DM41" s="398"/>
      <c r="DN41" s="398"/>
      <c r="DO41" s="398"/>
      <c r="DP41" s="398"/>
      <c r="DQ41" s="398"/>
      <c r="DR41" s="398"/>
      <c r="DS41" s="398"/>
      <c r="DT41" s="398"/>
      <c r="DU41" s="398"/>
      <c r="DV41" s="398"/>
      <c r="DW41" s="398"/>
      <c r="DX41" s="398"/>
      <c r="DY41" s="398"/>
      <c r="DZ41" s="398"/>
      <c r="EA41" s="398"/>
      <c r="EB41" s="398"/>
      <c r="EC41" s="398"/>
      <c r="ED41" s="398"/>
      <c r="EE41" s="398"/>
      <c r="EF41" s="398"/>
      <c r="EG41" s="398"/>
      <c r="EH41" s="398"/>
      <c r="EI41" s="398"/>
      <c r="EJ41" s="398"/>
      <c r="EK41" s="398"/>
      <c r="EL41" s="398"/>
      <c r="EM41" s="398"/>
      <c r="EN41" s="398"/>
      <c r="EO41" s="398"/>
      <c r="EP41" s="398"/>
      <c r="EQ41" s="398"/>
      <c r="ER41" s="398"/>
      <c r="ES41" s="398"/>
      <c r="ET41" s="398"/>
      <c r="EU41" s="398"/>
      <c r="EV41" s="398"/>
      <c r="EW41" s="398"/>
      <c r="EX41" s="398"/>
      <c r="EY41" s="398"/>
      <c r="EZ41" s="398"/>
      <c r="FA41" s="398"/>
      <c r="FB41" s="398"/>
      <c r="FC41" s="398"/>
      <c r="FD41" s="398"/>
      <c r="FE41" s="398"/>
      <c r="FF41" s="398"/>
      <c r="FG41" s="398"/>
      <c r="FH41" s="398"/>
      <c r="FI41" s="398"/>
      <c r="FJ41" s="398"/>
      <c r="FK41" s="398"/>
      <c r="FL41" s="398"/>
      <c r="FM41" s="398"/>
      <c r="FN41" s="398"/>
      <c r="FO41" s="398"/>
      <c r="FP41" s="398"/>
      <c r="FQ41" s="398"/>
      <c r="FR41" s="398"/>
      <c r="FS41" s="398"/>
      <c r="FT41" s="398"/>
      <c r="FU41" s="398"/>
      <c r="FV41" s="398"/>
      <c r="FW41" s="398"/>
      <c r="FX41" s="398"/>
      <c r="FY41" s="398"/>
      <c r="FZ41" s="398"/>
      <c r="GA41" s="398"/>
      <c r="GB41" s="398"/>
      <c r="GC41" s="398"/>
      <c r="GD41" s="398"/>
      <c r="GE41" s="398"/>
      <c r="GF41" s="398"/>
      <c r="GG41" s="398"/>
      <c r="GH41" s="398"/>
      <c r="GI41" s="398"/>
      <c r="GJ41" s="398"/>
      <c r="GK41" s="398"/>
      <c r="GL41" s="398"/>
      <c r="GM41" s="398"/>
      <c r="GN41" s="398"/>
      <c r="GO41" s="398"/>
      <c r="GP41" s="398"/>
      <c r="GQ41" s="398"/>
      <c r="GR41" s="398"/>
      <c r="GS41" s="398"/>
      <c r="GT41" s="398"/>
      <c r="GU41" s="398"/>
      <c r="GV41" s="398"/>
      <c r="GW41" s="398"/>
      <c r="GX41" s="398"/>
      <c r="GY41" s="398"/>
      <c r="GZ41" s="398"/>
      <c r="HA41" s="398"/>
      <c r="HB41" s="398"/>
      <c r="HC41" s="398"/>
      <c r="HD41" s="398"/>
      <c r="HE41" s="398"/>
      <c r="HF41" s="398"/>
      <c r="HG41" s="398"/>
      <c r="HH41" s="398"/>
      <c r="HI41" s="398"/>
      <c r="HJ41" s="398"/>
      <c r="HK41" s="398"/>
      <c r="HL41" s="398"/>
      <c r="HM41" s="398"/>
      <c r="HN41" s="398"/>
      <c r="HO41" s="398"/>
      <c r="HP41" s="398"/>
      <c r="HQ41" s="398"/>
      <c r="HR41" s="398"/>
      <c r="HS41" s="398"/>
      <c r="HT41" s="398"/>
      <c r="HU41" s="398"/>
      <c r="HV41" s="398"/>
      <c r="HW41" s="398"/>
      <c r="HX41" s="398"/>
      <c r="HY41" s="398"/>
      <c r="HZ41" s="398"/>
      <c r="IA41" s="398"/>
      <c r="IB41" s="398"/>
      <c r="IC41" s="398"/>
      <c r="ID41" s="398"/>
      <c r="IE41" s="398"/>
      <c r="IF41" s="398"/>
      <c r="IG41" s="398"/>
      <c r="IH41" s="398"/>
      <c r="II41" s="398"/>
      <c r="IJ41" s="398"/>
      <c r="IK41" s="398"/>
      <c r="IL41" s="398"/>
      <c r="IM41" s="398"/>
      <c r="IN41" s="398"/>
      <c r="IO41" s="398"/>
      <c r="IP41" s="398"/>
      <c r="IQ41" s="398"/>
      <c r="IR41" s="398"/>
      <c r="IS41" s="398"/>
      <c r="IT41" s="398"/>
      <c r="IU41" s="398"/>
      <c r="IV41" s="398"/>
    </row>
    <row r="42" customFormat="false" ht="9" hidden="false" customHeight="true" outlineLevel="0" collapsed="false">
      <c r="A42" s="448"/>
      <c r="B42" s="449"/>
      <c r="C42" s="449"/>
      <c r="D42" s="449"/>
      <c r="E42" s="449"/>
      <c r="F42" s="449"/>
      <c r="G42" s="449"/>
      <c r="H42" s="450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8"/>
      <c r="AS42" s="398"/>
      <c r="AT42" s="398"/>
      <c r="AU42" s="398"/>
      <c r="AV42" s="398"/>
      <c r="AW42" s="398"/>
      <c r="AX42" s="398"/>
      <c r="AY42" s="398"/>
      <c r="AZ42" s="398"/>
      <c r="BA42" s="398"/>
      <c r="BB42" s="398"/>
      <c r="BC42" s="398"/>
      <c r="BD42" s="398"/>
      <c r="BE42" s="398"/>
      <c r="BF42" s="398"/>
      <c r="BG42" s="398"/>
      <c r="BH42" s="398"/>
      <c r="BI42" s="398"/>
      <c r="BJ42" s="398"/>
      <c r="BK42" s="398"/>
      <c r="BL42" s="398"/>
      <c r="BM42" s="398"/>
      <c r="BN42" s="398"/>
      <c r="BO42" s="398"/>
      <c r="BP42" s="398"/>
      <c r="BQ42" s="398"/>
      <c r="BR42" s="398"/>
      <c r="BS42" s="398"/>
      <c r="BT42" s="398"/>
      <c r="BU42" s="398"/>
      <c r="BV42" s="398"/>
      <c r="BW42" s="398"/>
      <c r="BX42" s="398"/>
      <c r="BY42" s="398"/>
      <c r="BZ42" s="398"/>
      <c r="CA42" s="398"/>
      <c r="CB42" s="398"/>
      <c r="CC42" s="398"/>
      <c r="CD42" s="398"/>
      <c r="CE42" s="398"/>
      <c r="CF42" s="398"/>
      <c r="CG42" s="398"/>
      <c r="CH42" s="398"/>
      <c r="CI42" s="398"/>
      <c r="CJ42" s="398"/>
      <c r="CK42" s="398"/>
      <c r="CL42" s="398"/>
      <c r="CM42" s="398"/>
      <c r="CN42" s="398"/>
      <c r="CO42" s="398"/>
      <c r="CP42" s="398"/>
      <c r="CQ42" s="398"/>
      <c r="CR42" s="398"/>
      <c r="CS42" s="398"/>
      <c r="CT42" s="398"/>
      <c r="CU42" s="398"/>
      <c r="CV42" s="398"/>
      <c r="CW42" s="398"/>
      <c r="CX42" s="398"/>
      <c r="CY42" s="398"/>
      <c r="CZ42" s="398"/>
      <c r="DA42" s="398"/>
      <c r="DB42" s="398"/>
      <c r="DC42" s="398"/>
      <c r="DD42" s="398"/>
      <c r="DE42" s="398"/>
      <c r="DF42" s="398"/>
      <c r="DG42" s="398"/>
      <c r="DH42" s="398"/>
      <c r="DI42" s="398"/>
      <c r="DJ42" s="398"/>
      <c r="DK42" s="398"/>
      <c r="DL42" s="398"/>
      <c r="DM42" s="398"/>
      <c r="DN42" s="398"/>
      <c r="DO42" s="398"/>
      <c r="DP42" s="398"/>
      <c r="DQ42" s="398"/>
      <c r="DR42" s="398"/>
      <c r="DS42" s="398"/>
      <c r="DT42" s="398"/>
      <c r="DU42" s="398"/>
      <c r="DV42" s="398"/>
      <c r="DW42" s="398"/>
      <c r="DX42" s="398"/>
      <c r="DY42" s="398"/>
      <c r="DZ42" s="398"/>
      <c r="EA42" s="398"/>
      <c r="EB42" s="398"/>
      <c r="EC42" s="398"/>
      <c r="ED42" s="398"/>
      <c r="EE42" s="398"/>
      <c r="EF42" s="398"/>
      <c r="EG42" s="398"/>
      <c r="EH42" s="398"/>
      <c r="EI42" s="398"/>
      <c r="EJ42" s="398"/>
      <c r="EK42" s="398"/>
      <c r="EL42" s="398"/>
      <c r="EM42" s="398"/>
      <c r="EN42" s="398"/>
      <c r="EO42" s="398"/>
      <c r="EP42" s="398"/>
      <c r="EQ42" s="398"/>
      <c r="ER42" s="398"/>
      <c r="ES42" s="398"/>
      <c r="ET42" s="398"/>
      <c r="EU42" s="398"/>
      <c r="EV42" s="398"/>
      <c r="EW42" s="398"/>
      <c r="EX42" s="398"/>
      <c r="EY42" s="398"/>
      <c r="EZ42" s="398"/>
      <c r="FA42" s="398"/>
      <c r="FB42" s="398"/>
      <c r="FC42" s="398"/>
      <c r="FD42" s="398"/>
      <c r="FE42" s="398"/>
      <c r="FF42" s="398"/>
      <c r="FG42" s="398"/>
      <c r="FH42" s="398"/>
      <c r="FI42" s="398"/>
      <c r="FJ42" s="398"/>
      <c r="FK42" s="398"/>
      <c r="FL42" s="398"/>
      <c r="FM42" s="398"/>
      <c r="FN42" s="398"/>
      <c r="FO42" s="398"/>
      <c r="FP42" s="398"/>
      <c r="FQ42" s="398"/>
      <c r="FR42" s="398"/>
      <c r="FS42" s="398"/>
      <c r="FT42" s="398"/>
      <c r="FU42" s="398"/>
      <c r="FV42" s="398"/>
      <c r="FW42" s="398"/>
      <c r="FX42" s="398"/>
      <c r="FY42" s="398"/>
      <c r="FZ42" s="398"/>
      <c r="GA42" s="398"/>
      <c r="GB42" s="398"/>
      <c r="GC42" s="398"/>
      <c r="GD42" s="398"/>
      <c r="GE42" s="398"/>
      <c r="GF42" s="398"/>
      <c r="GG42" s="398"/>
      <c r="GH42" s="398"/>
      <c r="GI42" s="398"/>
      <c r="GJ42" s="398"/>
      <c r="GK42" s="398"/>
      <c r="GL42" s="398"/>
      <c r="GM42" s="398"/>
      <c r="GN42" s="398"/>
      <c r="GO42" s="398"/>
      <c r="GP42" s="398"/>
      <c r="GQ42" s="398"/>
      <c r="GR42" s="398"/>
      <c r="GS42" s="398"/>
      <c r="GT42" s="398"/>
      <c r="GU42" s="398"/>
      <c r="GV42" s="398"/>
      <c r="GW42" s="398"/>
      <c r="GX42" s="398"/>
      <c r="GY42" s="398"/>
      <c r="GZ42" s="398"/>
      <c r="HA42" s="398"/>
      <c r="HB42" s="398"/>
      <c r="HC42" s="398"/>
      <c r="HD42" s="398"/>
      <c r="HE42" s="398"/>
      <c r="HF42" s="398"/>
      <c r="HG42" s="398"/>
      <c r="HH42" s="398"/>
      <c r="HI42" s="398"/>
      <c r="HJ42" s="398"/>
      <c r="HK42" s="398"/>
      <c r="HL42" s="398"/>
      <c r="HM42" s="398"/>
      <c r="HN42" s="398"/>
      <c r="HO42" s="398"/>
      <c r="HP42" s="398"/>
      <c r="HQ42" s="398"/>
      <c r="HR42" s="398"/>
      <c r="HS42" s="398"/>
      <c r="HT42" s="398"/>
      <c r="HU42" s="398"/>
      <c r="HV42" s="398"/>
      <c r="HW42" s="398"/>
      <c r="HX42" s="398"/>
      <c r="HY42" s="398"/>
      <c r="HZ42" s="398"/>
      <c r="IA42" s="398"/>
      <c r="IB42" s="398"/>
      <c r="IC42" s="398"/>
      <c r="ID42" s="398"/>
      <c r="IE42" s="398"/>
      <c r="IF42" s="398"/>
      <c r="IG42" s="398"/>
      <c r="IH42" s="398"/>
      <c r="II42" s="398"/>
      <c r="IJ42" s="398"/>
      <c r="IK42" s="398"/>
      <c r="IL42" s="398"/>
      <c r="IM42" s="398"/>
      <c r="IN42" s="398"/>
      <c r="IO42" s="398"/>
      <c r="IP42" s="398"/>
      <c r="IQ42" s="398"/>
      <c r="IR42" s="398"/>
      <c r="IS42" s="398"/>
      <c r="IT42" s="398"/>
      <c r="IU42" s="398"/>
      <c r="IV42" s="398"/>
    </row>
    <row r="43" customFormat="false" ht="12.75" hidden="false" customHeight="false" outlineLevel="0" collapsed="false">
      <c r="A43" s="398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398"/>
      <c r="AX43" s="398"/>
      <c r="AY43" s="398"/>
      <c r="AZ43" s="398"/>
      <c r="BA43" s="398"/>
      <c r="BB43" s="398"/>
      <c r="BC43" s="398"/>
      <c r="BD43" s="398"/>
      <c r="BE43" s="398"/>
      <c r="BF43" s="398"/>
      <c r="BG43" s="398"/>
      <c r="BH43" s="398"/>
      <c r="BI43" s="398"/>
      <c r="BJ43" s="398"/>
      <c r="BK43" s="398"/>
      <c r="BL43" s="398"/>
      <c r="BM43" s="398"/>
      <c r="BN43" s="398"/>
      <c r="BO43" s="398"/>
      <c r="BP43" s="398"/>
      <c r="BQ43" s="398"/>
      <c r="BR43" s="398"/>
      <c r="BS43" s="398"/>
      <c r="BT43" s="398"/>
      <c r="BU43" s="398"/>
      <c r="BV43" s="398"/>
      <c r="BW43" s="398"/>
      <c r="BX43" s="398"/>
      <c r="BY43" s="398"/>
      <c r="BZ43" s="398"/>
      <c r="CA43" s="398"/>
      <c r="CB43" s="398"/>
      <c r="CC43" s="398"/>
      <c r="CD43" s="398"/>
      <c r="CE43" s="398"/>
      <c r="CF43" s="398"/>
      <c r="CG43" s="398"/>
      <c r="CH43" s="398"/>
      <c r="CI43" s="398"/>
      <c r="CJ43" s="398"/>
      <c r="CK43" s="398"/>
      <c r="CL43" s="398"/>
      <c r="CM43" s="398"/>
      <c r="CN43" s="398"/>
      <c r="CO43" s="398"/>
      <c r="CP43" s="398"/>
      <c r="CQ43" s="398"/>
      <c r="CR43" s="398"/>
      <c r="CS43" s="398"/>
      <c r="CT43" s="398"/>
      <c r="CU43" s="398"/>
      <c r="CV43" s="398"/>
      <c r="CW43" s="398"/>
      <c r="CX43" s="398"/>
      <c r="CY43" s="398"/>
      <c r="CZ43" s="398"/>
      <c r="DA43" s="398"/>
      <c r="DB43" s="398"/>
      <c r="DC43" s="398"/>
      <c r="DD43" s="398"/>
      <c r="DE43" s="398"/>
      <c r="DF43" s="398"/>
      <c r="DG43" s="398"/>
      <c r="DH43" s="398"/>
      <c r="DI43" s="398"/>
      <c r="DJ43" s="398"/>
      <c r="DK43" s="398"/>
      <c r="DL43" s="398"/>
      <c r="DM43" s="398"/>
      <c r="DN43" s="398"/>
      <c r="DO43" s="398"/>
      <c r="DP43" s="398"/>
      <c r="DQ43" s="398"/>
      <c r="DR43" s="398"/>
      <c r="DS43" s="398"/>
      <c r="DT43" s="398"/>
      <c r="DU43" s="398"/>
      <c r="DV43" s="398"/>
      <c r="DW43" s="398"/>
      <c r="DX43" s="398"/>
      <c r="DY43" s="398"/>
      <c r="DZ43" s="398"/>
      <c r="EA43" s="398"/>
      <c r="EB43" s="398"/>
      <c r="EC43" s="398"/>
      <c r="ED43" s="398"/>
      <c r="EE43" s="398"/>
      <c r="EF43" s="398"/>
      <c r="EG43" s="398"/>
      <c r="EH43" s="398"/>
      <c r="EI43" s="398"/>
      <c r="EJ43" s="398"/>
      <c r="EK43" s="398"/>
      <c r="EL43" s="398"/>
      <c r="EM43" s="398"/>
      <c r="EN43" s="398"/>
      <c r="EO43" s="398"/>
      <c r="EP43" s="398"/>
      <c r="EQ43" s="398"/>
      <c r="ER43" s="398"/>
      <c r="ES43" s="398"/>
      <c r="ET43" s="398"/>
      <c r="EU43" s="398"/>
      <c r="EV43" s="398"/>
      <c r="EW43" s="398"/>
      <c r="EX43" s="398"/>
      <c r="EY43" s="398"/>
      <c r="EZ43" s="398"/>
      <c r="FA43" s="398"/>
      <c r="FB43" s="398"/>
      <c r="FC43" s="398"/>
      <c r="FD43" s="398"/>
      <c r="FE43" s="398"/>
      <c r="FF43" s="398"/>
      <c r="FG43" s="398"/>
      <c r="FH43" s="398"/>
      <c r="FI43" s="398"/>
      <c r="FJ43" s="398"/>
      <c r="FK43" s="398"/>
      <c r="FL43" s="398"/>
      <c r="FM43" s="398"/>
      <c r="FN43" s="398"/>
      <c r="FO43" s="398"/>
      <c r="FP43" s="398"/>
      <c r="FQ43" s="398"/>
      <c r="FR43" s="398"/>
      <c r="FS43" s="398"/>
      <c r="FT43" s="398"/>
      <c r="FU43" s="398"/>
      <c r="FV43" s="398"/>
      <c r="FW43" s="398"/>
      <c r="FX43" s="398"/>
      <c r="FY43" s="398"/>
      <c r="FZ43" s="398"/>
      <c r="GA43" s="398"/>
      <c r="GB43" s="398"/>
      <c r="GC43" s="398"/>
      <c r="GD43" s="398"/>
      <c r="GE43" s="398"/>
      <c r="GF43" s="398"/>
      <c r="GG43" s="398"/>
      <c r="GH43" s="398"/>
      <c r="GI43" s="398"/>
      <c r="GJ43" s="398"/>
      <c r="GK43" s="398"/>
      <c r="GL43" s="398"/>
      <c r="GM43" s="398"/>
      <c r="GN43" s="398"/>
      <c r="GO43" s="398"/>
      <c r="GP43" s="398"/>
      <c r="GQ43" s="398"/>
      <c r="GR43" s="398"/>
      <c r="GS43" s="398"/>
      <c r="GT43" s="398"/>
      <c r="GU43" s="398"/>
      <c r="GV43" s="398"/>
      <c r="GW43" s="398"/>
      <c r="GX43" s="398"/>
      <c r="GY43" s="398"/>
      <c r="GZ43" s="398"/>
      <c r="HA43" s="398"/>
      <c r="HB43" s="398"/>
      <c r="HC43" s="398"/>
      <c r="HD43" s="398"/>
      <c r="HE43" s="398"/>
      <c r="HF43" s="398"/>
      <c r="HG43" s="398"/>
      <c r="HH43" s="398"/>
      <c r="HI43" s="398"/>
      <c r="HJ43" s="398"/>
      <c r="HK43" s="398"/>
      <c r="HL43" s="398"/>
      <c r="HM43" s="398"/>
      <c r="HN43" s="398"/>
      <c r="HO43" s="398"/>
      <c r="HP43" s="398"/>
      <c r="HQ43" s="398"/>
      <c r="HR43" s="398"/>
      <c r="HS43" s="398"/>
      <c r="HT43" s="398"/>
      <c r="HU43" s="398"/>
      <c r="HV43" s="398"/>
      <c r="HW43" s="398"/>
      <c r="HX43" s="398"/>
      <c r="HY43" s="398"/>
      <c r="HZ43" s="398"/>
      <c r="IA43" s="398"/>
      <c r="IB43" s="398"/>
      <c r="IC43" s="398"/>
      <c r="ID43" s="398"/>
      <c r="IE43" s="398"/>
      <c r="IF43" s="398"/>
      <c r="IG43" s="398"/>
      <c r="IH43" s="398"/>
      <c r="II43" s="398"/>
      <c r="IJ43" s="398"/>
      <c r="IK43" s="398"/>
      <c r="IL43" s="398"/>
      <c r="IM43" s="398"/>
      <c r="IN43" s="398"/>
      <c r="IO43" s="398"/>
      <c r="IP43" s="398"/>
      <c r="IQ43" s="398"/>
      <c r="IR43" s="398"/>
      <c r="IS43" s="398"/>
      <c r="IT43" s="398"/>
      <c r="IU43" s="398"/>
      <c r="IV43" s="398"/>
    </row>
  </sheetData>
  <mergeCells count="27">
    <mergeCell ref="A5:H5"/>
    <mergeCell ref="A6:H6"/>
    <mergeCell ref="A7:G7"/>
    <mergeCell ref="A11:G11"/>
    <mergeCell ref="A12:H12"/>
    <mergeCell ref="A13:G13"/>
    <mergeCell ref="A15:G15"/>
    <mergeCell ref="A16:H16"/>
    <mergeCell ref="A17:G17"/>
    <mergeCell ref="A18:G18"/>
    <mergeCell ref="A19:G19"/>
    <mergeCell ref="A20:H20"/>
    <mergeCell ref="A21:G21"/>
    <mergeCell ref="A26:G26"/>
    <mergeCell ref="A28:H28"/>
    <mergeCell ref="A31:A33"/>
    <mergeCell ref="B31:F31"/>
    <mergeCell ref="G31:G33"/>
    <mergeCell ref="H31:H33"/>
    <mergeCell ref="B32:B33"/>
    <mergeCell ref="C32:F33"/>
    <mergeCell ref="A35:H35"/>
    <mergeCell ref="A36:H36"/>
    <mergeCell ref="A37:H37"/>
    <mergeCell ref="A38:H38"/>
    <mergeCell ref="F40:G41"/>
    <mergeCell ref="H40:H41"/>
  </mergeCells>
  <printOptions headings="false" gridLines="false" gridLinesSet="true" horizontalCentered="true" verticalCentered="false"/>
  <pageMargins left="0.39375" right="0.39375" top="0.7875" bottom="0.590277777777778" header="0.511805555555555" footer="0.39375"/>
  <pageSetup paperSize="9" scale="100" firstPageNumber="0" fitToWidth="1" fitToHeight="10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450"/>
  <sheetViews>
    <sheetView windowProtection="false" showFormulas="false" showGridLines="true" showRowColHeaders="true" showZeros="true" rightToLeft="false" tabSelected="false" showOutlineSymbols="true" defaultGridColor="true" view="pageBreakPreview" topLeftCell="A369" colorId="64" zoomScale="115" zoomScaleNormal="100" zoomScalePageLayoutView="115" workbookViewId="0">
      <selection pane="topLeft" activeCell="P375" activeCellId="0" sqref="P375"/>
    </sheetView>
  </sheetViews>
  <sheetFormatPr defaultRowHeight="11.25"/>
  <cols>
    <col collapsed="false" hidden="false" max="1" min="1" style="451" width="11.2727272727273"/>
    <col collapsed="false" hidden="false" max="2" min="2" style="451" width="3.15909090909091"/>
    <col collapsed="false" hidden="false" max="3" min="3" style="451" width="11.2727272727273"/>
    <col collapsed="false" hidden="false" max="4" min="4" style="451" width="5.5625"/>
    <col collapsed="false" hidden="false" max="5" min="5" style="451" width="2.25568181818182"/>
    <col collapsed="false" hidden="false" max="6" min="6" style="451" width="5.5625"/>
    <col collapsed="false" hidden="false" max="7" min="7" style="451" width="11.4261363636364"/>
    <col collapsed="false" hidden="false" max="8" min="8" style="451" width="8.11931818181818"/>
    <col collapsed="false" hidden="false" max="10" min="9" style="451" width="9.02272727272727"/>
    <col collapsed="false" hidden="false" max="11" min="11" style="451" width="8.42045454545455"/>
    <col collapsed="false" hidden="false" max="12" min="12" style="451" width="7.66477272727273"/>
    <col collapsed="false" hidden="false" max="13" min="13" style="451" width="9.47159090909091"/>
    <col collapsed="false" hidden="false" max="14" min="14" style="451" width="8.11931818181818"/>
    <col collapsed="false" hidden="false" max="15" min="15" style="451" width="7.81818181818182"/>
    <col collapsed="false" hidden="false" max="16" min="16" style="451" width="6.91477272727273"/>
    <col collapsed="false" hidden="false" max="19" min="17" style="451" width="13.0795454545455"/>
    <col collapsed="false" hidden="false" max="20" min="20" style="451" width="11.875"/>
    <col collapsed="false" hidden="false" max="21" min="21" style="451" width="12.4772727272727"/>
    <col collapsed="false" hidden="false" max="22" min="22" style="452" width="13.0795454545455"/>
    <col collapsed="false" hidden="false" max="23" min="23" style="452" width="11.875"/>
    <col collapsed="false" hidden="false" max="24" min="24" style="451" width="11.875"/>
    <col collapsed="false" hidden="false" max="25" min="25" style="451" width="5.5625"/>
    <col collapsed="false" hidden="false" max="26" min="26" style="451" width="2.25568181818182"/>
    <col collapsed="false" hidden="false" max="27" min="27" style="451" width="5.5625"/>
    <col collapsed="false" hidden="false" max="30" min="28" style="451" width="11.875"/>
    <col collapsed="false" hidden="false" max="31" min="31" style="451" width="10.2215909090909"/>
    <col collapsed="false" hidden="false" max="32" min="32" style="451" width="10.6761363636364"/>
    <col collapsed="false" hidden="false" max="33" min="33" style="451" width="12.7784090909091"/>
    <col collapsed="false" hidden="false" max="39" min="34" style="451" width="11.875"/>
    <col collapsed="false" hidden="false" max="40" min="40" style="452" width="11.875"/>
    <col collapsed="false" hidden="false" max="41" min="41" style="451" width="11.2727272727273"/>
    <col collapsed="false" hidden="false" max="42" min="42" style="451" width="3.15909090909091"/>
    <col collapsed="false" hidden="false" max="43" min="43" style="451" width="11.2727272727273"/>
    <col collapsed="false" hidden="false" max="44" min="44" style="451" width="5.5625"/>
    <col collapsed="false" hidden="false" max="45" min="45" style="451" width="2.25568181818182"/>
    <col collapsed="false" hidden="false" max="46" min="46" style="451" width="5.5625"/>
    <col collapsed="false" hidden="false" max="47" min="47" style="451" width="8.11931818181818"/>
    <col collapsed="false" hidden="false" max="48" min="48" style="451" width="5.5625"/>
    <col collapsed="false" hidden="false" max="49" min="49" style="451" width="2.25568181818182"/>
    <col collapsed="false" hidden="false" max="50" min="50" style="451" width="5.5625"/>
    <col collapsed="false" hidden="false" max="61" min="51" style="451" width="11.875"/>
    <col collapsed="false" hidden="false" max="62" min="62" style="451" width="13.0795454545455"/>
    <col collapsed="false" hidden="false" max="63" min="63" style="451" width="10.2215909090909"/>
    <col collapsed="false" hidden="false" max="64" min="64" style="451" width="18.4886363636364"/>
    <col collapsed="false" hidden="false" max="1025" min="65" style="451" width="10.2215909090909"/>
  </cols>
  <sheetData>
    <row r="1" customFormat="false" ht="15" hidden="false" customHeight="false" outlineLevel="0" collapsed="false">
      <c r="A1" s="453" t="s">
        <v>1081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5"/>
      <c r="W1" s="455"/>
      <c r="X1" s="453" t="str">
        <f aca="false">$A$1</f>
        <v>EXECUÇÃO DE REDE DE MICRODRENAGEM - BAIRROS MARAVISTA E SERRA GRANDE</v>
      </c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5"/>
      <c r="AO1" s="453" t="s">
        <v>1081</v>
      </c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456"/>
    </row>
    <row r="2" customFormat="false" ht="14.25" hidden="false" customHeight="false" outlineLevel="0" collapsed="false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8"/>
      <c r="W2" s="458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8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C2" s="457"/>
      <c r="BD2" s="457"/>
      <c r="BE2" s="457"/>
      <c r="BF2" s="457"/>
      <c r="BG2" s="457"/>
      <c r="BH2" s="457"/>
      <c r="BI2" s="457"/>
      <c r="BJ2" s="457"/>
      <c r="BK2" s="456"/>
    </row>
    <row r="3" customFormat="false" ht="13.5" hidden="false" customHeight="false" outlineLevel="0" collapsed="false">
      <c r="A3" s="454" t="s">
        <v>1082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5"/>
      <c r="W3" s="455"/>
      <c r="X3" s="454" t="s">
        <v>1083</v>
      </c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5"/>
      <c r="AO3" s="454" t="s">
        <v>1084</v>
      </c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C3" s="454"/>
      <c r="BD3" s="454"/>
      <c r="BE3" s="454"/>
      <c r="BF3" s="454"/>
      <c r="BG3" s="454"/>
      <c r="BH3" s="454"/>
      <c r="BI3" s="454"/>
      <c r="BJ3" s="454"/>
      <c r="BK3" s="456"/>
    </row>
    <row r="4" customFormat="false" ht="15" hidden="false" customHeight="false" outlineLevel="0" collapsed="false">
      <c r="A4" s="459"/>
      <c r="B4" s="459"/>
      <c r="C4" s="459"/>
      <c r="D4" s="460"/>
      <c r="E4" s="460"/>
      <c r="F4" s="460"/>
      <c r="G4" s="460"/>
      <c r="H4" s="460"/>
      <c r="I4" s="460"/>
      <c r="J4" s="460"/>
      <c r="K4" s="460"/>
      <c r="L4" s="461"/>
      <c r="M4" s="461"/>
      <c r="N4" s="461"/>
      <c r="O4" s="461"/>
      <c r="P4" s="459"/>
      <c r="Q4" s="459"/>
      <c r="R4" s="459"/>
      <c r="S4" s="459"/>
      <c r="T4" s="459"/>
      <c r="U4" s="462"/>
      <c r="V4" s="463" t="s">
        <v>1085</v>
      </c>
      <c r="W4" s="464" t="n">
        <v>1.5</v>
      </c>
      <c r="X4" s="465"/>
      <c r="Y4" s="460"/>
      <c r="Z4" s="460"/>
      <c r="AA4" s="460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6" t="str">
        <f aca="false">$V$4</f>
        <v>considerando escoramento para profundidades maiores que</v>
      </c>
      <c r="AN4" s="464" t="n">
        <f aca="false">$W$4</f>
        <v>1.5</v>
      </c>
      <c r="AO4" s="459"/>
      <c r="AP4" s="459"/>
      <c r="AQ4" s="459"/>
      <c r="AR4" s="460"/>
      <c r="AS4" s="460"/>
      <c r="AT4" s="460"/>
      <c r="AU4" s="460"/>
      <c r="AV4" s="460"/>
      <c r="AW4" s="460"/>
      <c r="AX4" s="460"/>
      <c r="AY4" s="465"/>
      <c r="AZ4" s="465"/>
      <c r="BA4" s="465"/>
      <c r="BB4" s="459"/>
      <c r="BC4" s="459"/>
      <c r="BD4" s="459"/>
      <c r="BE4" s="459"/>
      <c r="BF4" s="459"/>
      <c r="BG4" s="459"/>
      <c r="BH4" s="459"/>
      <c r="BI4" s="467" t="str">
        <f aca="false">$V$4</f>
        <v>considerando escoramento para profundidades maiores que</v>
      </c>
      <c r="BJ4" s="468" t="n">
        <f aca="false">$W$4</f>
        <v>1.5</v>
      </c>
    </row>
    <row r="5" customFormat="false" ht="13.5" hidden="false" customHeight="true" outlineLevel="0" collapsed="false">
      <c r="A5" s="469" t="s">
        <v>1086</v>
      </c>
      <c r="B5" s="469"/>
      <c r="C5" s="469"/>
      <c r="D5" s="470"/>
      <c r="E5" s="471"/>
      <c r="F5" s="472"/>
      <c r="G5" s="473" t="s">
        <v>1087</v>
      </c>
      <c r="H5" s="474" t="s">
        <v>1088</v>
      </c>
      <c r="I5" s="475" t="s">
        <v>1089</v>
      </c>
      <c r="J5" s="475"/>
      <c r="K5" s="474" t="s">
        <v>1090</v>
      </c>
      <c r="L5" s="476" t="s">
        <v>1091</v>
      </c>
      <c r="M5" s="477" t="s">
        <v>1092</v>
      </c>
      <c r="N5" s="477"/>
      <c r="O5" s="476" t="s">
        <v>1093</v>
      </c>
      <c r="P5" s="474" t="s">
        <v>1094</v>
      </c>
      <c r="Q5" s="478" t="s">
        <v>1095</v>
      </c>
      <c r="R5" s="478"/>
      <c r="S5" s="478"/>
      <c r="T5" s="478"/>
      <c r="U5" s="478"/>
      <c r="V5" s="479" t="s">
        <v>1096</v>
      </c>
      <c r="W5" s="479"/>
      <c r="X5" s="480" t="s">
        <v>1097</v>
      </c>
      <c r="Y5" s="476" t="s">
        <v>1098</v>
      </c>
      <c r="Z5" s="476"/>
      <c r="AA5" s="476"/>
      <c r="AB5" s="476" t="s">
        <v>1099</v>
      </c>
      <c r="AC5" s="477" t="s">
        <v>1100</v>
      </c>
      <c r="AD5" s="477"/>
      <c r="AE5" s="476" t="s">
        <v>1093</v>
      </c>
      <c r="AF5" s="476" t="s">
        <v>1101</v>
      </c>
      <c r="AG5" s="476" t="s">
        <v>1102</v>
      </c>
      <c r="AH5" s="478" t="s">
        <v>1103</v>
      </c>
      <c r="AI5" s="478"/>
      <c r="AJ5" s="478"/>
      <c r="AK5" s="478"/>
      <c r="AL5" s="478"/>
      <c r="AM5" s="479" t="s">
        <v>1104</v>
      </c>
      <c r="AN5" s="479"/>
      <c r="AO5" s="469" t="s">
        <v>1086</v>
      </c>
      <c r="AP5" s="469"/>
      <c r="AQ5" s="469"/>
      <c r="AR5" s="470"/>
      <c r="AS5" s="471"/>
      <c r="AT5" s="472"/>
      <c r="AU5" s="474" t="s">
        <v>1105</v>
      </c>
      <c r="AV5" s="476" t="s">
        <v>1106</v>
      </c>
      <c r="AW5" s="476"/>
      <c r="AX5" s="476"/>
      <c r="AY5" s="477" t="s">
        <v>1107</v>
      </c>
      <c r="AZ5" s="477"/>
      <c r="BA5" s="477"/>
      <c r="BB5" s="477"/>
      <c r="BC5" s="477"/>
      <c r="BD5" s="476" t="s">
        <v>1108</v>
      </c>
      <c r="BE5" s="477" t="s">
        <v>1109</v>
      </c>
      <c r="BF5" s="477"/>
      <c r="BG5" s="477"/>
      <c r="BH5" s="477"/>
      <c r="BI5" s="477"/>
      <c r="BJ5" s="479" t="s">
        <v>1110</v>
      </c>
      <c r="BK5" s="481"/>
    </row>
    <row r="6" customFormat="false" ht="12.75" hidden="false" customHeight="true" outlineLevel="0" collapsed="false">
      <c r="A6" s="469"/>
      <c r="B6" s="469"/>
      <c r="C6" s="469"/>
      <c r="D6" s="482" t="s">
        <v>1111</v>
      </c>
      <c r="E6" s="482"/>
      <c r="F6" s="482"/>
      <c r="G6" s="473"/>
      <c r="H6" s="474"/>
      <c r="I6" s="475"/>
      <c r="J6" s="475"/>
      <c r="K6" s="474"/>
      <c r="L6" s="476"/>
      <c r="M6" s="483" t="s">
        <v>1112</v>
      </c>
      <c r="N6" s="483"/>
      <c r="O6" s="476"/>
      <c r="P6" s="474"/>
      <c r="Q6" s="484" t="s">
        <v>1113</v>
      </c>
      <c r="R6" s="485" t="s">
        <v>1114</v>
      </c>
      <c r="S6" s="485"/>
      <c r="T6" s="485"/>
      <c r="U6" s="485"/>
      <c r="V6" s="479"/>
      <c r="W6" s="479"/>
      <c r="X6" s="480"/>
      <c r="Y6" s="476"/>
      <c r="Z6" s="476"/>
      <c r="AA6" s="476"/>
      <c r="AB6" s="476"/>
      <c r="AC6" s="486" t="s">
        <v>1115</v>
      </c>
      <c r="AD6" s="486" t="s">
        <v>1116</v>
      </c>
      <c r="AE6" s="476"/>
      <c r="AF6" s="476"/>
      <c r="AG6" s="476"/>
      <c r="AH6" s="484" t="s">
        <v>1113</v>
      </c>
      <c r="AI6" s="485" t="s">
        <v>1114</v>
      </c>
      <c r="AJ6" s="485"/>
      <c r="AK6" s="485"/>
      <c r="AL6" s="485"/>
      <c r="AM6" s="479"/>
      <c r="AN6" s="479"/>
      <c r="AO6" s="469"/>
      <c r="AP6" s="469"/>
      <c r="AQ6" s="469"/>
      <c r="AR6" s="482" t="s">
        <v>1111</v>
      </c>
      <c r="AS6" s="482"/>
      <c r="AT6" s="482"/>
      <c r="AU6" s="474"/>
      <c r="AV6" s="476"/>
      <c r="AW6" s="476"/>
      <c r="AX6" s="476"/>
      <c r="AY6" s="487"/>
      <c r="AZ6" s="487"/>
      <c r="BA6" s="487"/>
      <c r="BB6" s="487" t="s">
        <v>1117</v>
      </c>
      <c r="BC6" s="487" t="s">
        <v>1118</v>
      </c>
      <c r="BD6" s="486" t="s">
        <v>1119</v>
      </c>
      <c r="BE6" s="488" t="s">
        <v>1108</v>
      </c>
      <c r="BF6" s="488" t="s">
        <v>1120</v>
      </c>
      <c r="BG6" s="488" t="s">
        <v>1120</v>
      </c>
      <c r="BH6" s="488" t="s">
        <v>1108</v>
      </c>
      <c r="BI6" s="488" t="s">
        <v>1108</v>
      </c>
      <c r="BJ6" s="479"/>
      <c r="BK6" s="481"/>
    </row>
    <row r="7" customFormat="false" ht="12.75" hidden="false" customHeight="true" outlineLevel="0" collapsed="false">
      <c r="A7" s="469"/>
      <c r="B7" s="469"/>
      <c r="C7" s="469"/>
      <c r="D7" s="482" t="s">
        <v>1121</v>
      </c>
      <c r="E7" s="482"/>
      <c r="F7" s="482"/>
      <c r="G7" s="473"/>
      <c r="H7" s="474"/>
      <c r="I7" s="475"/>
      <c r="J7" s="475"/>
      <c r="K7" s="474"/>
      <c r="L7" s="476"/>
      <c r="M7" s="486" t="s">
        <v>1122</v>
      </c>
      <c r="N7" s="486" t="s">
        <v>1123</v>
      </c>
      <c r="O7" s="476"/>
      <c r="P7" s="474"/>
      <c r="Q7" s="489" t="s">
        <v>1124</v>
      </c>
      <c r="R7" s="485"/>
      <c r="S7" s="485"/>
      <c r="T7" s="485"/>
      <c r="U7" s="485"/>
      <c r="V7" s="479"/>
      <c r="W7" s="479"/>
      <c r="X7" s="480"/>
      <c r="Y7" s="476"/>
      <c r="Z7" s="476"/>
      <c r="AA7" s="476"/>
      <c r="AB7" s="476"/>
      <c r="AC7" s="476"/>
      <c r="AD7" s="476"/>
      <c r="AE7" s="476"/>
      <c r="AF7" s="476"/>
      <c r="AG7" s="476"/>
      <c r="AH7" s="489" t="s">
        <v>1124</v>
      </c>
      <c r="AI7" s="485"/>
      <c r="AJ7" s="485"/>
      <c r="AK7" s="485"/>
      <c r="AL7" s="485"/>
      <c r="AM7" s="479"/>
      <c r="AN7" s="479"/>
      <c r="AO7" s="469"/>
      <c r="AP7" s="469"/>
      <c r="AQ7" s="469"/>
      <c r="AR7" s="482" t="s">
        <v>1121</v>
      </c>
      <c r="AS7" s="482"/>
      <c r="AT7" s="482"/>
      <c r="AU7" s="474"/>
      <c r="AV7" s="476"/>
      <c r="AW7" s="476"/>
      <c r="AX7" s="476"/>
      <c r="AY7" s="487" t="s">
        <v>1125</v>
      </c>
      <c r="AZ7" s="487" t="s">
        <v>1126</v>
      </c>
      <c r="BA7" s="487" t="s">
        <v>1127</v>
      </c>
      <c r="BB7" s="487" t="s">
        <v>1128</v>
      </c>
      <c r="BC7" s="487" t="s">
        <v>1129</v>
      </c>
      <c r="BD7" s="486" t="s">
        <v>1130</v>
      </c>
      <c r="BE7" s="486" t="s">
        <v>1131</v>
      </c>
      <c r="BF7" s="486" t="s">
        <v>1132</v>
      </c>
      <c r="BG7" s="486" t="s">
        <v>1133</v>
      </c>
      <c r="BH7" s="486" t="s">
        <v>1132</v>
      </c>
      <c r="BI7" s="486" t="s">
        <v>1133</v>
      </c>
      <c r="BJ7" s="479"/>
      <c r="BK7" s="481"/>
    </row>
    <row r="8" customFormat="false" ht="15" hidden="false" customHeight="true" outlineLevel="0" collapsed="false">
      <c r="A8" s="469"/>
      <c r="B8" s="469"/>
      <c r="C8" s="469"/>
      <c r="D8" s="490" t="s">
        <v>1134</v>
      </c>
      <c r="E8" s="490"/>
      <c r="F8" s="490"/>
      <c r="G8" s="473"/>
      <c r="H8" s="474"/>
      <c r="I8" s="482" t="s">
        <v>1135</v>
      </c>
      <c r="J8" s="482" t="s">
        <v>1136</v>
      </c>
      <c r="K8" s="474"/>
      <c r="L8" s="476"/>
      <c r="M8" s="491"/>
      <c r="N8" s="491"/>
      <c r="O8" s="476"/>
      <c r="P8" s="474"/>
      <c r="Q8" s="482" t="s">
        <v>1137</v>
      </c>
      <c r="R8" s="492" t="s">
        <v>1137</v>
      </c>
      <c r="S8" s="482" t="s">
        <v>1138</v>
      </c>
      <c r="T8" s="482" t="s">
        <v>1139</v>
      </c>
      <c r="U8" s="482" t="s">
        <v>1140</v>
      </c>
      <c r="V8" s="493" t="s">
        <v>1141</v>
      </c>
      <c r="W8" s="494" t="s">
        <v>1142</v>
      </c>
      <c r="X8" s="480"/>
      <c r="Y8" s="476"/>
      <c r="Z8" s="476"/>
      <c r="AA8" s="476"/>
      <c r="AB8" s="476"/>
      <c r="AC8" s="476"/>
      <c r="AD8" s="476"/>
      <c r="AE8" s="476"/>
      <c r="AF8" s="476"/>
      <c r="AG8" s="476"/>
      <c r="AH8" s="482" t="s">
        <v>1137</v>
      </c>
      <c r="AI8" s="492" t="s">
        <v>1137</v>
      </c>
      <c r="AJ8" s="482" t="s">
        <v>1138</v>
      </c>
      <c r="AK8" s="482" t="s">
        <v>1139</v>
      </c>
      <c r="AL8" s="482" t="s">
        <v>1140</v>
      </c>
      <c r="AM8" s="495" t="s">
        <v>1141</v>
      </c>
      <c r="AN8" s="494" t="s">
        <v>1142</v>
      </c>
      <c r="AO8" s="469"/>
      <c r="AP8" s="469"/>
      <c r="AQ8" s="469"/>
      <c r="AR8" s="490" t="s">
        <v>1134</v>
      </c>
      <c r="AS8" s="490"/>
      <c r="AT8" s="490"/>
      <c r="AU8" s="474"/>
      <c r="AV8" s="476"/>
      <c r="AW8" s="476"/>
      <c r="AX8" s="476"/>
      <c r="AY8" s="482"/>
      <c r="AZ8" s="482"/>
      <c r="BA8" s="482"/>
      <c r="BB8" s="482" t="s">
        <v>1118</v>
      </c>
      <c r="BC8" s="482" t="s">
        <v>1143</v>
      </c>
      <c r="BD8" s="482" t="s">
        <v>1132</v>
      </c>
      <c r="BE8" s="482"/>
      <c r="BF8" s="482"/>
      <c r="BG8" s="482"/>
      <c r="BH8" s="482"/>
      <c r="BI8" s="482"/>
      <c r="BJ8" s="479"/>
      <c r="BK8" s="481"/>
    </row>
    <row r="9" customFormat="false" ht="15.75" hidden="false" customHeight="true" outlineLevel="0" collapsed="false">
      <c r="A9" s="469"/>
      <c r="B9" s="469"/>
      <c r="C9" s="469"/>
      <c r="D9" s="496" t="s">
        <v>1144</v>
      </c>
      <c r="E9" s="496"/>
      <c r="F9" s="496"/>
      <c r="G9" s="496"/>
      <c r="H9" s="496" t="s">
        <v>1144</v>
      </c>
      <c r="I9" s="496" t="s">
        <v>1144</v>
      </c>
      <c r="J9" s="496" t="s">
        <v>1144</v>
      </c>
      <c r="K9" s="496" t="s">
        <v>1144</v>
      </c>
      <c r="L9" s="496" t="s">
        <v>1144</v>
      </c>
      <c r="M9" s="496" t="s">
        <v>1144</v>
      </c>
      <c r="N9" s="496" t="s">
        <v>1144</v>
      </c>
      <c r="O9" s="496" t="s">
        <v>1144</v>
      </c>
      <c r="P9" s="496" t="s">
        <v>1144</v>
      </c>
      <c r="Q9" s="496" t="s">
        <v>1145</v>
      </c>
      <c r="R9" s="497" t="s">
        <v>1145</v>
      </c>
      <c r="S9" s="496" t="s">
        <v>1145</v>
      </c>
      <c r="T9" s="496" t="s">
        <v>1145</v>
      </c>
      <c r="U9" s="496" t="s">
        <v>1145</v>
      </c>
      <c r="V9" s="498" t="s">
        <v>1144</v>
      </c>
      <c r="W9" s="499" t="s">
        <v>1144</v>
      </c>
      <c r="X9" s="480"/>
      <c r="Y9" s="496" t="s">
        <v>1144</v>
      </c>
      <c r="Z9" s="496"/>
      <c r="AA9" s="496"/>
      <c r="AB9" s="496" t="s">
        <v>1144</v>
      </c>
      <c r="AC9" s="496" t="s">
        <v>1144</v>
      </c>
      <c r="AD9" s="496" t="s">
        <v>1144</v>
      </c>
      <c r="AE9" s="496" t="s">
        <v>1144</v>
      </c>
      <c r="AF9" s="496" t="s">
        <v>1144</v>
      </c>
      <c r="AG9" s="496" t="s">
        <v>1144</v>
      </c>
      <c r="AH9" s="496" t="s">
        <v>1145</v>
      </c>
      <c r="AI9" s="497" t="s">
        <v>1145</v>
      </c>
      <c r="AJ9" s="496" t="s">
        <v>1145</v>
      </c>
      <c r="AK9" s="496" t="s">
        <v>1145</v>
      </c>
      <c r="AL9" s="496" t="s">
        <v>1145</v>
      </c>
      <c r="AM9" s="500" t="s">
        <v>1144</v>
      </c>
      <c r="AN9" s="499" t="s">
        <v>1144</v>
      </c>
      <c r="AO9" s="469"/>
      <c r="AP9" s="469"/>
      <c r="AQ9" s="469"/>
      <c r="AR9" s="496" t="s">
        <v>1144</v>
      </c>
      <c r="AS9" s="496"/>
      <c r="AT9" s="496"/>
      <c r="AU9" s="496" t="s">
        <v>1144</v>
      </c>
      <c r="AV9" s="496" t="s">
        <v>1144</v>
      </c>
      <c r="AW9" s="496"/>
      <c r="AX9" s="496"/>
      <c r="AY9" s="496" t="s">
        <v>1144</v>
      </c>
      <c r="AZ9" s="496" t="s">
        <v>1144</v>
      </c>
      <c r="BA9" s="496" t="s">
        <v>1144</v>
      </c>
      <c r="BB9" s="496" t="s">
        <v>1145</v>
      </c>
      <c r="BC9" s="500" t="s">
        <v>1145</v>
      </c>
      <c r="BD9" s="496" t="s">
        <v>1145</v>
      </c>
      <c r="BE9" s="496" t="s">
        <v>1145</v>
      </c>
      <c r="BF9" s="496" t="s">
        <v>1144</v>
      </c>
      <c r="BG9" s="496" t="s">
        <v>1144</v>
      </c>
      <c r="BH9" s="496" t="s">
        <v>1145</v>
      </c>
      <c r="BI9" s="496" t="s">
        <v>1145</v>
      </c>
      <c r="BJ9" s="501" t="s">
        <v>1145</v>
      </c>
      <c r="BK9" s="502"/>
    </row>
    <row r="10" s="456" customFormat="true" ht="14.25" hidden="false" customHeight="false" outlineLevel="0" collapsed="false">
      <c r="A10" s="503"/>
      <c r="B10" s="504"/>
      <c r="C10" s="504"/>
      <c r="D10" s="505"/>
      <c r="E10" s="505"/>
      <c r="F10" s="505"/>
      <c r="G10" s="506"/>
      <c r="H10" s="507"/>
      <c r="I10" s="508"/>
      <c r="J10" s="508"/>
      <c r="K10" s="508"/>
      <c r="L10" s="509"/>
      <c r="M10" s="510"/>
      <c r="N10" s="510"/>
      <c r="O10" s="509"/>
      <c r="P10" s="509"/>
      <c r="Q10" s="511"/>
      <c r="R10" s="511"/>
      <c r="S10" s="511"/>
      <c r="T10" s="511"/>
      <c r="U10" s="511"/>
      <c r="V10" s="512"/>
      <c r="W10" s="513"/>
      <c r="X10" s="514"/>
      <c r="Y10" s="506"/>
      <c r="Z10" s="506"/>
      <c r="AA10" s="506"/>
      <c r="AB10" s="509"/>
      <c r="AC10" s="510"/>
      <c r="AD10" s="510"/>
      <c r="AE10" s="509"/>
      <c r="AF10" s="507"/>
      <c r="AG10" s="509"/>
      <c r="AH10" s="511"/>
      <c r="AI10" s="511"/>
      <c r="AJ10" s="511"/>
      <c r="AK10" s="511"/>
      <c r="AL10" s="511"/>
      <c r="AM10" s="510"/>
      <c r="AN10" s="513"/>
      <c r="AO10" s="503"/>
      <c r="AP10" s="504"/>
      <c r="AQ10" s="504"/>
      <c r="AR10" s="505"/>
      <c r="AS10" s="505"/>
      <c r="AT10" s="505"/>
      <c r="AU10" s="507"/>
      <c r="AV10" s="506"/>
      <c r="AW10" s="506"/>
      <c r="AX10" s="506"/>
      <c r="AY10" s="510"/>
      <c r="AZ10" s="510"/>
      <c r="BA10" s="510"/>
      <c r="BB10" s="509"/>
      <c r="BC10" s="509"/>
      <c r="BD10" s="509"/>
      <c r="BE10" s="509"/>
      <c r="BF10" s="509"/>
      <c r="BG10" s="509"/>
      <c r="BH10" s="509"/>
      <c r="BI10" s="509"/>
      <c r="BJ10" s="515"/>
      <c r="BK10" s="516"/>
    </row>
    <row r="11" customFormat="false" ht="14.25" hidden="false" customHeight="false" outlineLevel="0" collapsed="false">
      <c r="A11" s="517" t="s">
        <v>1146</v>
      </c>
      <c r="B11" s="504"/>
      <c r="C11" s="504"/>
      <c r="D11" s="505"/>
      <c r="E11" s="505"/>
      <c r="F11" s="505"/>
      <c r="G11" s="506"/>
      <c r="H11" s="507"/>
      <c r="I11" s="508"/>
      <c r="J11" s="508"/>
      <c r="K11" s="508"/>
      <c r="L11" s="509"/>
      <c r="M11" s="510"/>
      <c r="N11" s="510"/>
      <c r="O11" s="509"/>
      <c r="P11" s="509"/>
      <c r="Q11" s="511"/>
      <c r="R11" s="511"/>
      <c r="S11" s="511"/>
      <c r="T11" s="511"/>
      <c r="U11" s="511"/>
      <c r="V11" s="512"/>
      <c r="W11" s="513"/>
      <c r="X11" s="518" t="str">
        <f aca="false">$A11</f>
        <v>BACIA AA - BACIA RIO DA VALA (A)</v>
      </c>
      <c r="Y11" s="506"/>
      <c r="Z11" s="506"/>
      <c r="AA11" s="506"/>
      <c r="AB11" s="509"/>
      <c r="AC11" s="510"/>
      <c r="AD11" s="510"/>
      <c r="AE11" s="509"/>
      <c r="AF11" s="507"/>
      <c r="AG11" s="509"/>
      <c r="AH11" s="511"/>
      <c r="AI11" s="511"/>
      <c r="AJ11" s="511"/>
      <c r="AK11" s="511"/>
      <c r="AL11" s="511"/>
      <c r="AM11" s="510"/>
      <c r="AN11" s="513"/>
      <c r="AO11" s="518" t="str">
        <f aca="false">$A11</f>
        <v>BACIA AA - BACIA RIO DA VALA (A)</v>
      </c>
      <c r="AP11" s="504"/>
      <c r="AQ11" s="504"/>
      <c r="AR11" s="505"/>
      <c r="AS11" s="505"/>
      <c r="AT11" s="505"/>
      <c r="AU11" s="507"/>
      <c r="AV11" s="506"/>
      <c r="AW11" s="506"/>
      <c r="AX11" s="506"/>
      <c r="AY11" s="510"/>
      <c r="AZ11" s="510"/>
      <c r="BA11" s="510"/>
      <c r="BB11" s="509"/>
      <c r="BC11" s="509"/>
      <c r="BD11" s="509"/>
      <c r="BE11" s="509"/>
      <c r="BF11" s="509"/>
      <c r="BG11" s="509"/>
      <c r="BH11" s="509"/>
      <c r="BI11" s="509"/>
      <c r="BJ11" s="515"/>
      <c r="BK11" s="516"/>
    </row>
    <row r="12" customFormat="false" ht="14.25" hidden="false" customHeight="false" outlineLevel="0" collapsed="false">
      <c r="A12" s="519" t="s">
        <v>1147</v>
      </c>
      <c r="B12" s="520"/>
      <c r="C12" s="521"/>
      <c r="D12" s="522"/>
      <c r="E12" s="522"/>
      <c r="F12" s="522"/>
      <c r="G12" s="522"/>
      <c r="H12" s="523"/>
      <c r="I12" s="523"/>
      <c r="J12" s="523"/>
      <c r="K12" s="524"/>
      <c r="L12" s="525"/>
      <c r="M12" s="525"/>
      <c r="N12" s="525"/>
      <c r="O12" s="525"/>
      <c r="P12" s="525"/>
      <c r="Q12" s="525"/>
      <c r="R12" s="525"/>
      <c r="S12" s="525"/>
      <c r="T12" s="525"/>
      <c r="U12" s="525"/>
      <c r="V12" s="526"/>
      <c r="W12" s="527"/>
      <c r="X12" s="528" t="str">
        <f aca="false">$A12</f>
        <v>Rua Mauricio Laje</v>
      </c>
      <c r="Y12" s="522"/>
      <c r="Z12" s="522"/>
      <c r="AA12" s="522"/>
      <c r="AB12" s="525"/>
      <c r="AC12" s="525"/>
      <c r="AD12" s="525"/>
      <c r="AE12" s="525"/>
      <c r="AF12" s="523"/>
      <c r="AG12" s="525"/>
      <c r="AH12" s="525"/>
      <c r="AI12" s="525"/>
      <c r="AJ12" s="525"/>
      <c r="AK12" s="525"/>
      <c r="AL12" s="525"/>
      <c r="AM12" s="525"/>
      <c r="AN12" s="527"/>
      <c r="AO12" s="528" t="str">
        <f aca="false">$A12</f>
        <v>Rua Mauricio Laje</v>
      </c>
      <c r="AP12" s="520"/>
      <c r="AQ12" s="521"/>
      <c r="AR12" s="522"/>
      <c r="AS12" s="522"/>
      <c r="AT12" s="522"/>
      <c r="AU12" s="523"/>
      <c r="AV12" s="522"/>
      <c r="AW12" s="522"/>
      <c r="AX12" s="522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9"/>
      <c r="BK12" s="502"/>
    </row>
    <row r="13" customFormat="false" ht="14.25" hidden="false" customHeight="false" outlineLevel="0" collapsed="false">
      <c r="A13" s="530" t="s">
        <v>1148</v>
      </c>
      <c r="B13" s="531" t="s">
        <v>10</v>
      </c>
      <c r="C13" s="532" t="s">
        <v>1149</v>
      </c>
      <c r="D13" s="533" t="n">
        <v>0.4</v>
      </c>
      <c r="E13" s="534"/>
      <c r="F13" s="534"/>
      <c r="G13" s="533" t="s">
        <v>1150</v>
      </c>
      <c r="H13" s="535" t="n">
        <v>39</v>
      </c>
      <c r="I13" s="536" t="n">
        <v>1.1</v>
      </c>
      <c r="J13" s="536" t="n">
        <v>1.1</v>
      </c>
      <c r="K13" s="536" t="n">
        <v>0.342</v>
      </c>
      <c r="L13" s="537" t="n">
        <f aca="false">ROUND((I13+J13)/2,2)</f>
        <v>1.1</v>
      </c>
      <c r="M13" s="538" t="n">
        <f aca="false">IF(F13=0,ROUND($D13*0.1,2),IF(D13&gt;2.8,0.18,0.15))</f>
        <v>0.04</v>
      </c>
      <c r="N13" s="538" t="n">
        <f aca="false">IF(F13=0,IF(ROUND($D13/4,2),IF(ROUND(($D13*1.2)/6,2)&lt;0.1,0.1,ROUND(($D13*1.2)/6,2))),0.5)</f>
        <v>0.1</v>
      </c>
      <c r="O13" s="537" t="n">
        <f aca="false">L13+M13+N13</f>
        <v>1.24</v>
      </c>
      <c r="P13" s="537" t="n">
        <f aca="false">IF(O13&lt;2,(D13+M13*2)+0.6,(D13+M13*2)+0.6+ROUNDUP(O13-2,0)*0.1)</f>
        <v>1.08</v>
      </c>
      <c r="Q13" s="539" t="n">
        <f aca="false">IF($O13&lt;=$W$4,ROUND(IF($O13&lt;1.5,$O13*$H13*$P13,1.5*$H13*$P13),2),0)</f>
        <v>52.23</v>
      </c>
      <c r="R13" s="539" t="n">
        <f aca="false">IF($O13&gt;$W$4,ROUND(IF($O13&lt;1.5,$O13*$H13*$P13,1.5*$H13*$P13),2),0)</f>
        <v>0</v>
      </c>
      <c r="S13" s="539" t="n">
        <f aca="false">IF($O13&gt;$W$4,ROUND(IF($O13&lt;1.5,0,IF($O13&gt;3,1.5*$H13*$P13,($O13-1.5)*$H13*$P13)),2),0)</f>
        <v>0</v>
      </c>
      <c r="T13" s="539" t="n">
        <f aca="false">IF($O13&gt;$W$4,ROUND(IF($O13&lt;3,0,IF($O13&gt;4.5,1.5*$H13*$P13,($O13-3)*$H13*$P13)),2),0)</f>
        <v>0</v>
      </c>
      <c r="U13" s="539" t="n">
        <f aca="false">IF($O13&gt;$W$4,ROUND(IF($O13&lt;4.5,0,IF($O13&gt;6,($O13-4.5)*$H13*$P13,($O13-4.5)*$H13*$P13)),2),0)</f>
        <v>0</v>
      </c>
      <c r="V13" s="540" t="n">
        <f aca="false">IF($O13&gt;$W$4,IF($O13&lt;=4,ROUND($H13*($O13+0.5)*2,2),0),0)</f>
        <v>0</v>
      </c>
      <c r="W13" s="541" t="n">
        <f aca="false">IF($O13&gt;$W$4,IF($O13&gt;4,ROUND($H13*($O13+0.5)*2,2),0),0)</f>
        <v>0</v>
      </c>
      <c r="X13" s="530" t="str">
        <f aca="false">A13</f>
        <v>AA3-1</v>
      </c>
      <c r="Y13" s="533" t="n">
        <f aca="false">IF($D13=0.4,1.2,IF($D13=0.6,1.2,IF($D13=0.8,1.3,IF($D13=1,1.5,IF($D13=1.2,1.7,IF($D13&lt;=2,2,"--"))))))</f>
        <v>1.2</v>
      </c>
      <c r="Z13" s="542" t="s">
        <v>1151</v>
      </c>
      <c r="AA13" s="534" t="n">
        <f aca="false">Y13</f>
        <v>1.2</v>
      </c>
      <c r="AB13" s="543" t="n">
        <f aca="false">IF($Y13="--","--",I13)</f>
        <v>1.1</v>
      </c>
      <c r="AC13" s="544" t="n">
        <f aca="false">IF($Y13="--","--",IF(D13&gt;1.5,0.15,ROUND($D13*0.1,2)))</f>
        <v>0.04</v>
      </c>
      <c r="AD13" s="544" t="n">
        <f aca="false">IF($Y13="--","--",0.15)</f>
        <v>0.15</v>
      </c>
      <c r="AE13" s="545" t="n">
        <f aca="false">IF($Y13="--","--",ROUND(AB13+AC13+AD13,2))</f>
        <v>1.29</v>
      </c>
      <c r="AF13" s="545" t="n">
        <f aca="false">IF($Y13="--","--",IF($AB13&lt;=2,$Y13+1,($Y13+1)+ROUNDUP($AB13-2,0)*0.1))</f>
        <v>2.2</v>
      </c>
      <c r="AG13" s="546" t="n">
        <f aca="false">IF($D13=0.4,0.92,IF($D13=0.6,0.68,IF($D13=0.8,0.74,IF($D13=1,0.7,IF($D13=1.2,0.66,IF($D13=1.5,0.6,IF($D13&lt;=2,(2.4-(D13+0.3)),"--")))))))</f>
        <v>0.92</v>
      </c>
      <c r="AH13" s="547" t="n">
        <f aca="false">IF($Y13="--","--",IF($AE13&lt;=$W$4,ROUND(IF($AE13&lt;1.5,$AE13*$AF13*$AG13,1.5*$AF13*$AG13),2),0))</f>
        <v>2.61</v>
      </c>
      <c r="AI13" s="547" t="n">
        <f aca="false">IF($Y13="--","--",IF($AE13&gt;$W$4,ROUND(IF($AE13&lt;1.5,$AE13*$AF13*$AG13,1.5*$AF13*$AG13),2),0))</f>
        <v>0</v>
      </c>
      <c r="AJ13" s="547" t="n">
        <f aca="false">IF($Y13="--","--",IF($AE13&gt;$W$4,ROUND(IF($AE13&lt;1.5,0,IF($AE13&gt;3,1.5*$AF13*$AG13,($AE13-1.5)*$AF13*$AG13)),2),0))</f>
        <v>0</v>
      </c>
      <c r="AK13" s="547" t="n">
        <f aca="false">IF($Y13="--","--",IF($AE13&gt;$W$4,ROUND(IF($AE13&lt;3,0,IF($AE13&gt;4.5,1.5*$AF13*$AG13,($AE13-3)*$AF13*$AG13)),2),0))</f>
        <v>0</v>
      </c>
      <c r="AL13" s="547" t="n">
        <f aca="false">IF($Y13="--","--",IF($AE13&gt;$W$4,ROUND(IF($AE13&lt;4.5,0,IF($AE13&gt;6,($AE13-4.5)*$AF13*$AG13,($AE13-4.5)*$AF13*$AG13)),2),0))</f>
        <v>0</v>
      </c>
      <c r="AM13" s="544" t="n">
        <f aca="false">IF($Y13="--","--",IF($AE13&gt;$W$4,IF($AE13&lt;=4,ROUND(($AG13*4)*($AE13+0.5)*2,2),0),0))</f>
        <v>0</v>
      </c>
      <c r="AN13" s="548" t="n">
        <f aca="false">IF($Y13="--","--",IF($AE13&gt;$W$4,IF($AE13&gt;4,ROUND(($AG13*4)*($AE13+0.5)*2,2),0),0))</f>
        <v>0</v>
      </c>
      <c r="AO13" s="530" t="s">
        <v>1148</v>
      </c>
      <c r="AP13" s="531" t="s">
        <v>10</v>
      </c>
      <c r="AQ13" s="532" t="s">
        <v>1149</v>
      </c>
      <c r="AR13" s="533" t="n">
        <v>0.4</v>
      </c>
      <c r="AS13" s="534"/>
      <c r="AT13" s="534"/>
      <c r="AU13" s="535" t="n">
        <v>39</v>
      </c>
      <c r="AV13" s="533" t="n">
        <f aca="false">IF($Y13="--","--",Y13+0.2)</f>
        <v>1.4</v>
      </c>
      <c r="AW13" s="542" t="s">
        <v>1151</v>
      </c>
      <c r="AX13" s="534" t="n">
        <f aca="false">AV13</f>
        <v>1.4</v>
      </c>
      <c r="AY13" s="538" t="n">
        <f aca="false">IF(D13&gt;2,AU13,AU13-AV13)</f>
        <v>37.6</v>
      </c>
      <c r="AZ13" s="538" t="n">
        <f aca="false">N13</f>
        <v>0.1</v>
      </c>
      <c r="BA13" s="538" t="n">
        <f aca="false">P13</f>
        <v>1.08</v>
      </c>
      <c r="BB13" s="537" t="n">
        <f aca="false">IF(F13=0,IF(ROUND(AY13*(((N13*P13)+(((D13+M13*2)/6)*P13))-ROUND(((D13+M13*2)^2)*((PI()*96.379/(4*360))-((SIN((96.379/2)*PI()/180))*(COS((96.379/2)*PI()/180))/4)),4)),2),ROUND(AY13*(((N13*P13)+(((D13+M13*2)/4)*P13))-ROUND(((D13+M13*2)^2)*((PI()*120/(4*360))-((SIN((120/2)*PI()/180))*(COS((120/2)*PI()/180))/4)),4)),2)),0)</f>
        <v>7.6</v>
      </c>
      <c r="BC13" s="549" t="n">
        <f aca="false">IF(F13&gt;0,ROUND(AY13*N13*P13,2),0)</f>
        <v>0</v>
      </c>
      <c r="BD13" s="549" t="n">
        <f aca="false">SUM(Q13:U13,AH13:AL13)</f>
        <v>54.84</v>
      </c>
      <c r="BE13" s="549" t="n">
        <f aca="false">IF(F13=0,ROUND((PI()*((D13+M13*2)^2)/4)*AY13,2),ROUND((D13+M13*2)*(F13+M13*2)*AY13,2))</f>
        <v>6.8</v>
      </c>
      <c r="BF13" s="539" t="n">
        <f aca="false">IF(($I13+M13-0.15)&lt;=2,($I13+M13+0.15),IF(($I13+M13)&lt;=3,2.35,($I13+M13+0.2)-0.85))</f>
        <v>1.29</v>
      </c>
      <c r="BG13" s="539" t="n">
        <f aca="false">IF(D13&gt;2,(I13-F13-M13-0.11),IF(($I13+M13)&lt;=2,0,IF(($I13+M13)&gt;3,0.85,(I13+M13+0.2-BF13))))</f>
        <v>0</v>
      </c>
      <c r="BH13" s="539" t="n">
        <f aca="false">IF(D13&gt;2,ROUND(((1.42+0.4)+(0.91+0.4))*2*BG13,2),ROUND(AV13*AX13*BF13,2))</f>
        <v>2.53</v>
      </c>
      <c r="BI13" s="539" t="n">
        <f aca="false">ROUND(((PI()*0.9^2)/4)*BG13,2)</f>
        <v>0</v>
      </c>
      <c r="BJ13" s="550" t="n">
        <f aca="false">ROUND(BD13-BE13-BH13-BI13-BB13-BC13,2)</f>
        <v>37.91</v>
      </c>
      <c r="BK13" s="516"/>
    </row>
    <row r="14" customFormat="false" ht="14.25" hidden="false" customHeight="false" outlineLevel="0" collapsed="false">
      <c r="A14" s="503"/>
      <c r="B14" s="504"/>
      <c r="C14" s="504"/>
      <c r="D14" s="505"/>
      <c r="E14" s="505"/>
      <c r="F14" s="505"/>
      <c r="G14" s="505"/>
      <c r="H14" s="507"/>
      <c r="I14" s="508"/>
      <c r="J14" s="508"/>
      <c r="K14" s="508"/>
      <c r="L14" s="509"/>
      <c r="M14" s="510"/>
      <c r="N14" s="510"/>
      <c r="O14" s="509"/>
      <c r="P14" s="509"/>
      <c r="Q14" s="511"/>
      <c r="R14" s="511"/>
      <c r="S14" s="511"/>
      <c r="T14" s="511"/>
      <c r="U14" s="511"/>
      <c r="V14" s="512"/>
      <c r="W14" s="513"/>
      <c r="X14" s="518"/>
      <c r="Y14" s="505"/>
      <c r="Z14" s="551"/>
      <c r="AA14" s="505"/>
      <c r="AB14" s="552"/>
      <c r="AC14" s="553"/>
      <c r="AD14" s="553"/>
      <c r="AE14" s="554"/>
      <c r="AF14" s="554"/>
      <c r="AG14" s="551"/>
      <c r="AH14" s="555"/>
      <c r="AI14" s="555"/>
      <c r="AJ14" s="555"/>
      <c r="AK14" s="555"/>
      <c r="AL14" s="555"/>
      <c r="AM14" s="553"/>
      <c r="AN14" s="556"/>
      <c r="AO14" s="503"/>
      <c r="AP14" s="504"/>
      <c r="AQ14" s="504"/>
      <c r="AR14" s="505"/>
      <c r="AS14" s="505"/>
      <c r="AT14" s="505"/>
      <c r="AU14" s="507"/>
      <c r="AV14" s="505"/>
      <c r="AW14" s="551"/>
      <c r="AX14" s="505"/>
      <c r="AY14" s="510"/>
      <c r="AZ14" s="510"/>
      <c r="BA14" s="510"/>
      <c r="BB14" s="509"/>
      <c r="BC14" s="509"/>
      <c r="BD14" s="509"/>
      <c r="BE14" s="509"/>
      <c r="BF14" s="511"/>
      <c r="BG14" s="511"/>
      <c r="BH14" s="511"/>
      <c r="BI14" s="511"/>
      <c r="BJ14" s="515"/>
      <c r="BK14" s="516"/>
    </row>
    <row r="15" s="456" customFormat="true" ht="14.25" hidden="false" customHeight="false" outlineLevel="0" collapsed="false">
      <c r="A15" s="557" t="s">
        <v>1152</v>
      </c>
      <c r="B15" s="520"/>
      <c r="C15" s="521"/>
      <c r="D15" s="522"/>
      <c r="E15" s="522"/>
      <c r="F15" s="522"/>
      <c r="G15" s="522"/>
      <c r="H15" s="523"/>
      <c r="I15" s="523"/>
      <c r="J15" s="523"/>
      <c r="K15" s="524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6"/>
      <c r="W15" s="527"/>
      <c r="X15" s="528" t="str">
        <f aca="false">$A15</f>
        <v>Rua Adalgisa Monteiro</v>
      </c>
      <c r="Y15" s="522"/>
      <c r="Z15" s="522"/>
      <c r="AA15" s="522"/>
      <c r="AB15" s="525"/>
      <c r="AC15" s="525"/>
      <c r="AD15" s="525"/>
      <c r="AE15" s="525"/>
      <c r="AF15" s="523"/>
      <c r="AG15" s="525"/>
      <c r="AH15" s="525"/>
      <c r="AI15" s="525"/>
      <c r="AJ15" s="525"/>
      <c r="AK15" s="525"/>
      <c r="AL15" s="525"/>
      <c r="AM15" s="525"/>
      <c r="AN15" s="527"/>
      <c r="AO15" s="557" t="str">
        <f aca="false">$A15</f>
        <v>Rua Adalgisa Monteiro</v>
      </c>
      <c r="AP15" s="520"/>
      <c r="AQ15" s="521"/>
      <c r="AR15" s="522"/>
      <c r="AS15" s="522"/>
      <c r="AT15" s="522"/>
      <c r="AU15" s="523"/>
      <c r="AV15" s="522"/>
      <c r="AW15" s="522"/>
      <c r="AX15" s="522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9"/>
      <c r="BK15" s="502"/>
    </row>
    <row r="16" customFormat="false" ht="14.25" hidden="false" customHeight="false" outlineLevel="0" collapsed="false">
      <c r="A16" s="558" t="s">
        <v>1153</v>
      </c>
      <c r="B16" s="531" t="s">
        <v>10</v>
      </c>
      <c r="C16" s="559" t="s">
        <v>1154</v>
      </c>
      <c r="D16" s="560" t="n">
        <v>0.6</v>
      </c>
      <c r="E16" s="561"/>
      <c r="F16" s="561"/>
      <c r="G16" s="533" t="s">
        <v>1155</v>
      </c>
      <c r="H16" s="562" t="n">
        <v>26</v>
      </c>
      <c r="I16" s="563" t="n">
        <v>1.073</v>
      </c>
      <c r="J16" s="563" t="n">
        <v>1.2435</v>
      </c>
      <c r="K16" s="536" t="n">
        <v>0</v>
      </c>
      <c r="L16" s="537" t="n">
        <f aca="false">ROUND((I16+J16)/2,2)</f>
        <v>1.16</v>
      </c>
      <c r="M16" s="538" t="n">
        <f aca="false">IF(F16=0,ROUND($D16*0.1,2),IF(D16&gt;2.8,0.18,0.15))</f>
        <v>0.06</v>
      </c>
      <c r="N16" s="538" t="n">
        <f aca="false">IF(F16=0,IF(ROUND($D16/4,2),IF(ROUND(($D16*1.2)/6,2)&lt;0.1,0.1,ROUND(($D16*1.2)/6,2))),0.5)</f>
        <v>0.12</v>
      </c>
      <c r="O16" s="537" t="n">
        <f aca="false">L16+M16+N16</f>
        <v>1.34</v>
      </c>
      <c r="P16" s="537" t="n">
        <f aca="false">IF(O16&lt;2,(D16+M16*2)+0.6,(D16+M16*2)+0.6+ROUNDUP(O16-2,0)*0.1)</f>
        <v>1.32</v>
      </c>
      <c r="Q16" s="539" t="n">
        <f aca="false">IF($O16&lt;=$W$4,ROUND(IF($O16&lt;1.5,$O16*$H16*$P16,1.5*$H16*$P16),2),0)</f>
        <v>45.99</v>
      </c>
      <c r="R16" s="539" t="n">
        <f aca="false">IF($O16&gt;$W$4,ROUND(IF($O16&lt;1.5,$O16*$H16*$P16,1.5*$H16*$P16),2),0)</f>
        <v>0</v>
      </c>
      <c r="S16" s="539" t="n">
        <f aca="false">IF($O16&gt;$W$4,ROUND(IF($O16&lt;1.5,0,IF($O16&gt;3,1.5*$H16*$P16,($O16-1.5)*$H16*$P16)),2),0)</f>
        <v>0</v>
      </c>
      <c r="T16" s="539" t="n">
        <f aca="false">IF($O16&gt;$W$4,ROUND(IF($O16&lt;3,0,IF($O16&gt;4.5,1.5*$H16*$P16,($O16-3)*$H16*$P16)),2),0)</f>
        <v>0</v>
      </c>
      <c r="U16" s="539" t="n">
        <f aca="false">IF($O16&gt;$W$4,ROUND(IF($O16&lt;4.5,0,IF($O16&gt;6,($O16-4.5)*$H16*$P16,($O16-4.5)*$H16*$P16)),2),0)</f>
        <v>0</v>
      </c>
      <c r="V16" s="540" t="n">
        <f aca="false">IF($O16&gt;$W$4,IF($O16&lt;=4,ROUND($H16*($O16+0.5)*2,2),0),0)</f>
        <v>0</v>
      </c>
      <c r="W16" s="541" t="n">
        <f aca="false">IF($O16&gt;$W$4,IF($O16&gt;4,ROUND($H16*($O16+0.5)*2,2),0),0)</f>
        <v>0</v>
      </c>
      <c r="X16" s="558" t="str">
        <f aca="false">A16</f>
        <v>AA6-1</v>
      </c>
      <c r="Y16" s="560" t="n">
        <f aca="false">IF($D16=0.4,1.2,IF($D16=0.6,1.2,IF($D16=0.8,1.3,IF($D16=1,1.5,IF($D16=1.2,1.7,IF($D16&lt;=2,2,"--"))))))</f>
        <v>1.2</v>
      </c>
      <c r="Z16" s="564" t="s">
        <v>1151</v>
      </c>
      <c r="AA16" s="561" t="n">
        <f aca="false">Y16</f>
        <v>1.2</v>
      </c>
      <c r="AB16" s="543" t="n">
        <f aca="false">IF($Y16="--","--",I16)</f>
        <v>1.073</v>
      </c>
      <c r="AC16" s="544" t="n">
        <f aca="false">IF($Y16="--","--",IF(D16&gt;1.5,0.15,ROUND($D16*0.1,2)))</f>
        <v>0.06</v>
      </c>
      <c r="AD16" s="544" t="n">
        <f aca="false">IF($Y16="--","--",0.15)</f>
        <v>0.15</v>
      </c>
      <c r="AE16" s="545" t="n">
        <f aca="false">IF($Y16="--","--",ROUND(AB16+AC16+AD16,2))</f>
        <v>1.28</v>
      </c>
      <c r="AF16" s="565" t="n">
        <f aca="false">IF($Y16="--","--",IF($AB16&lt;=2,$Y16+1,($Y16+1)+ROUNDUP($AB16-2,0)*0.1))</f>
        <v>2.2</v>
      </c>
      <c r="AG16" s="566" t="n">
        <f aca="false">IF($D16=0.4,0.92,IF($D16=0.6,0.68,IF($D16=0.8,0.74,IF($D16=1,0.7,IF($D16=1.2,0.66,IF($D16=1.5,0.6,IF($D16&lt;=2,(2.4-(D16+0.3)),"--")))))))</f>
        <v>0.68</v>
      </c>
      <c r="AH16" s="547" t="n">
        <f aca="false">IF($Y16="--","--",IF($AE16&lt;=$W$4,ROUND(IF($AE16&lt;1.5,$AE16*$AF16*$AG16,1.5*$AF16*$AG16),2),0))</f>
        <v>1.91</v>
      </c>
      <c r="AI16" s="547" t="n">
        <f aca="false">IF($Y16="--","--",IF($AE16&gt;$W$4,ROUND(IF($AE16&lt;1.5,$AE16*$AF16*$AG16,1.5*$AF16*$AG16),2),0))</f>
        <v>0</v>
      </c>
      <c r="AJ16" s="547" t="n">
        <f aca="false">IF($Y16="--","--",IF($AE16&gt;$W$4,ROUND(IF($AE16&lt;1.5,0,IF($AE16&gt;3,1.5*$AF16*$AG16,($AE16-1.5)*$AF16*$AG16)),2),0))</f>
        <v>0</v>
      </c>
      <c r="AK16" s="547" t="n">
        <f aca="false">IF($Y16="--","--",IF($AE16&gt;$W$4,ROUND(IF($AE16&lt;3,0,IF($AE16&gt;4.5,1.5*$AF16*$AG16,($AE16-3)*$AF16*$AG16)),2),0))</f>
        <v>0</v>
      </c>
      <c r="AL16" s="547" t="n">
        <f aca="false">IF($Y16="--","--",IF($AE16&gt;$W$4,ROUND(IF($AE16&lt;4.5,0,IF($AE16&gt;6,($AE16-4.5)*$AF16*$AG16,($AE16-4.5)*$AF16*$AG16)),2),0))</f>
        <v>0</v>
      </c>
      <c r="AM16" s="544" t="n">
        <f aca="false">IF($Y16="--","--",IF($AE16&gt;$W$4,IF($AE16&lt;=4,ROUND(($AG16*4)*($AE16+0.5)*2,2),0),0))</f>
        <v>0</v>
      </c>
      <c r="AN16" s="548" t="n">
        <f aca="false">IF($Y16="--","--",IF($AE16&gt;$W$4,IF($AE16&gt;4,ROUND(($AG16*4)*($AE16+0.5)*2,2),0),0))</f>
        <v>0</v>
      </c>
      <c r="AO16" s="558" t="s">
        <v>1153</v>
      </c>
      <c r="AP16" s="531" t="s">
        <v>10</v>
      </c>
      <c r="AQ16" s="559" t="s">
        <v>1154</v>
      </c>
      <c r="AR16" s="560" t="n">
        <v>0.6</v>
      </c>
      <c r="AS16" s="561"/>
      <c r="AT16" s="561"/>
      <c r="AU16" s="562" t="n">
        <v>26</v>
      </c>
      <c r="AV16" s="560" t="n">
        <f aca="false">IF($Y16="--","--",Y16+0.2)</f>
        <v>1.4</v>
      </c>
      <c r="AW16" s="564" t="s">
        <v>1151</v>
      </c>
      <c r="AX16" s="561" t="n">
        <f aca="false">AV16</f>
        <v>1.4</v>
      </c>
      <c r="AY16" s="538" t="n">
        <f aca="false">IF(D16&gt;2,AU16,AU16-AV16)</f>
        <v>24.6</v>
      </c>
      <c r="AZ16" s="538" t="n">
        <f aca="false">N16</f>
        <v>0.12</v>
      </c>
      <c r="BA16" s="538" t="n">
        <f aca="false">P16</f>
        <v>1.32</v>
      </c>
      <c r="BB16" s="537" t="n">
        <f aca="false">IF(F16=0,IF(ROUND(AY16*(((N16*P16)+(((D16+M16*2)/6)*P16))-ROUND(((D16+M16*2)^2)*((PI()*96.379/(4*360))-((SIN((96.379/2)*PI()/180))*(COS((96.379/2)*PI()/180))/4)),4)),2),ROUND(AY16*(((N16*P16)+(((D16+M16*2)/4)*P16))-ROUND(((D16+M16*2)^2)*((PI()*120/(4*360))-((SIN((120/2)*PI()/180))*(COS((120/2)*PI()/180))/4)),4)),2)),0)</f>
        <v>7.78</v>
      </c>
      <c r="BC16" s="549" t="n">
        <f aca="false">IF(F16&gt;0,ROUND(AY16*N16*P16,2),0)</f>
        <v>0</v>
      </c>
      <c r="BD16" s="549" t="n">
        <f aca="false">SUM(Q16:U16,AH16:AL16)</f>
        <v>47.9</v>
      </c>
      <c r="BE16" s="549" t="n">
        <f aca="false">IF(F16=0,ROUND((PI()*((D16+M16*2)^2)/4)*AY16,2),ROUND((D16+M16*2)*(F16+M16*2)*AY16,2))</f>
        <v>10.02</v>
      </c>
      <c r="BF16" s="539" t="n">
        <f aca="false">IF(($I16+M16-0.15)&lt;=2,($I16+M16+0.15),IF(($I16+M16)&lt;=3,2.35,($I16+M16+0.2)-0.85))</f>
        <v>1.283</v>
      </c>
      <c r="BG16" s="539" t="n">
        <f aca="false">IF(D16&gt;2,(I16-F16-M16-0.11),IF(($I16+M16)&lt;=2,0,IF(($I16+M16)&gt;3,0.85,(I16+M16+0.2-BF16))))</f>
        <v>0</v>
      </c>
      <c r="BH16" s="539" t="n">
        <f aca="false">IF(D16&gt;2,ROUND(((1.42+0.4)+(0.91+0.4))*2*BG16,2),ROUND(AV16*AX16*BF16,2))</f>
        <v>2.51</v>
      </c>
      <c r="BI16" s="539" t="n">
        <f aca="false">ROUND(((PI()*0.9^2)/4)*BG16,2)</f>
        <v>0</v>
      </c>
      <c r="BJ16" s="550" t="n">
        <f aca="false">ROUND(BD16-BE16-BH16-BI16-BB16-BC16,2)</f>
        <v>27.59</v>
      </c>
      <c r="BK16" s="516"/>
    </row>
    <row r="17" customFormat="false" ht="14.25" hidden="false" customHeight="false" outlineLevel="0" collapsed="false">
      <c r="A17" s="558" t="s">
        <v>1154</v>
      </c>
      <c r="B17" s="531" t="s">
        <v>10</v>
      </c>
      <c r="C17" s="559" t="s">
        <v>1156</v>
      </c>
      <c r="D17" s="560" t="n">
        <v>0.6</v>
      </c>
      <c r="E17" s="561"/>
      <c r="F17" s="561"/>
      <c r="G17" s="533" t="s">
        <v>1155</v>
      </c>
      <c r="H17" s="562" t="n">
        <v>23</v>
      </c>
      <c r="I17" s="563" t="n">
        <v>1.2435</v>
      </c>
      <c r="J17" s="563" t="n">
        <v>1.25803328571429</v>
      </c>
      <c r="K17" s="536" t="n">
        <v>0</v>
      </c>
      <c r="L17" s="537" t="n">
        <f aca="false">ROUND((I17+J17)/2,2)</f>
        <v>1.25</v>
      </c>
      <c r="M17" s="538" t="n">
        <f aca="false">IF(F17=0,ROUND($D17*0.1,2),IF(D17&gt;2.8,0.18,0.15))</f>
        <v>0.06</v>
      </c>
      <c r="N17" s="538" t="n">
        <f aca="false">IF(F17=0,IF(ROUND($D17/4,2),IF(ROUND(($D17*1.2)/6,2)&lt;0.1,0.1,ROUND(($D17*1.2)/6,2))),0.5)</f>
        <v>0.12</v>
      </c>
      <c r="O17" s="537" t="n">
        <f aca="false">L17+M17+N17</f>
        <v>1.43</v>
      </c>
      <c r="P17" s="537" t="n">
        <f aca="false">IF(O17&lt;2,(D17+M17*2)+0.6,(D17+M17*2)+0.6+ROUNDUP(O17-2,0)*0.1)</f>
        <v>1.32</v>
      </c>
      <c r="Q17" s="539" t="n">
        <f aca="false">IF($O17&lt;=$W$4,ROUND(IF($O17&lt;1.5,$O17*$H17*$P17,1.5*$H17*$P17),2),0)</f>
        <v>43.41</v>
      </c>
      <c r="R17" s="539" t="n">
        <f aca="false">IF($O17&gt;$W$4,ROUND(IF($O17&lt;1.5,$O17*$H17*$P17,1.5*$H17*$P17),2),0)</f>
        <v>0</v>
      </c>
      <c r="S17" s="539" t="n">
        <f aca="false">IF($O17&gt;$W$4,ROUND(IF($O17&lt;1.5,0,IF($O17&gt;3,1.5*$H17*$P17,($O17-1.5)*$H17*$P17)),2),0)</f>
        <v>0</v>
      </c>
      <c r="T17" s="539" t="n">
        <f aca="false">IF($O17&gt;$W$4,ROUND(IF($O17&lt;3,0,IF($O17&gt;4.5,1.5*$H17*$P17,($O17-3)*$H17*$P17)),2),0)</f>
        <v>0</v>
      </c>
      <c r="U17" s="539" t="n">
        <f aca="false">IF($O17&gt;$W$4,ROUND(IF($O17&lt;4.5,0,IF($O17&gt;6,($O17-4.5)*$H17*$P17,($O17-4.5)*$H17*$P17)),2),0)</f>
        <v>0</v>
      </c>
      <c r="V17" s="540" t="n">
        <f aca="false">IF($O17&gt;$W$4,IF($O17&lt;=4,ROUND($H17*($O17+0.5)*2,2),0),0)</f>
        <v>0</v>
      </c>
      <c r="W17" s="541" t="n">
        <f aca="false">IF($O17&gt;$W$4,IF($O17&gt;4,ROUND($H17*($O17+0.5)*2,2),0),0)</f>
        <v>0</v>
      </c>
      <c r="X17" s="558" t="str">
        <f aca="false">A17</f>
        <v>AA6-2</v>
      </c>
      <c r="Y17" s="560" t="n">
        <f aca="false">IF($D17=0.4,1.2,IF($D17=0.6,1.2,IF($D17=0.8,1.3,IF($D17=1,1.5,IF($D17=1.2,1.7,IF($D17&lt;=2,2,"--"))))))</f>
        <v>1.2</v>
      </c>
      <c r="Z17" s="564" t="s">
        <v>1151</v>
      </c>
      <c r="AA17" s="561" t="n">
        <f aca="false">Y17</f>
        <v>1.2</v>
      </c>
      <c r="AB17" s="543" t="n">
        <f aca="false">IF($Y17="--","--",I17)</f>
        <v>1.2435</v>
      </c>
      <c r="AC17" s="544" t="n">
        <f aca="false">IF($Y17="--","--",IF(D17&gt;1.5,0.15,ROUND($D17*0.1,2)))</f>
        <v>0.06</v>
      </c>
      <c r="AD17" s="544" t="n">
        <f aca="false">IF($Y17="--","--",0.15)</f>
        <v>0.15</v>
      </c>
      <c r="AE17" s="545" t="n">
        <f aca="false">IF($Y17="--","--",ROUND(AB17+AC17+AD17,2))</f>
        <v>1.45</v>
      </c>
      <c r="AF17" s="565" t="n">
        <f aca="false">IF($Y17="--","--",IF($AB17&lt;=2,$Y17+1,($Y17+1)+ROUNDUP($AB17-2,0)*0.1))</f>
        <v>2.2</v>
      </c>
      <c r="AG17" s="566" t="n">
        <f aca="false">IF($D17=0.4,0.92,IF($D17=0.6,0.68,IF($D17=0.8,0.74,IF($D17=1,0.7,IF($D17=1.2,0.66,IF($D17=1.5,0.6,IF($D17&lt;=2,(2.4-(D17+0.3)),"--")))))))</f>
        <v>0.68</v>
      </c>
      <c r="AH17" s="547" t="n">
        <f aca="false">IF($Y17="--","--",IF($AE17&lt;=$W$4,ROUND(IF($AE17&lt;1.5,$AE17*$AF17*$AG17,1.5*$AF17*$AG17),2),0))</f>
        <v>2.17</v>
      </c>
      <c r="AI17" s="547" t="n">
        <f aca="false">IF($Y17="--","--",IF($AE17&gt;$W$4,ROUND(IF($AE17&lt;1.5,$AE17*$AF17*$AG17,1.5*$AF17*$AG17),2),0))</f>
        <v>0</v>
      </c>
      <c r="AJ17" s="547" t="n">
        <f aca="false">IF($Y17="--","--",IF($AE17&gt;$W$4,ROUND(IF($AE17&lt;1.5,0,IF($AE17&gt;3,1.5*$AF17*$AG17,($AE17-1.5)*$AF17*$AG17)),2),0))</f>
        <v>0</v>
      </c>
      <c r="AK17" s="547" t="n">
        <f aca="false">IF($Y17="--","--",IF($AE17&gt;$W$4,ROUND(IF($AE17&lt;3,0,IF($AE17&gt;4.5,1.5*$AF17*$AG17,($AE17-3)*$AF17*$AG17)),2),0))</f>
        <v>0</v>
      </c>
      <c r="AL17" s="547" t="n">
        <f aca="false">IF($Y17="--","--",IF($AE17&gt;$W$4,ROUND(IF($AE17&lt;4.5,0,IF($AE17&gt;6,($AE17-4.5)*$AF17*$AG17,($AE17-4.5)*$AF17*$AG17)),2),0))</f>
        <v>0</v>
      </c>
      <c r="AM17" s="544" t="n">
        <f aca="false">IF($Y17="--","--",IF($AE17&gt;$W$4,IF($AE17&lt;=4,ROUND(($AG17*4)*($AE17+0.5)*2,2),0),0))</f>
        <v>0</v>
      </c>
      <c r="AN17" s="548" t="n">
        <f aca="false">IF($Y17="--","--",IF($AE17&gt;$W$4,IF($AE17&gt;4,ROUND(($AG17*4)*($AE17+0.5)*2,2),0),0))</f>
        <v>0</v>
      </c>
      <c r="AO17" s="558" t="s">
        <v>1154</v>
      </c>
      <c r="AP17" s="531" t="s">
        <v>10</v>
      </c>
      <c r="AQ17" s="559" t="s">
        <v>1156</v>
      </c>
      <c r="AR17" s="560" t="n">
        <v>0.6</v>
      </c>
      <c r="AS17" s="561"/>
      <c r="AT17" s="561"/>
      <c r="AU17" s="562" t="n">
        <v>23</v>
      </c>
      <c r="AV17" s="560" t="n">
        <f aca="false">IF($Y17="--","--",Y17+0.2)</f>
        <v>1.4</v>
      </c>
      <c r="AW17" s="564" t="s">
        <v>1151</v>
      </c>
      <c r="AX17" s="561" t="n">
        <f aca="false">AV17</f>
        <v>1.4</v>
      </c>
      <c r="AY17" s="538" t="n">
        <f aca="false">IF(D17&gt;2,AU17,AU17-AV17)</f>
        <v>21.6</v>
      </c>
      <c r="AZ17" s="538" t="n">
        <f aca="false">N17</f>
        <v>0.12</v>
      </c>
      <c r="BA17" s="538" t="n">
        <f aca="false">P17</f>
        <v>1.32</v>
      </c>
      <c r="BB17" s="537" t="n">
        <f aca="false">IF(F17=0,IF(ROUND(AY17*(((N17*P17)+(((D17+M17*2)/6)*P17))-ROUND(((D17+M17*2)^2)*((PI()*96.379/(4*360))-((SIN((96.379/2)*PI()/180))*(COS((96.379/2)*PI()/180))/4)),4)),2),ROUND(AY17*(((N17*P17)+(((D17+M17*2)/4)*P17))-ROUND(((D17+M17*2)^2)*((PI()*120/(4*360))-((SIN((120/2)*PI()/180))*(COS((120/2)*PI()/180))/4)),4)),2)),0)</f>
        <v>6.83</v>
      </c>
      <c r="BC17" s="549" t="n">
        <f aca="false">IF(F17&gt;0,ROUND(AY17*N17*P17,2),0)</f>
        <v>0</v>
      </c>
      <c r="BD17" s="549" t="n">
        <f aca="false">SUM(Q17:U17,AH17:AL17)</f>
        <v>45.58</v>
      </c>
      <c r="BE17" s="549" t="n">
        <f aca="false">IF(F17=0,ROUND((PI()*((D17+M17*2)^2)/4)*AY17,2),ROUND((D17+M17*2)*(F17+M17*2)*AY17,2))</f>
        <v>8.79</v>
      </c>
      <c r="BF17" s="539" t="n">
        <f aca="false">IF(($I17+M17-0.15)&lt;=2,($I17+M17+0.15),IF(($I17+M17)&lt;=3,2.35,($I17+M17+0.2)-0.85))</f>
        <v>1.4535</v>
      </c>
      <c r="BG17" s="539" t="n">
        <f aca="false">IF(D17&gt;2,(I17-F17-M17-0.11),IF(($I17+M17)&lt;=2,0,IF(($I17+M17)&gt;3,0.85,(I17+M17+0.2-BF17))))</f>
        <v>0</v>
      </c>
      <c r="BH17" s="539" t="n">
        <f aca="false">IF(D17&gt;2,ROUND(((1.42+0.4)+(0.91+0.4))*2*BG17,2),ROUND(AV17*AX17*BF17,2))</f>
        <v>2.85</v>
      </c>
      <c r="BI17" s="539" t="n">
        <f aca="false">ROUND(((PI()*0.9^2)/4)*BG17,2)</f>
        <v>0</v>
      </c>
      <c r="BJ17" s="550" t="n">
        <f aca="false">ROUND(BD17-BE17-BH17-BI17-BB17-BC17,2)</f>
        <v>27.11</v>
      </c>
      <c r="BK17" s="516"/>
    </row>
    <row r="18" s="568" customFormat="true" ht="14.25" hidden="false" customHeight="false" outlineLevel="0" collapsed="false">
      <c r="A18" s="530" t="s">
        <v>1156</v>
      </c>
      <c r="B18" s="531" t="s">
        <v>10</v>
      </c>
      <c r="C18" s="532" t="s">
        <v>1157</v>
      </c>
      <c r="D18" s="533" t="n">
        <v>0.6</v>
      </c>
      <c r="E18" s="534"/>
      <c r="F18" s="534"/>
      <c r="G18" s="533" t="s">
        <v>1155</v>
      </c>
      <c r="H18" s="535" t="n">
        <v>21</v>
      </c>
      <c r="I18" s="536" t="n">
        <v>1.25803328571429</v>
      </c>
      <c r="J18" s="536" t="n">
        <v>1.57833328571429</v>
      </c>
      <c r="K18" s="536" t="n">
        <v>0</v>
      </c>
      <c r="L18" s="537" t="n">
        <f aca="false">ROUND((I18+J18)/2,2)</f>
        <v>1.42</v>
      </c>
      <c r="M18" s="538" t="n">
        <f aca="false">IF(F18=0,ROUND($D18*0.1,2),IF(D18&gt;2.8,0.18,0.15))</f>
        <v>0.06</v>
      </c>
      <c r="N18" s="538" t="n">
        <f aca="false">IF(F18=0,IF(ROUND($D18/4,2),IF(ROUND(($D18*1.2)/6,2)&lt;0.1,0.1,ROUND(($D18*1.2)/6,2))),0.5)</f>
        <v>0.12</v>
      </c>
      <c r="O18" s="537" t="n">
        <f aca="false">L18+M18+N18</f>
        <v>1.6</v>
      </c>
      <c r="P18" s="537" t="n">
        <f aca="false">IF(O18&lt;2,(D18+M18*2)+0.6,(D18+M18*2)+0.6+ROUNDUP(O18-2,0)*0.1)</f>
        <v>1.32</v>
      </c>
      <c r="Q18" s="539" t="n">
        <f aca="false">IF($O18&lt;=$W$4,ROUND(IF($O18&lt;1.5,$O18*$H18*$P18,1.5*$H18*$P18),2),0)</f>
        <v>0</v>
      </c>
      <c r="R18" s="539" t="n">
        <f aca="false">IF($O18&gt;$W$4,ROUND(IF($O18&lt;1.5,$O18*$H18*$P18,1.5*$H18*$P18),2),0)</f>
        <v>41.58</v>
      </c>
      <c r="S18" s="539" t="n">
        <f aca="false">IF($O18&gt;$W$4,ROUND(IF($O18&lt;1.5,0,IF($O18&gt;3,1.5*$H18*$P18,($O18-1.5)*$H18*$P18)),2),0)</f>
        <v>2.77</v>
      </c>
      <c r="T18" s="539" t="n">
        <f aca="false">IF($O18&gt;$W$4,ROUND(IF($O18&lt;3,0,IF($O18&gt;4.5,1.5*$H18*$P18,($O18-3)*$H18*$P18)),2),0)</f>
        <v>0</v>
      </c>
      <c r="U18" s="539" t="n">
        <f aca="false">IF($O18&gt;$W$4,ROUND(IF($O18&lt;4.5,0,IF($O18&gt;6,($O18-4.5)*$H18*$P18,($O18-4.5)*$H18*$P18)),2),0)</f>
        <v>0</v>
      </c>
      <c r="V18" s="540" t="n">
        <f aca="false">IF($O18&gt;$W$4,IF($O18&lt;=4,ROUND($H18*($O18+0.5)*2,2),0),0)</f>
        <v>88.2</v>
      </c>
      <c r="W18" s="541" t="n">
        <f aca="false">IF($O18&gt;$W$4,IF($O18&gt;4,ROUND($H18*($O18+0.5)*2,2),0),0)</f>
        <v>0</v>
      </c>
      <c r="X18" s="530" t="str">
        <f aca="false">A18</f>
        <v>AA6-3</v>
      </c>
      <c r="Y18" s="533" t="n">
        <f aca="false">IF($D18=0.4,1.2,IF($D18=0.6,1.2,IF($D18=0.8,1.3,IF($D18=1,1.5,IF($D18=1.2,1.7,IF($D18&lt;=2,2,"--"))))))</f>
        <v>1.2</v>
      </c>
      <c r="Z18" s="542" t="s">
        <v>1151</v>
      </c>
      <c r="AA18" s="534" t="n">
        <f aca="false">Y18</f>
        <v>1.2</v>
      </c>
      <c r="AB18" s="543" t="n">
        <f aca="false">IF($Y18="--","--",I18)</f>
        <v>1.25803328571429</v>
      </c>
      <c r="AC18" s="544" t="n">
        <f aca="false">IF($Y18="--","--",IF(D18&gt;1.5,0.15,ROUND($D18*0.1,2)))</f>
        <v>0.06</v>
      </c>
      <c r="AD18" s="544" t="n">
        <f aca="false">IF($Y18="--","--",0.15)</f>
        <v>0.15</v>
      </c>
      <c r="AE18" s="545" t="n">
        <f aca="false">IF($Y18="--","--",ROUND(AB18+AC18+AD18,2))</f>
        <v>1.47</v>
      </c>
      <c r="AF18" s="545" t="n">
        <f aca="false">IF($Y18="--","--",IF($AB18&lt;=2,$Y18+1,($Y18+1)+ROUNDUP($AB18-2,0)*0.1))</f>
        <v>2.2</v>
      </c>
      <c r="AG18" s="546" t="n">
        <f aca="false">IF($D18=0.4,0.92,IF($D18=0.6,0.68,IF($D18=0.8,0.74,IF($D18=1,0.7,IF($D18=1.2,0.66,IF($D18=1.5,0.6,IF($D18&lt;=2,(2.4-(D18+0.3)),"--")))))))</f>
        <v>0.68</v>
      </c>
      <c r="AH18" s="547" t="n">
        <f aca="false">IF($Y18="--","--",IF($AE18&lt;=$W$4,ROUND(IF($AE18&lt;1.5,$AE18*$AF18*$AG18,1.5*$AF18*$AG18),2),0))</f>
        <v>2.2</v>
      </c>
      <c r="AI18" s="547" t="n">
        <f aca="false">IF($Y18="--","--",IF($AE18&gt;$W$4,ROUND(IF($AE18&lt;1.5,$AE18*$AF18*$AG18,1.5*$AF18*$AG18),2),0))</f>
        <v>0</v>
      </c>
      <c r="AJ18" s="547" t="n">
        <f aca="false">IF($Y18="--","--",IF($AE18&gt;$W$4,ROUND(IF($AE18&lt;1.5,0,IF($AE18&gt;3,1.5*$AF18*$AG18,($AE18-1.5)*$AF18*$AG18)),2),0))</f>
        <v>0</v>
      </c>
      <c r="AK18" s="547" t="n">
        <f aca="false">IF($Y18="--","--",IF($AE18&gt;$W$4,ROUND(IF($AE18&lt;3,0,IF($AE18&gt;4.5,1.5*$AF18*$AG18,($AE18-3)*$AF18*$AG18)),2),0))</f>
        <v>0</v>
      </c>
      <c r="AL18" s="547" t="n">
        <f aca="false">IF($Y18="--","--",IF($AE18&gt;$W$4,ROUND(IF($AE18&lt;4.5,0,IF($AE18&gt;6,($AE18-4.5)*$AF18*$AG18,($AE18-4.5)*$AF18*$AG18)),2),0))</f>
        <v>0</v>
      </c>
      <c r="AM18" s="544" t="n">
        <f aca="false">IF($Y18="--","--",IF($AE18&gt;$W$4,IF($AE18&lt;=4,ROUND(($AG18*4)*($AE18+0.5)*2,2),0),0))</f>
        <v>0</v>
      </c>
      <c r="AN18" s="548" t="n">
        <f aca="false">IF($Y18="--","--",IF($AE18&gt;$W$4,IF($AE18&gt;4,ROUND(($AG18*4)*($AE18+0.5)*2,2),0),0))</f>
        <v>0</v>
      </c>
      <c r="AO18" s="530" t="s">
        <v>1156</v>
      </c>
      <c r="AP18" s="531" t="s">
        <v>10</v>
      </c>
      <c r="AQ18" s="532" t="s">
        <v>1157</v>
      </c>
      <c r="AR18" s="533" t="n">
        <v>0.6</v>
      </c>
      <c r="AS18" s="534"/>
      <c r="AT18" s="534"/>
      <c r="AU18" s="535" t="n">
        <v>21</v>
      </c>
      <c r="AV18" s="533" t="n">
        <f aca="false">IF($Y18="--","--",Y18+0.2)</f>
        <v>1.4</v>
      </c>
      <c r="AW18" s="542" t="s">
        <v>1151</v>
      </c>
      <c r="AX18" s="534" t="n">
        <f aca="false">AV18</f>
        <v>1.4</v>
      </c>
      <c r="AY18" s="538" t="n">
        <f aca="false">IF(D18&gt;2,AU18,AU18-AV18)</f>
        <v>19.6</v>
      </c>
      <c r="AZ18" s="538" t="n">
        <f aca="false">N18</f>
        <v>0.12</v>
      </c>
      <c r="BA18" s="538" t="n">
        <f aca="false">P18</f>
        <v>1.32</v>
      </c>
      <c r="BB18" s="537" t="n">
        <f aca="false">IF(F18=0,IF(ROUND(AY18*(((N18*P18)+(((D18+M18*2)/6)*P18))-ROUND(((D18+M18*2)^2)*((PI()*96.379/(4*360))-((SIN((96.379/2)*PI()/180))*(COS((96.379/2)*PI()/180))/4)),4)),2),ROUND(AY18*(((N18*P18)+(((D18+M18*2)/4)*P18))-ROUND(((D18+M18*2)^2)*((PI()*120/(4*360))-((SIN((120/2)*PI()/180))*(COS((120/2)*PI()/180))/4)),4)),2)),0)</f>
        <v>6.2</v>
      </c>
      <c r="BC18" s="549" t="n">
        <f aca="false">IF(F18&gt;0,ROUND(AY18*N18*P18,2),0)</f>
        <v>0</v>
      </c>
      <c r="BD18" s="549" t="n">
        <f aca="false">SUM(Q18:U18,AH18:AL18)</f>
        <v>46.55</v>
      </c>
      <c r="BE18" s="549" t="n">
        <f aca="false">IF(F18=0,ROUND((PI()*((D18+M18*2)^2)/4)*AY18,2),ROUND((D18+M18*2)*(F18+M18*2)*AY18,2))</f>
        <v>7.98</v>
      </c>
      <c r="BF18" s="539" t="n">
        <f aca="false">IF(($I18+M18-0.15)&lt;=2,($I18+M18+0.15),IF(($I18+M18)&lt;=3,2.35,($I18+M18+0.2)-0.85))</f>
        <v>1.46803328571429</v>
      </c>
      <c r="BG18" s="539" t="n">
        <f aca="false">IF(D18&gt;2,(I18-F18-M18-0.11),IF(($I18+M18)&lt;=2,0,IF(($I18+M18)&gt;3,0.85,(I18+M18+0.2-BF18))))</f>
        <v>0</v>
      </c>
      <c r="BH18" s="539" t="n">
        <f aca="false">IF(D18&gt;2,ROUND(((1.42+0.4)+(0.91+0.4))*2*BG18,2),ROUND(AV18*AX18*BF18,2))</f>
        <v>2.88</v>
      </c>
      <c r="BI18" s="539" t="n">
        <f aca="false">ROUND(((PI()*0.9^2)/4)*BG18,2)</f>
        <v>0</v>
      </c>
      <c r="BJ18" s="550" t="n">
        <f aca="false">ROUND(BD18-BE18-BH18-BI18-BB18-BC18,2)</f>
        <v>29.49</v>
      </c>
      <c r="BK18" s="567"/>
    </row>
    <row r="19" customFormat="false" ht="14.25" hidden="false" customHeight="false" outlineLevel="0" collapsed="false">
      <c r="A19" s="503"/>
      <c r="B19" s="504"/>
      <c r="C19" s="504"/>
      <c r="D19" s="505"/>
      <c r="E19" s="505"/>
      <c r="F19" s="505"/>
      <c r="G19" s="505"/>
      <c r="H19" s="507"/>
      <c r="I19" s="508"/>
      <c r="J19" s="508"/>
      <c r="K19" s="508"/>
      <c r="L19" s="509"/>
      <c r="M19" s="510"/>
      <c r="N19" s="510"/>
      <c r="O19" s="509"/>
      <c r="P19" s="509"/>
      <c r="Q19" s="511"/>
      <c r="R19" s="511"/>
      <c r="S19" s="511"/>
      <c r="T19" s="511"/>
      <c r="U19" s="511"/>
      <c r="V19" s="512"/>
      <c r="W19" s="513"/>
      <c r="X19" s="518"/>
      <c r="Y19" s="505"/>
      <c r="Z19" s="551"/>
      <c r="AA19" s="505"/>
      <c r="AB19" s="552"/>
      <c r="AC19" s="553"/>
      <c r="AD19" s="553"/>
      <c r="AE19" s="554"/>
      <c r="AF19" s="554"/>
      <c r="AG19" s="551"/>
      <c r="AH19" s="555"/>
      <c r="AI19" s="555"/>
      <c r="AJ19" s="555"/>
      <c r="AK19" s="555"/>
      <c r="AL19" s="555"/>
      <c r="AM19" s="553"/>
      <c r="AN19" s="556"/>
      <c r="AO19" s="503"/>
      <c r="AP19" s="504"/>
      <c r="AQ19" s="504"/>
      <c r="AR19" s="505"/>
      <c r="AS19" s="505"/>
      <c r="AT19" s="505"/>
      <c r="AU19" s="507"/>
      <c r="AV19" s="505"/>
      <c r="AW19" s="551"/>
      <c r="AX19" s="505"/>
      <c r="AY19" s="510"/>
      <c r="AZ19" s="510"/>
      <c r="BA19" s="510"/>
      <c r="BB19" s="509"/>
      <c r="BC19" s="509"/>
      <c r="BD19" s="509"/>
      <c r="BE19" s="509"/>
      <c r="BF19" s="511"/>
      <c r="BG19" s="511"/>
      <c r="BH19" s="511"/>
      <c r="BI19" s="511"/>
      <c r="BJ19" s="515"/>
      <c r="BK19" s="516"/>
    </row>
    <row r="20" s="456" customFormat="true" ht="14.25" hidden="false" customHeight="false" outlineLevel="0" collapsed="false">
      <c r="A20" s="557" t="s">
        <v>1158</v>
      </c>
      <c r="B20" s="520"/>
      <c r="C20" s="521"/>
      <c r="D20" s="522"/>
      <c r="E20" s="522"/>
      <c r="F20" s="522"/>
      <c r="G20" s="522"/>
      <c r="H20" s="523"/>
      <c r="I20" s="523"/>
      <c r="J20" s="523"/>
      <c r="K20" s="524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6"/>
      <c r="W20" s="527"/>
      <c r="X20" s="528" t="str">
        <f aca="false">$A20</f>
        <v>Rua Professora Angeolina Petropolis</v>
      </c>
      <c r="Y20" s="522"/>
      <c r="Z20" s="522"/>
      <c r="AA20" s="522"/>
      <c r="AB20" s="525"/>
      <c r="AC20" s="525"/>
      <c r="AD20" s="525"/>
      <c r="AE20" s="525"/>
      <c r="AF20" s="523"/>
      <c r="AG20" s="525"/>
      <c r="AH20" s="525"/>
      <c r="AI20" s="525"/>
      <c r="AJ20" s="525"/>
      <c r="AK20" s="525"/>
      <c r="AL20" s="525"/>
      <c r="AM20" s="525"/>
      <c r="AN20" s="527"/>
      <c r="AO20" s="557" t="str">
        <f aca="false">$A20</f>
        <v>Rua Professora Angeolina Petropolis</v>
      </c>
      <c r="AP20" s="520"/>
      <c r="AQ20" s="521"/>
      <c r="AR20" s="522"/>
      <c r="AS20" s="522"/>
      <c r="AT20" s="522"/>
      <c r="AU20" s="523"/>
      <c r="AV20" s="522"/>
      <c r="AW20" s="522"/>
      <c r="AX20" s="522"/>
      <c r="AY20" s="525"/>
      <c r="AZ20" s="525"/>
      <c r="BA20" s="525"/>
      <c r="BB20" s="525"/>
      <c r="BC20" s="525"/>
      <c r="BD20" s="525"/>
      <c r="BE20" s="525"/>
      <c r="BF20" s="525"/>
      <c r="BG20" s="525"/>
      <c r="BH20" s="525"/>
      <c r="BI20" s="525"/>
      <c r="BJ20" s="529"/>
      <c r="BK20" s="502"/>
    </row>
    <row r="21" customFormat="false" ht="14.25" hidden="false" customHeight="false" outlineLevel="0" collapsed="false">
      <c r="A21" s="558" t="s">
        <v>1159</v>
      </c>
      <c r="B21" s="531" t="s">
        <v>10</v>
      </c>
      <c r="C21" s="559" t="s">
        <v>1160</v>
      </c>
      <c r="D21" s="560" t="n">
        <v>0.4</v>
      </c>
      <c r="E21" s="561"/>
      <c r="F21" s="561"/>
      <c r="G21" s="533" t="s">
        <v>1150</v>
      </c>
      <c r="H21" s="562" t="n">
        <v>30</v>
      </c>
      <c r="I21" s="563" t="n">
        <v>1.1</v>
      </c>
      <c r="J21" s="563" t="n">
        <v>1.1955</v>
      </c>
      <c r="K21" s="536" t="n">
        <v>0</v>
      </c>
      <c r="L21" s="537" t="n">
        <f aca="false">ROUND((I21+J21)/2,2)</f>
        <v>1.15</v>
      </c>
      <c r="M21" s="538" t="n">
        <f aca="false">IF(F21=0,ROUND($D21*0.1,2),IF(D21&gt;2.8,0.18,0.15))</f>
        <v>0.04</v>
      </c>
      <c r="N21" s="538" t="n">
        <f aca="false">IF(F21=0,IF(ROUND($D21/4,2),IF(ROUND(($D21*1.2)/6,2)&lt;0.1,0.1,ROUND(($D21*1.2)/6,2))),0.5)</f>
        <v>0.1</v>
      </c>
      <c r="O21" s="537" t="n">
        <f aca="false">L21+M21+N21</f>
        <v>1.29</v>
      </c>
      <c r="P21" s="537" t="n">
        <f aca="false">IF(O21&lt;2,(D21+M21*2)+0.6,(D21+M21*2)+0.6+ROUNDUP(O21-2,0)*0.1)</f>
        <v>1.08</v>
      </c>
      <c r="Q21" s="539" t="n">
        <f aca="false">IF($O21&lt;=$W$4,ROUND(IF($O21&lt;1.5,$O21*$H21*$P21,1.5*$H21*$P21),2),0)</f>
        <v>41.8</v>
      </c>
      <c r="R21" s="539" t="n">
        <f aca="false">IF($O21&gt;$W$4,ROUND(IF($O21&lt;1.5,$O21*$H21*$P21,1.5*$H21*$P21),2),0)</f>
        <v>0</v>
      </c>
      <c r="S21" s="539" t="n">
        <f aca="false">IF($O21&gt;$W$4,ROUND(IF($O21&lt;1.5,0,IF($O21&gt;3,1.5*$H21*$P21,($O21-1.5)*$H21*$P21)),2),0)</f>
        <v>0</v>
      </c>
      <c r="T21" s="539" t="n">
        <f aca="false">IF($O21&gt;$W$4,ROUND(IF($O21&lt;3,0,IF($O21&gt;4.5,1.5*$H21*$P21,($O21-3)*$H21*$P21)),2),0)</f>
        <v>0</v>
      </c>
      <c r="U21" s="539" t="n">
        <f aca="false">IF($O21&gt;$W$4,ROUND(IF($O21&lt;4.5,0,IF($O21&gt;6,($O21-4.5)*$H21*$P21,($O21-4.5)*$H21*$P21)),2),0)</f>
        <v>0</v>
      </c>
      <c r="V21" s="540" t="n">
        <f aca="false">IF($O21&gt;$W$4,IF($O21&lt;=4,ROUND($H21*($O21+0.5)*2,2),0),0)</f>
        <v>0</v>
      </c>
      <c r="W21" s="541" t="n">
        <f aca="false">IF($O21&gt;$W$4,IF($O21&gt;4,ROUND($H21*($O21+0.5)*2,2),0),0)</f>
        <v>0</v>
      </c>
      <c r="X21" s="558" t="str">
        <f aca="false">A21</f>
        <v>AA8-1</v>
      </c>
      <c r="Y21" s="560" t="n">
        <f aca="false">IF($D21=0.4,1.2,IF($D21=0.6,1.2,IF($D21=0.8,1.3,IF($D21=1,1.5,IF($D21=1.2,1.7,IF($D21&lt;=2,2,"--"))))))</f>
        <v>1.2</v>
      </c>
      <c r="Z21" s="564" t="s">
        <v>1151</v>
      </c>
      <c r="AA21" s="561" t="n">
        <f aca="false">Y21</f>
        <v>1.2</v>
      </c>
      <c r="AB21" s="543" t="n">
        <f aca="false">IF($Y21="--","--",I21)</f>
        <v>1.1</v>
      </c>
      <c r="AC21" s="544" t="n">
        <f aca="false">IF($Y21="--","--",IF(D21&gt;1.5,0.15,ROUND($D21*0.1,2)))</f>
        <v>0.04</v>
      </c>
      <c r="AD21" s="544" t="n">
        <f aca="false">IF($Y21="--","--",0.15)</f>
        <v>0.15</v>
      </c>
      <c r="AE21" s="545" t="n">
        <f aca="false">IF($Y21="--","--",ROUND(AB21+AC21+AD21,2))</f>
        <v>1.29</v>
      </c>
      <c r="AF21" s="565" t="n">
        <f aca="false">IF($Y21="--","--",IF($AB21&lt;=2,$Y21+1,($Y21+1)+ROUNDUP($AB21-2,0)*0.1))</f>
        <v>2.2</v>
      </c>
      <c r="AG21" s="566" t="n">
        <f aca="false">IF($D21=0.4,0.92,IF($D21=0.6,0.68,IF($D21=0.8,0.74,IF($D21=1,0.7,IF($D21=1.2,0.66,IF($D21=1.5,0.6,IF($D21&lt;=2,(2.4-(D21+0.3)),"--")))))))</f>
        <v>0.92</v>
      </c>
      <c r="AH21" s="547" t="n">
        <f aca="false">IF($Y21="--","--",IF($AE21&lt;=$W$4,ROUND(IF($AE21&lt;1.5,$AE21*$AF21*$AG21,1.5*$AF21*$AG21),2),0))</f>
        <v>2.61</v>
      </c>
      <c r="AI21" s="547" t="n">
        <f aca="false">IF($Y21="--","--",IF($AE21&gt;$W$4,ROUND(IF($AE21&lt;1.5,$AE21*$AF21*$AG21,1.5*$AF21*$AG21),2),0))</f>
        <v>0</v>
      </c>
      <c r="AJ21" s="547" t="n">
        <f aca="false">IF($Y21="--","--",IF($AE21&gt;$W$4,ROUND(IF($AE21&lt;1.5,0,IF($AE21&gt;3,1.5*$AF21*$AG21,($AE21-1.5)*$AF21*$AG21)),2),0))</f>
        <v>0</v>
      </c>
      <c r="AK21" s="547" t="n">
        <f aca="false">IF($Y21="--","--",IF($AE21&gt;$W$4,ROUND(IF($AE21&lt;3,0,IF($AE21&gt;4.5,1.5*$AF21*$AG21,($AE21-3)*$AF21*$AG21)),2),0))</f>
        <v>0</v>
      </c>
      <c r="AL21" s="547" t="n">
        <f aca="false">IF($Y21="--","--",IF($AE21&gt;$W$4,ROUND(IF($AE21&lt;4.5,0,IF($AE21&gt;6,($AE21-4.5)*$AF21*$AG21,($AE21-4.5)*$AF21*$AG21)),2),0))</f>
        <v>0</v>
      </c>
      <c r="AM21" s="544" t="n">
        <f aca="false">IF($Y21="--","--",IF($AE21&gt;$W$4,IF($AE21&lt;=4,ROUND(($AG21*4)*($AE21+0.5)*2,2),0),0))</f>
        <v>0</v>
      </c>
      <c r="AN21" s="548" t="n">
        <f aca="false">IF($Y21="--","--",IF($AE21&gt;$W$4,IF($AE21&gt;4,ROUND(($AG21*4)*($AE21+0.5)*2,2),0),0))</f>
        <v>0</v>
      </c>
      <c r="AO21" s="558" t="s">
        <v>1159</v>
      </c>
      <c r="AP21" s="531" t="s">
        <v>10</v>
      </c>
      <c r="AQ21" s="559" t="s">
        <v>1160</v>
      </c>
      <c r="AR21" s="560" t="n">
        <v>0.4</v>
      </c>
      <c r="AS21" s="561"/>
      <c r="AT21" s="561"/>
      <c r="AU21" s="562" t="n">
        <v>30</v>
      </c>
      <c r="AV21" s="560" t="n">
        <f aca="false">IF($Y21="--","--",Y21+0.2)</f>
        <v>1.4</v>
      </c>
      <c r="AW21" s="564" t="s">
        <v>1151</v>
      </c>
      <c r="AX21" s="561" t="n">
        <f aca="false">AV21</f>
        <v>1.4</v>
      </c>
      <c r="AY21" s="538" t="n">
        <f aca="false">IF(D21&gt;2,AU21,AU21-AV21)</f>
        <v>28.6</v>
      </c>
      <c r="AZ21" s="538" t="n">
        <f aca="false">N21</f>
        <v>0.1</v>
      </c>
      <c r="BA21" s="538" t="n">
        <f aca="false">P21</f>
        <v>1.08</v>
      </c>
      <c r="BB21" s="537" t="n">
        <f aca="false">IF(F21=0,IF(ROUND(AY21*(((N21*P21)+(((D21+M21*2)/6)*P21))-ROUND(((D21+M21*2)^2)*((PI()*96.379/(4*360))-((SIN((96.379/2)*PI()/180))*(COS((96.379/2)*PI()/180))/4)),4)),2),ROUND(AY21*(((N21*P21)+(((D21+M21*2)/4)*P21))-ROUND(((D21+M21*2)^2)*((PI()*120/(4*360))-((SIN((120/2)*PI()/180))*(COS((120/2)*PI()/180))/4)),4)),2)),0)</f>
        <v>5.78</v>
      </c>
      <c r="BC21" s="549" t="n">
        <f aca="false">IF(F21&gt;0,ROUND(AY21*N21*P21,2),0)</f>
        <v>0</v>
      </c>
      <c r="BD21" s="549" t="n">
        <f aca="false">SUM(Q21:U21,AH21:AL21)</f>
        <v>44.41</v>
      </c>
      <c r="BE21" s="549" t="n">
        <f aca="false">IF(F21=0,ROUND((PI()*((D21+M21*2)^2)/4)*AY21,2),ROUND((D21+M21*2)*(F21+M21*2)*AY21,2))</f>
        <v>5.18</v>
      </c>
      <c r="BF21" s="539" t="n">
        <f aca="false">IF(($I21+M21-0.15)&lt;=2,($I21+M21+0.15),IF(($I21+M21)&lt;=3,2.35,($I21+M21+0.2)-0.85))</f>
        <v>1.29</v>
      </c>
      <c r="BG21" s="539" t="n">
        <f aca="false">IF(D21&gt;2,(I21-F21-M21-0.11),IF(($I21+M21)&lt;=2,0,IF(($I21+M21)&gt;3,0.85,(I21+M21+0.2-BF21))))</f>
        <v>0</v>
      </c>
      <c r="BH21" s="539" t="n">
        <f aca="false">IF(D21&gt;2,ROUND(((1.42+0.4)+(0.91+0.4))*2*BG21,2),ROUND(AV21*AX21*BF21,2))</f>
        <v>2.53</v>
      </c>
      <c r="BI21" s="539" t="n">
        <f aca="false">ROUND(((PI()*0.9^2)/4)*BG21,2)</f>
        <v>0</v>
      </c>
      <c r="BJ21" s="550" t="n">
        <f aca="false">ROUND(BD21-BE21-BH21-BI21-BB21-BC21,2)</f>
        <v>30.92</v>
      </c>
      <c r="BK21" s="516"/>
    </row>
    <row r="22" s="568" customFormat="true" ht="14.25" hidden="false" customHeight="false" outlineLevel="0" collapsed="false">
      <c r="A22" s="530" t="s">
        <v>1160</v>
      </c>
      <c r="B22" s="531" t="s">
        <v>10</v>
      </c>
      <c r="C22" s="532" t="s">
        <v>1161</v>
      </c>
      <c r="D22" s="533" t="n">
        <v>0.4</v>
      </c>
      <c r="E22" s="534"/>
      <c r="F22" s="534"/>
      <c r="G22" s="533" t="s">
        <v>1150</v>
      </c>
      <c r="H22" s="535" t="n">
        <v>35</v>
      </c>
      <c r="I22" s="536" t="n">
        <v>1.1955</v>
      </c>
      <c r="J22" s="536" t="n">
        <v>1.2046</v>
      </c>
      <c r="K22" s="536" t="n">
        <v>0.434</v>
      </c>
      <c r="L22" s="537" t="n">
        <f aca="false">ROUND((I22+J22)/2,2)</f>
        <v>1.2</v>
      </c>
      <c r="M22" s="538" t="n">
        <f aca="false">IF(F22=0,ROUND($D22*0.1,2),IF(D22&gt;2.8,0.18,0.15))</f>
        <v>0.04</v>
      </c>
      <c r="N22" s="538" t="n">
        <f aca="false">IF(F22=0,IF(ROUND($D22/4,2),IF(ROUND(($D22*1.2)/6,2)&lt;0.1,0.1,ROUND(($D22*1.2)/6,2))),0.5)</f>
        <v>0.1</v>
      </c>
      <c r="O22" s="537" t="n">
        <f aca="false">L22+M22+N22</f>
        <v>1.34</v>
      </c>
      <c r="P22" s="537" t="n">
        <f aca="false">IF(O22&lt;2,(D22+M22*2)+0.6,(D22+M22*2)+0.6+ROUNDUP(O22-2,0)*0.1)</f>
        <v>1.08</v>
      </c>
      <c r="Q22" s="539" t="n">
        <f aca="false">IF($O22&lt;=$W$4,ROUND(IF($O22&lt;1.5,$O22*$H22*$P22,1.5*$H22*$P22),2),0)</f>
        <v>50.65</v>
      </c>
      <c r="R22" s="539" t="n">
        <f aca="false">IF($O22&gt;$W$4,ROUND(IF($O22&lt;1.5,$O22*$H22*$P22,1.5*$H22*$P22),2),0)</f>
        <v>0</v>
      </c>
      <c r="S22" s="539" t="n">
        <f aca="false">IF($O22&gt;$W$4,ROUND(IF($O22&lt;1.5,0,IF($O22&gt;3,1.5*$H22*$P22,($O22-1.5)*$H22*$P22)),2),0)</f>
        <v>0</v>
      </c>
      <c r="T22" s="539" t="n">
        <f aca="false">IF($O22&gt;$W$4,ROUND(IF($O22&lt;3,0,IF($O22&gt;4.5,1.5*$H22*$P22,($O22-3)*$H22*$P22)),2),0)</f>
        <v>0</v>
      </c>
      <c r="U22" s="539" t="n">
        <f aca="false">IF($O22&gt;$W$4,ROUND(IF($O22&lt;4.5,0,IF($O22&gt;6,($O22-4.5)*$H22*$P22,($O22-4.5)*$H22*$P22)),2),0)</f>
        <v>0</v>
      </c>
      <c r="V22" s="540" t="n">
        <f aca="false">IF($O22&gt;$W$4,IF($O22&lt;=4,ROUND($H22*($O22+0.5)*2,2),0),0)</f>
        <v>0</v>
      </c>
      <c r="W22" s="541" t="n">
        <f aca="false">IF($O22&gt;$W$4,IF($O22&gt;4,ROUND($H22*($O22+0.5)*2,2),0),0)</f>
        <v>0</v>
      </c>
      <c r="X22" s="530" t="str">
        <f aca="false">A22</f>
        <v>AA8-2</v>
      </c>
      <c r="Y22" s="533" t="n">
        <f aca="false">IF($D22=0.4,1.2,IF($D22=0.6,1.2,IF($D22=0.8,1.3,IF($D22=1,1.5,IF($D22=1.2,1.7,IF($D22&lt;=2,2,"--"))))))</f>
        <v>1.2</v>
      </c>
      <c r="Z22" s="542" t="s">
        <v>1151</v>
      </c>
      <c r="AA22" s="534" t="n">
        <f aca="false">Y22</f>
        <v>1.2</v>
      </c>
      <c r="AB22" s="543" t="n">
        <f aca="false">IF($Y22="--","--",I22)</f>
        <v>1.1955</v>
      </c>
      <c r="AC22" s="544" t="n">
        <f aca="false">IF($Y22="--","--",IF(D22&gt;1.5,0.15,ROUND($D22*0.1,2)))</f>
        <v>0.04</v>
      </c>
      <c r="AD22" s="544" t="n">
        <f aca="false">IF($Y22="--","--",0.15)</f>
        <v>0.15</v>
      </c>
      <c r="AE22" s="545" t="n">
        <f aca="false">IF($Y22="--","--",ROUND(AB22+AC22+AD22,2))</f>
        <v>1.39</v>
      </c>
      <c r="AF22" s="545" t="n">
        <f aca="false">IF($Y22="--","--",IF($AB22&lt;=2,$Y22+1,($Y22+1)+ROUNDUP($AB22-2,0)*0.1))</f>
        <v>2.2</v>
      </c>
      <c r="AG22" s="546" t="n">
        <f aca="false">IF($D22=0.4,0.92,IF($D22=0.6,0.68,IF($D22=0.8,0.74,IF($D22=1,0.7,IF($D22=1.2,0.66,IF($D22=1.5,0.6,IF($D22&lt;=2,(2.4-(D22+0.3)),"--")))))))</f>
        <v>0.92</v>
      </c>
      <c r="AH22" s="547" t="n">
        <f aca="false">IF($Y22="--","--",IF($AE22&lt;=$W$4,ROUND(IF($AE22&lt;1.5,$AE22*$AF22*$AG22,1.5*$AF22*$AG22),2),0))</f>
        <v>2.81</v>
      </c>
      <c r="AI22" s="547" t="n">
        <f aca="false">IF($Y22="--","--",IF($AE22&gt;$W$4,ROUND(IF($AE22&lt;1.5,$AE22*$AF22*$AG22,1.5*$AF22*$AG22),2),0))</f>
        <v>0</v>
      </c>
      <c r="AJ22" s="547" t="n">
        <f aca="false">IF($Y22="--","--",IF($AE22&gt;$W$4,ROUND(IF($AE22&lt;1.5,0,IF($AE22&gt;3,1.5*$AF22*$AG22,($AE22-1.5)*$AF22*$AG22)),2),0))</f>
        <v>0</v>
      </c>
      <c r="AK22" s="547" t="n">
        <f aca="false">IF($Y22="--","--",IF($AE22&gt;$W$4,ROUND(IF($AE22&lt;3,0,IF($AE22&gt;4.5,1.5*$AF22*$AG22,($AE22-3)*$AF22*$AG22)),2),0))</f>
        <v>0</v>
      </c>
      <c r="AL22" s="547" t="n">
        <f aca="false">IF($Y22="--","--",IF($AE22&gt;$W$4,ROUND(IF($AE22&lt;4.5,0,IF($AE22&gt;6,($AE22-4.5)*$AF22*$AG22,($AE22-4.5)*$AF22*$AG22)),2),0))</f>
        <v>0</v>
      </c>
      <c r="AM22" s="544" t="n">
        <f aca="false">IF($Y22="--","--",IF($AE22&gt;$W$4,IF($AE22&lt;=4,ROUND(($AG22*4)*($AE22+0.5)*2,2),0),0))</f>
        <v>0</v>
      </c>
      <c r="AN22" s="548" t="n">
        <f aca="false">IF($Y22="--","--",IF($AE22&gt;$W$4,IF($AE22&gt;4,ROUND(($AG22*4)*($AE22+0.5)*2,2),0),0))</f>
        <v>0</v>
      </c>
      <c r="AO22" s="530" t="s">
        <v>1160</v>
      </c>
      <c r="AP22" s="531" t="s">
        <v>10</v>
      </c>
      <c r="AQ22" s="532" t="s">
        <v>1161</v>
      </c>
      <c r="AR22" s="533" t="n">
        <v>0.4</v>
      </c>
      <c r="AS22" s="534"/>
      <c r="AT22" s="534"/>
      <c r="AU22" s="535" t="n">
        <v>35</v>
      </c>
      <c r="AV22" s="533" t="n">
        <f aca="false">IF($Y22="--","--",Y22+0.2)</f>
        <v>1.4</v>
      </c>
      <c r="AW22" s="542" t="s">
        <v>1151</v>
      </c>
      <c r="AX22" s="534" t="n">
        <f aca="false">AV22</f>
        <v>1.4</v>
      </c>
      <c r="AY22" s="538" t="n">
        <f aca="false">IF(D22&gt;2,AU22,AU22-AV22)</f>
        <v>33.6</v>
      </c>
      <c r="AZ22" s="538" t="n">
        <f aca="false">N22</f>
        <v>0.1</v>
      </c>
      <c r="BA22" s="538" t="n">
        <f aca="false">P22</f>
        <v>1.08</v>
      </c>
      <c r="BB22" s="537" t="n">
        <f aca="false">IF(F22=0,IF(ROUND(AY22*(((N22*P22)+(((D22+M22*2)/6)*P22))-ROUND(((D22+M22*2)^2)*((PI()*96.379/(4*360))-((SIN((96.379/2)*PI()/180))*(COS((96.379/2)*PI()/180))/4)),4)),2),ROUND(AY22*(((N22*P22)+(((D22+M22*2)/4)*P22))-ROUND(((D22+M22*2)^2)*((PI()*120/(4*360))-((SIN((120/2)*PI()/180))*(COS((120/2)*PI()/180))/4)),4)),2)),0)</f>
        <v>6.79</v>
      </c>
      <c r="BC22" s="549" t="n">
        <f aca="false">IF(F22&gt;0,ROUND(AY22*N22*P22,2),0)</f>
        <v>0</v>
      </c>
      <c r="BD22" s="549" t="n">
        <f aca="false">SUM(Q22:U22,AH22:AL22)</f>
        <v>53.46</v>
      </c>
      <c r="BE22" s="549" t="n">
        <f aca="false">IF(F22=0,ROUND((PI()*((D22+M22*2)^2)/4)*AY22,2),ROUND((D22+M22*2)*(F22+M22*2)*AY22,2))</f>
        <v>6.08</v>
      </c>
      <c r="BF22" s="539" t="n">
        <f aca="false">IF(($I22+M22-0.15)&lt;=2,($I22+M22+0.15),IF(($I22+M22)&lt;=3,2.35,($I22+M22+0.2)-0.85))</f>
        <v>1.3855</v>
      </c>
      <c r="BG22" s="539" t="n">
        <f aca="false">IF(D22&gt;2,(I22-F22-M22-0.11),IF(($I22+M22)&lt;=2,0,IF(($I22+M22)&gt;3,0.85,(I22+M22+0.2-BF22))))</f>
        <v>0</v>
      </c>
      <c r="BH22" s="539" t="n">
        <f aca="false">IF(D22&gt;2,ROUND(((1.42+0.4)+(0.91+0.4))*2*BG22,2),ROUND(AV22*AX22*BF22,2))</f>
        <v>2.72</v>
      </c>
      <c r="BI22" s="539" t="n">
        <f aca="false">ROUND(((PI()*0.9^2)/4)*BG22,2)</f>
        <v>0</v>
      </c>
      <c r="BJ22" s="550" t="n">
        <f aca="false">ROUND(BD22-BE22-BH22-BI22-BB22-BC22,2)</f>
        <v>37.87</v>
      </c>
      <c r="BK22" s="567"/>
    </row>
    <row r="23" customFormat="false" ht="14.25" hidden="false" customHeight="false" outlineLevel="0" collapsed="false">
      <c r="A23" s="503"/>
      <c r="B23" s="504"/>
      <c r="C23" s="504"/>
      <c r="D23" s="505"/>
      <c r="E23" s="505"/>
      <c r="F23" s="505"/>
      <c r="G23" s="505"/>
      <c r="H23" s="507"/>
      <c r="I23" s="508"/>
      <c r="J23" s="508"/>
      <c r="K23" s="508"/>
      <c r="L23" s="509"/>
      <c r="M23" s="510"/>
      <c r="N23" s="510"/>
      <c r="O23" s="509"/>
      <c r="P23" s="509"/>
      <c r="Q23" s="511"/>
      <c r="R23" s="511"/>
      <c r="S23" s="511"/>
      <c r="T23" s="511"/>
      <c r="U23" s="511"/>
      <c r="V23" s="512"/>
      <c r="W23" s="513"/>
      <c r="X23" s="518"/>
      <c r="Y23" s="505"/>
      <c r="Z23" s="551"/>
      <c r="AA23" s="505"/>
      <c r="AB23" s="552"/>
      <c r="AC23" s="553"/>
      <c r="AD23" s="553"/>
      <c r="AE23" s="554"/>
      <c r="AF23" s="554"/>
      <c r="AG23" s="551"/>
      <c r="AH23" s="555"/>
      <c r="AI23" s="555"/>
      <c r="AJ23" s="555"/>
      <c r="AK23" s="555"/>
      <c r="AL23" s="555"/>
      <c r="AM23" s="553"/>
      <c r="AN23" s="556"/>
      <c r="AO23" s="503"/>
      <c r="AP23" s="504"/>
      <c r="AQ23" s="504"/>
      <c r="AR23" s="505"/>
      <c r="AS23" s="505"/>
      <c r="AT23" s="505"/>
      <c r="AU23" s="507"/>
      <c r="AV23" s="505"/>
      <c r="AW23" s="551"/>
      <c r="AX23" s="505"/>
      <c r="AY23" s="510"/>
      <c r="AZ23" s="510"/>
      <c r="BA23" s="510"/>
      <c r="BB23" s="509"/>
      <c r="BC23" s="509"/>
      <c r="BD23" s="509"/>
      <c r="BE23" s="509"/>
      <c r="BF23" s="511"/>
      <c r="BG23" s="511"/>
      <c r="BH23" s="511"/>
      <c r="BI23" s="511"/>
      <c r="BJ23" s="515"/>
      <c r="BK23" s="516"/>
    </row>
    <row r="24" s="456" customFormat="true" ht="14.25" hidden="false" customHeight="false" outlineLevel="0" collapsed="false">
      <c r="A24" s="557" t="s">
        <v>1162</v>
      </c>
      <c r="B24" s="520"/>
      <c r="C24" s="521"/>
      <c r="D24" s="522"/>
      <c r="E24" s="522"/>
      <c r="F24" s="522"/>
      <c r="G24" s="522"/>
      <c r="H24" s="523"/>
      <c r="I24" s="523"/>
      <c r="J24" s="523"/>
      <c r="K24" s="524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6"/>
      <c r="W24" s="527"/>
      <c r="X24" s="528" t="str">
        <f aca="false">$A24</f>
        <v>Rua Doutor Pálvaro da Silva</v>
      </c>
      <c r="Y24" s="522"/>
      <c r="Z24" s="522"/>
      <c r="AA24" s="522"/>
      <c r="AB24" s="525"/>
      <c r="AC24" s="525"/>
      <c r="AD24" s="525"/>
      <c r="AE24" s="525"/>
      <c r="AF24" s="523"/>
      <c r="AG24" s="525"/>
      <c r="AH24" s="525"/>
      <c r="AI24" s="525"/>
      <c r="AJ24" s="525"/>
      <c r="AK24" s="525"/>
      <c r="AL24" s="525"/>
      <c r="AM24" s="525"/>
      <c r="AN24" s="527"/>
      <c r="AO24" s="557" t="str">
        <f aca="false">$A24</f>
        <v>Rua Doutor Pálvaro da Silva</v>
      </c>
      <c r="AP24" s="520"/>
      <c r="AQ24" s="521"/>
      <c r="AR24" s="522"/>
      <c r="AS24" s="522"/>
      <c r="AT24" s="522"/>
      <c r="AU24" s="523"/>
      <c r="AV24" s="522"/>
      <c r="AW24" s="522"/>
      <c r="AX24" s="522"/>
      <c r="AY24" s="525"/>
      <c r="AZ24" s="525"/>
      <c r="BA24" s="525"/>
      <c r="BB24" s="525"/>
      <c r="BC24" s="525"/>
      <c r="BD24" s="525"/>
      <c r="BE24" s="525"/>
      <c r="BF24" s="525"/>
      <c r="BG24" s="525"/>
      <c r="BH24" s="525"/>
      <c r="BI24" s="525"/>
      <c r="BJ24" s="529"/>
      <c r="BK24" s="502"/>
    </row>
    <row r="25" customFormat="false" ht="14.25" hidden="false" customHeight="false" outlineLevel="0" collapsed="false">
      <c r="A25" s="558" t="s">
        <v>1163</v>
      </c>
      <c r="B25" s="531" t="s">
        <v>10</v>
      </c>
      <c r="C25" s="559" t="s">
        <v>1164</v>
      </c>
      <c r="D25" s="560" t="n">
        <v>0.6</v>
      </c>
      <c r="E25" s="561"/>
      <c r="F25" s="561"/>
      <c r="G25" s="560" t="s">
        <v>1150</v>
      </c>
      <c r="H25" s="562" t="n">
        <v>35</v>
      </c>
      <c r="I25" s="563" t="n">
        <v>1.321</v>
      </c>
      <c r="J25" s="563" t="n">
        <v>1.36227582237486</v>
      </c>
      <c r="K25" s="536" t="n">
        <v>0</v>
      </c>
      <c r="L25" s="537" t="n">
        <f aca="false">ROUND((I25+J25)/2,2)</f>
        <v>1.34</v>
      </c>
      <c r="M25" s="538" t="n">
        <f aca="false">IF(F25=0,ROUND($D25*0.1,2),IF(D25&gt;2.8,0.18,0.15))</f>
        <v>0.06</v>
      </c>
      <c r="N25" s="538" t="n">
        <f aca="false">IF(F25=0,IF(ROUND($D25/4,2),IF(ROUND(($D25*1.2)/6,2)&lt;0.1,0.1,ROUND(($D25*1.2)/6,2))),0.5)</f>
        <v>0.12</v>
      </c>
      <c r="O25" s="537" t="n">
        <f aca="false">L25+M25+N25</f>
        <v>1.52</v>
      </c>
      <c r="P25" s="537" t="n">
        <f aca="false">IF(O25&lt;2,(D25+M25*2)+0.6,(D25+M25*2)+0.6+ROUNDUP(O25-2,0)*0.1)</f>
        <v>1.32</v>
      </c>
      <c r="Q25" s="539" t="n">
        <f aca="false">IF($O25&lt;=$W$4,ROUND(IF($O25&lt;1.5,$O25*$H25*$P25,1.5*$H25*$P25),2),0)</f>
        <v>0</v>
      </c>
      <c r="R25" s="539" t="n">
        <f aca="false">IF($O25&gt;$W$4,ROUND(IF($O25&lt;1.5,$O25*$H25*$P25,1.5*$H25*$P25),2),0)</f>
        <v>69.3</v>
      </c>
      <c r="S25" s="539" t="n">
        <f aca="false">IF($O25&gt;$W$4,ROUND(IF($O25&lt;1.5,0,IF($O25&gt;3,1.5*$H25*$P25,($O25-1.5)*$H25*$P25)),2),0)</f>
        <v>0.92</v>
      </c>
      <c r="T25" s="539" t="n">
        <f aca="false">IF($O25&gt;$W$4,ROUND(IF($O25&lt;3,0,IF($O25&gt;4.5,1.5*$H25*$P25,($O25-3)*$H25*$P25)),2),0)</f>
        <v>0</v>
      </c>
      <c r="U25" s="539" t="n">
        <f aca="false">IF($O25&gt;$W$4,ROUND(IF($O25&lt;4.5,0,IF($O25&gt;6,($O25-4.5)*$H25*$P25,($O25-4.5)*$H25*$P25)),2),0)</f>
        <v>0</v>
      </c>
      <c r="V25" s="540" t="n">
        <f aca="false">IF($O25&gt;$W$4,IF($O25&lt;=4,ROUND($H25*($O25+0.5)*2,2),0),0)</f>
        <v>141.4</v>
      </c>
      <c r="W25" s="541" t="n">
        <f aca="false">IF($O25&gt;$W$4,IF($O25&gt;4,ROUND($H25*($O25+0.5)*2,2),0),0)</f>
        <v>0</v>
      </c>
      <c r="X25" s="558" t="str">
        <f aca="false">A25</f>
        <v>AA10-1</v>
      </c>
      <c r="Y25" s="560" t="n">
        <f aca="false">IF($D25=0.4,1.2,IF($D25=0.6,1.2,IF($D25=0.8,1.3,IF($D25=1,1.5,IF($D25=1.2,1.7,IF($D25&lt;=2,2,"--"))))))</f>
        <v>1.2</v>
      </c>
      <c r="Z25" s="564" t="s">
        <v>1151</v>
      </c>
      <c r="AA25" s="561" t="n">
        <f aca="false">Y25</f>
        <v>1.2</v>
      </c>
      <c r="AB25" s="543" t="n">
        <f aca="false">IF($Y25="--","--",I25)</f>
        <v>1.321</v>
      </c>
      <c r="AC25" s="544" t="n">
        <f aca="false">IF($Y25="--","--",IF(D25&gt;1.5,0.15,ROUND($D25*0.1,2)))</f>
        <v>0.06</v>
      </c>
      <c r="AD25" s="544" t="n">
        <f aca="false">IF($Y25="--","--",0.15)</f>
        <v>0.15</v>
      </c>
      <c r="AE25" s="545" t="n">
        <f aca="false">IF($Y25="--","--",ROUND(AB25+AC25+AD25,2))</f>
        <v>1.53</v>
      </c>
      <c r="AF25" s="565" t="n">
        <f aca="false">IF($Y25="--","--",IF($AB25&lt;=2,$Y25+1,($Y25+1)+ROUNDUP($AB25-2,0)*0.1))</f>
        <v>2.2</v>
      </c>
      <c r="AG25" s="566" t="n">
        <f aca="false">IF($D25=0.4,0.92,IF($D25=0.6,0.68,IF($D25=0.8,0.74,IF($D25=1,0.7,IF($D25=1.2,0.66,IF($D25=1.5,0.6,IF($D25&lt;=2,(2.4-(D25+0.3)),"--")))))))</f>
        <v>0.68</v>
      </c>
      <c r="AH25" s="547" t="n">
        <f aca="false">IF($Y25="--","--",IF($AE25&lt;=$W$4,ROUND(IF($AE25&lt;1.5,$AE25*$AF25*$AG25,1.5*$AF25*$AG25),2),0))</f>
        <v>0</v>
      </c>
      <c r="AI25" s="547" t="n">
        <f aca="false">IF($Y25="--","--",IF($AE25&gt;$W$4,ROUND(IF($AE25&lt;1.5,$AE25*$AF25*$AG25,1.5*$AF25*$AG25),2),0))</f>
        <v>2.24</v>
      </c>
      <c r="AJ25" s="547" t="n">
        <f aca="false">IF($Y25="--","--",IF($AE25&gt;$W$4,ROUND(IF($AE25&lt;1.5,0,IF($AE25&gt;3,1.5*$AF25*$AG25,($AE25-1.5)*$AF25*$AG25)),2),0))</f>
        <v>0.04</v>
      </c>
      <c r="AK25" s="547" t="n">
        <f aca="false">IF($Y25="--","--",IF($AE25&gt;$W$4,ROUND(IF($AE25&lt;3,0,IF($AE25&gt;4.5,1.5*$AF25*$AG25,($AE25-3)*$AF25*$AG25)),2),0))</f>
        <v>0</v>
      </c>
      <c r="AL25" s="547" t="n">
        <f aca="false">IF($Y25="--","--",IF($AE25&gt;$W$4,ROUND(IF($AE25&lt;4.5,0,IF($AE25&gt;6,($AE25-4.5)*$AF25*$AG25,($AE25-4.5)*$AF25*$AG25)),2),0))</f>
        <v>0</v>
      </c>
      <c r="AM25" s="544" t="n">
        <f aca="false">IF($Y25="--","--",IF($AE25&gt;$W$4,IF($AE25&lt;=4,ROUND(($AG25*4)*($AE25+0.5)*2,2),0),0))</f>
        <v>11.04</v>
      </c>
      <c r="AN25" s="548" t="n">
        <f aca="false">IF($Y25="--","--",IF($AE25&gt;$W$4,IF($AE25&gt;4,ROUND(($AG25*4)*($AE25+0.5)*2,2),0),0))</f>
        <v>0</v>
      </c>
      <c r="AO25" s="558" t="s">
        <v>1163</v>
      </c>
      <c r="AP25" s="531" t="s">
        <v>10</v>
      </c>
      <c r="AQ25" s="559" t="s">
        <v>1164</v>
      </c>
      <c r="AR25" s="560" t="n">
        <v>0.6</v>
      </c>
      <c r="AS25" s="561"/>
      <c r="AT25" s="561"/>
      <c r="AU25" s="562" t="n">
        <v>35</v>
      </c>
      <c r="AV25" s="560" t="n">
        <f aca="false">IF($Y25="--","--",Y25+0.2)</f>
        <v>1.4</v>
      </c>
      <c r="AW25" s="564" t="s">
        <v>1151</v>
      </c>
      <c r="AX25" s="561" t="n">
        <f aca="false">AV25</f>
        <v>1.4</v>
      </c>
      <c r="AY25" s="538" t="n">
        <f aca="false">IF(D25&gt;2,AU25,AU25-AV25)</f>
        <v>33.6</v>
      </c>
      <c r="AZ25" s="538" t="n">
        <f aca="false">N25</f>
        <v>0.12</v>
      </c>
      <c r="BA25" s="538" t="n">
        <f aca="false">P25</f>
        <v>1.32</v>
      </c>
      <c r="BB25" s="537" t="n">
        <f aca="false">IF(F25=0,IF(ROUND(AY25*(((N25*P25)+(((D25+M25*2)/6)*P25))-ROUND(((D25+M25*2)^2)*((PI()*96.379/(4*360))-((SIN((96.379/2)*PI()/180))*(COS((96.379/2)*PI()/180))/4)),4)),2),ROUND(AY25*(((N25*P25)+(((D25+M25*2)/4)*P25))-ROUND(((D25+M25*2)^2)*((PI()*120/(4*360))-((SIN((120/2)*PI()/180))*(COS((120/2)*PI()/180))/4)),4)),2)),0)</f>
        <v>10.63</v>
      </c>
      <c r="BC25" s="549" t="n">
        <f aca="false">IF(F25&gt;0,ROUND(AY25*N25*P25,2),0)</f>
        <v>0</v>
      </c>
      <c r="BD25" s="549" t="n">
        <f aca="false">SUM(Q25:U25,AH25:AL25)</f>
        <v>72.5</v>
      </c>
      <c r="BE25" s="549" t="n">
        <f aca="false">IF(F25=0,ROUND((PI()*((D25+M25*2)^2)/4)*AY25,2),ROUND((D25+M25*2)*(F25+M25*2)*AY25,2))</f>
        <v>13.68</v>
      </c>
      <c r="BF25" s="539" t="n">
        <f aca="false">IF(($I25+M25-0.15)&lt;=2,($I25+M25+0.15),IF(($I25+M25)&lt;=3,2.35,($I25+M25+0.2)-0.85))</f>
        <v>1.531</v>
      </c>
      <c r="BG25" s="539" t="n">
        <f aca="false">IF(D25&gt;2,(I25-F25-M25-0.11),IF(($I25+M25)&lt;=2,0,IF(($I25+M25)&gt;3,0.85,(I25+M25+0.2-BF25))))</f>
        <v>0</v>
      </c>
      <c r="BH25" s="539" t="n">
        <f aca="false">IF(D25&gt;2,ROUND(((1.42+0.4)+(0.91+0.4))*2*BG25,2),ROUND(AV25*AX25*BF25,2))</f>
        <v>3</v>
      </c>
      <c r="BI25" s="539" t="n">
        <f aca="false">ROUND(((PI()*0.9^2)/4)*BG25,2)</f>
        <v>0</v>
      </c>
      <c r="BJ25" s="550" t="n">
        <f aca="false">ROUND(BD25-BE25-BH25-BI25-BB25-BC25,2)</f>
        <v>45.19</v>
      </c>
      <c r="BK25" s="516"/>
    </row>
    <row r="26" customFormat="false" ht="14.25" hidden="false" customHeight="false" outlineLevel="0" collapsed="false">
      <c r="A26" s="558" t="s">
        <v>1164</v>
      </c>
      <c r="B26" s="531" t="s">
        <v>10</v>
      </c>
      <c r="C26" s="559" t="s">
        <v>1165</v>
      </c>
      <c r="D26" s="560" t="n">
        <v>0.6</v>
      </c>
      <c r="E26" s="561"/>
      <c r="F26" s="561"/>
      <c r="G26" s="560" t="s">
        <v>1150</v>
      </c>
      <c r="H26" s="562" t="n">
        <v>35</v>
      </c>
      <c r="I26" s="563" t="n">
        <v>1.36227582237486</v>
      </c>
      <c r="J26" s="563" t="n">
        <v>1.36227582237486</v>
      </c>
      <c r="K26" s="536" t="n">
        <v>0</v>
      </c>
      <c r="L26" s="537" t="n">
        <f aca="false">ROUND((I26+J26)/2,2)</f>
        <v>1.36</v>
      </c>
      <c r="M26" s="538" t="n">
        <f aca="false">IF(F26=0,ROUND($D26*0.1,2),IF(D26&gt;2.8,0.18,0.15))</f>
        <v>0.06</v>
      </c>
      <c r="N26" s="538" t="n">
        <f aca="false">IF(F26=0,IF(ROUND($D26/4,2),IF(ROUND(($D26*1.2)/6,2)&lt;0.1,0.1,ROUND(($D26*1.2)/6,2))),0.5)</f>
        <v>0.12</v>
      </c>
      <c r="O26" s="537" t="n">
        <f aca="false">L26+M26+N26</f>
        <v>1.54</v>
      </c>
      <c r="P26" s="537" t="n">
        <f aca="false">IF(O26&lt;2,(D26+M26*2)+0.6,(D26+M26*2)+0.6+ROUNDUP(O26-2,0)*0.1)</f>
        <v>1.32</v>
      </c>
      <c r="Q26" s="539" t="n">
        <f aca="false">IF($O26&lt;=$W$4,ROUND(IF($O26&lt;1.5,$O26*$H26*$P26,1.5*$H26*$P26),2),0)</f>
        <v>0</v>
      </c>
      <c r="R26" s="539" t="n">
        <f aca="false">IF($O26&gt;$W$4,ROUND(IF($O26&lt;1.5,$O26*$H26*$P26,1.5*$H26*$P26),2),0)</f>
        <v>69.3</v>
      </c>
      <c r="S26" s="539" t="n">
        <f aca="false">IF($O26&gt;$W$4,ROUND(IF($O26&lt;1.5,0,IF($O26&gt;3,1.5*$H26*$P26,($O26-1.5)*$H26*$P26)),2),0)</f>
        <v>1.85</v>
      </c>
      <c r="T26" s="539" t="n">
        <f aca="false">IF($O26&gt;$W$4,ROUND(IF($O26&lt;3,0,IF($O26&gt;4.5,1.5*$H26*$P26,($O26-3)*$H26*$P26)),2),0)</f>
        <v>0</v>
      </c>
      <c r="U26" s="539" t="n">
        <f aca="false">IF($O26&gt;$W$4,ROUND(IF($O26&lt;4.5,0,IF($O26&gt;6,($O26-4.5)*$H26*$P26,($O26-4.5)*$H26*$P26)),2),0)</f>
        <v>0</v>
      </c>
      <c r="V26" s="540" t="n">
        <f aca="false">IF($O26&gt;$W$4,IF($O26&lt;=4,ROUND($H26*($O26+0.5)*2,2),0),0)</f>
        <v>142.8</v>
      </c>
      <c r="W26" s="541" t="n">
        <f aca="false">IF($O26&gt;$W$4,IF($O26&gt;4,ROUND($H26*($O26+0.5)*2,2),0),0)</f>
        <v>0</v>
      </c>
      <c r="X26" s="558" t="str">
        <f aca="false">A26</f>
        <v>AA10-2</v>
      </c>
      <c r="Y26" s="560" t="n">
        <f aca="false">IF($D26=0.4,1.2,IF($D26=0.6,1.2,IF($D26=0.8,1.3,IF($D26=1,1.5,IF($D26=1.2,1.7,IF($D26&lt;=2,2,"--"))))))</f>
        <v>1.2</v>
      </c>
      <c r="Z26" s="564" t="s">
        <v>1151</v>
      </c>
      <c r="AA26" s="561" t="n">
        <f aca="false">Y26</f>
        <v>1.2</v>
      </c>
      <c r="AB26" s="543" t="n">
        <f aca="false">IF($Y26="--","--",I26)</f>
        <v>1.36227582237486</v>
      </c>
      <c r="AC26" s="544" t="n">
        <f aca="false">IF($Y26="--","--",IF(D26&gt;1.5,0.15,ROUND($D26*0.1,2)))</f>
        <v>0.06</v>
      </c>
      <c r="AD26" s="544" t="n">
        <f aca="false">IF($Y26="--","--",0.15)</f>
        <v>0.15</v>
      </c>
      <c r="AE26" s="545" t="n">
        <f aca="false">IF($Y26="--","--",ROUND(AB26+AC26+AD26,2))</f>
        <v>1.57</v>
      </c>
      <c r="AF26" s="565" t="n">
        <f aca="false">IF($Y26="--","--",IF($AB26&lt;=2,$Y26+1,($Y26+1)+ROUNDUP($AB26-2,0)*0.1))</f>
        <v>2.2</v>
      </c>
      <c r="AG26" s="566" t="n">
        <f aca="false">IF($D26=0.4,0.92,IF($D26=0.6,0.68,IF($D26=0.8,0.74,IF($D26=1,0.7,IF($D26=1.2,0.66,IF($D26=1.5,0.6,IF($D26&lt;=2,(2.4-(D26+0.3)),"--")))))))</f>
        <v>0.68</v>
      </c>
      <c r="AH26" s="547" t="n">
        <f aca="false">IF($Y26="--","--",IF($AE26&lt;=$W$4,ROUND(IF($AE26&lt;1.5,$AE26*$AF26*$AG26,1.5*$AF26*$AG26),2),0))</f>
        <v>0</v>
      </c>
      <c r="AI26" s="547" t="n">
        <f aca="false">IF($Y26="--","--",IF($AE26&gt;$W$4,ROUND(IF($AE26&lt;1.5,$AE26*$AF26*$AG26,1.5*$AF26*$AG26),2),0))</f>
        <v>2.24</v>
      </c>
      <c r="AJ26" s="547" t="n">
        <f aca="false">IF($Y26="--","--",IF($AE26&gt;$W$4,ROUND(IF($AE26&lt;1.5,0,IF($AE26&gt;3,1.5*$AF26*$AG26,($AE26-1.5)*$AF26*$AG26)),2),0))</f>
        <v>0.1</v>
      </c>
      <c r="AK26" s="547" t="n">
        <f aca="false">IF($Y26="--","--",IF($AE26&gt;$W$4,ROUND(IF($AE26&lt;3,0,IF($AE26&gt;4.5,1.5*$AF26*$AG26,($AE26-3)*$AF26*$AG26)),2),0))</f>
        <v>0</v>
      </c>
      <c r="AL26" s="547" t="n">
        <f aca="false">IF($Y26="--","--",IF($AE26&gt;$W$4,ROUND(IF($AE26&lt;4.5,0,IF($AE26&gt;6,($AE26-4.5)*$AF26*$AG26,($AE26-4.5)*$AF26*$AG26)),2),0))</f>
        <v>0</v>
      </c>
      <c r="AM26" s="544" t="n">
        <f aca="false">IF($Y26="--","--",IF($AE26&gt;$W$4,IF($AE26&lt;=4,ROUND(($AG26*4)*($AE26+0.5)*2,2),0),0))</f>
        <v>11.26</v>
      </c>
      <c r="AN26" s="548" t="n">
        <f aca="false">IF($Y26="--","--",IF($AE26&gt;$W$4,IF($AE26&gt;4,ROUND(($AG26*4)*($AE26+0.5)*2,2),0),0))</f>
        <v>0</v>
      </c>
      <c r="AO26" s="558" t="s">
        <v>1164</v>
      </c>
      <c r="AP26" s="531" t="s">
        <v>10</v>
      </c>
      <c r="AQ26" s="559" t="s">
        <v>1165</v>
      </c>
      <c r="AR26" s="560" t="n">
        <v>0.6</v>
      </c>
      <c r="AS26" s="561"/>
      <c r="AT26" s="561"/>
      <c r="AU26" s="562" t="n">
        <v>35</v>
      </c>
      <c r="AV26" s="560" t="n">
        <f aca="false">IF($Y26="--","--",Y26+0.2)</f>
        <v>1.4</v>
      </c>
      <c r="AW26" s="564" t="s">
        <v>1151</v>
      </c>
      <c r="AX26" s="561" t="n">
        <f aca="false">AV26</f>
        <v>1.4</v>
      </c>
      <c r="AY26" s="538" t="n">
        <f aca="false">IF(D26&gt;2,AU26,AU26-AV26)</f>
        <v>33.6</v>
      </c>
      <c r="AZ26" s="538" t="n">
        <f aca="false">N26</f>
        <v>0.12</v>
      </c>
      <c r="BA26" s="538" t="n">
        <f aca="false">P26</f>
        <v>1.32</v>
      </c>
      <c r="BB26" s="537" t="n">
        <f aca="false">IF(F26=0,IF(ROUND(AY26*(((N26*P26)+(((D26+M26*2)/6)*P26))-ROUND(((D26+M26*2)^2)*((PI()*96.379/(4*360))-((SIN((96.379/2)*PI()/180))*(COS((96.379/2)*PI()/180))/4)),4)),2),ROUND(AY26*(((N26*P26)+(((D26+M26*2)/4)*P26))-ROUND(((D26+M26*2)^2)*((PI()*120/(4*360))-((SIN((120/2)*PI()/180))*(COS((120/2)*PI()/180))/4)),4)),2)),0)</f>
        <v>10.63</v>
      </c>
      <c r="BC26" s="549" t="n">
        <f aca="false">IF(F26&gt;0,ROUND(AY26*N26*P26,2),0)</f>
        <v>0</v>
      </c>
      <c r="BD26" s="549" t="n">
        <f aca="false">SUM(Q26:U26,AH26:AL26)</f>
        <v>73.49</v>
      </c>
      <c r="BE26" s="549" t="n">
        <f aca="false">IF(F26=0,ROUND((PI()*((D26+M26*2)^2)/4)*AY26,2),ROUND((D26+M26*2)*(F26+M26*2)*AY26,2))</f>
        <v>13.68</v>
      </c>
      <c r="BF26" s="539" t="n">
        <f aca="false">IF(($I26+M26-0.15)&lt;=2,($I26+M26+0.15),IF(($I26+M26)&lt;=3,2.35,($I26+M26+0.2)-0.85))</f>
        <v>1.57227582237486</v>
      </c>
      <c r="BG26" s="539" t="n">
        <f aca="false">IF(D26&gt;2,(I26-F26-M26-0.11),IF(($I26+M26)&lt;=2,0,IF(($I26+M26)&gt;3,0.85,(I26+M26+0.2-BF26))))</f>
        <v>0</v>
      </c>
      <c r="BH26" s="539" t="n">
        <f aca="false">IF(D26&gt;2,ROUND(((1.42+0.4)+(0.91+0.4))*2*BG26,2),ROUND(AV26*AX26*BF26,2))</f>
        <v>3.08</v>
      </c>
      <c r="BI26" s="539" t="n">
        <f aca="false">ROUND(((PI()*0.9^2)/4)*BG26,2)</f>
        <v>0</v>
      </c>
      <c r="BJ26" s="550" t="n">
        <f aca="false">ROUND(BD26-BE26-BH26-BI26-BB26-BC26,2)</f>
        <v>46.1</v>
      </c>
      <c r="BK26" s="516"/>
    </row>
    <row r="27" customFormat="false" ht="14.25" hidden="false" customHeight="false" outlineLevel="0" collapsed="false">
      <c r="A27" s="558" t="s">
        <v>1165</v>
      </c>
      <c r="B27" s="531" t="s">
        <v>10</v>
      </c>
      <c r="C27" s="559" t="s">
        <v>1166</v>
      </c>
      <c r="D27" s="560" t="n">
        <v>0.6</v>
      </c>
      <c r="E27" s="561"/>
      <c r="F27" s="561"/>
      <c r="G27" s="560" t="s">
        <v>1150</v>
      </c>
      <c r="H27" s="562" t="n">
        <v>35</v>
      </c>
      <c r="I27" s="563" t="n">
        <v>1.36227582237486</v>
      </c>
      <c r="J27" s="563" t="n">
        <v>1.36227582237486</v>
      </c>
      <c r="K27" s="536" t="n">
        <v>0</v>
      </c>
      <c r="L27" s="537" t="n">
        <f aca="false">ROUND((I27+J27)/2,2)</f>
        <v>1.36</v>
      </c>
      <c r="M27" s="538" t="n">
        <f aca="false">IF(F27=0,ROUND($D27*0.1,2),IF(D27&gt;2.8,0.18,0.15))</f>
        <v>0.06</v>
      </c>
      <c r="N27" s="538" t="n">
        <f aca="false">IF(F27=0,IF(ROUND($D27/4,2),IF(ROUND(($D27*1.2)/6,2)&lt;0.1,0.1,ROUND(($D27*1.2)/6,2))),0.5)</f>
        <v>0.12</v>
      </c>
      <c r="O27" s="537" t="n">
        <f aca="false">L27+M27+N27</f>
        <v>1.54</v>
      </c>
      <c r="P27" s="537" t="n">
        <f aca="false">IF(O27&lt;2,(D27+M27*2)+0.6,(D27+M27*2)+0.6+ROUNDUP(O27-2,0)*0.1)</f>
        <v>1.32</v>
      </c>
      <c r="Q27" s="539" t="n">
        <f aca="false">IF($O27&lt;=$W$4,ROUND(IF($O27&lt;1.5,$O27*$H27*$P27,1.5*$H27*$P27),2),0)</f>
        <v>0</v>
      </c>
      <c r="R27" s="539" t="n">
        <f aca="false">IF($O27&gt;$W$4,ROUND(IF($O27&lt;1.5,$O27*$H27*$P27,1.5*$H27*$P27),2),0)</f>
        <v>69.3</v>
      </c>
      <c r="S27" s="539" t="n">
        <f aca="false">IF($O27&gt;$W$4,ROUND(IF($O27&lt;1.5,0,IF($O27&gt;3,1.5*$H27*$P27,($O27-1.5)*$H27*$P27)),2),0)</f>
        <v>1.85</v>
      </c>
      <c r="T27" s="539" t="n">
        <f aca="false">IF($O27&gt;$W$4,ROUND(IF($O27&lt;3,0,IF($O27&gt;4.5,1.5*$H27*$P27,($O27-3)*$H27*$P27)),2),0)</f>
        <v>0</v>
      </c>
      <c r="U27" s="539" t="n">
        <f aca="false">IF($O27&gt;$W$4,ROUND(IF($O27&lt;4.5,0,IF($O27&gt;6,($O27-4.5)*$H27*$P27,($O27-4.5)*$H27*$P27)),2),0)</f>
        <v>0</v>
      </c>
      <c r="V27" s="540" t="n">
        <f aca="false">IF($O27&gt;$W$4,IF($O27&lt;=4,ROUND($H27*($O27+0.5)*2,2),0),0)</f>
        <v>142.8</v>
      </c>
      <c r="W27" s="541" t="n">
        <f aca="false">IF($O27&gt;$W$4,IF($O27&gt;4,ROUND($H27*($O27+0.5)*2,2),0),0)</f>
        <v>0</v>
      </c>
      <c r="X27" s="558" t="str">
        <f aca="false">A27</f>
        <v>AA10-3</v>
      </c>
      <c r="Y27" s="560" t="n">
        <f aca="false">IF($D27=0.4,1.2,IF($D27=0.6,1.2,IF($D27=0.8,1.3,IF($D27=1,1.5,IF($D27=1.2,1.7,IF($D27&lt;=2,2,"--"))))))</f>
        <v>1.2</v>
      </c>
      <c r="Z27" s="564" t="s">
        <v>1151</v>
      </c>
      <c r="AA27" s="561" t="n">
        <f aca="false">Y27</f>
        <v>1.2</v>
      </c>
      <c r="AB27" s="543" t="n">
        <f aca="false">IF($Y27="--","--",I27)</f>
        <v>1.36227582237486</v>
      </c>
      <c r="AC27" s="544" t="n">
        <f aca="false">IF($Y27="--","--",IF(D27&gt;1.5,0.15,ROUND($D27*0.1,2)))</f>
        <v>0.06</v>
      </c>
      <c r="AD27" s="544" t="n">
        <f aca="false">IF($Y27="--","--",0.15)</f>
        <v>0.15</v>
      </c>
      <c r="AE27" s="545" t="n">
        <f aca="false">IF($Y27="--","--",ROUND(AB27+AC27+AD27,2))</f>
        <v>1.57</v>
      </c>
      <c r="AF27" s="565" t="n">
        <f aca="false">IF($Y27="--","--",IF($AB27&lt;=2,$Y27+1,($Y27+1)+ROUNDUP($AB27-2,0)*0.1))</f>
        <v>2.2</v>
      </c>
      <c r="AG27" s="566" t="n">
        <f aca="false">IF($D27=0.4,0.92,IF($D27=0.6,0.68,IF($D27=0.8,0.74,IF($D27=1,0.7,IF($D27=1.2,0.66,IF($D27=1.5,0.6,IF($D27&lt;=2,(2.4-(D27+0.3)),"--")))))))</f>
        <v>0.68</v>
      </c>
      <c r="AH27" s="547" t="n">
        <f aca="false">IF($Y27="--","--",IF($AE27&lt;=$W$4,ROUND(IF($AE27&lt;1.5,$AE27*$AF27*$AG27,1.5*$AF27*$AG27),2),0))</f>
        <v>0</v>
      </c>
      <c r="AI27" s="547" t="n">
        <f aca="false">IF($Y27="--","--",IF($AE27&gt;$W$4,ROUND(IF($AE27&lt;1.5,$AE27*$AF27*$AG27,1.5*$AF27*$AG27),2),0))</f>
        <v>2.24</v>
      </c>
      <c r="AJ27" s="547" t="n">
        <f aca="false">IF($Y27="--","--",IF($AE27&gt;$W$4,ROUND(IF($AE27&lt;1.5,0,IF($AE27&gt;3,1.5*$AF27*$AG27,($AE27-1.5)*$AF27*$AG27)),2),0))</f>
        <v>0.1</v>
      </c>
      <c r="AK27" s="547" t="n">
        <f aca="false">IF($Y27="--","--",IF($AE27&gt;$W$4,ROUND(IF($AE27&lt;3,0,IF($AE27&gt;4.5,1.5*$AF27*$AG27,($AE27-3)*$AF27*$AG27)),2),0))</f>
        <v>0</v>
      </c>
      <c r="AL27" s="547" t="n">
        <f aca="false">IF($Y27="--","--",IF($AE27&gt;$W$4,ROUND(IF($AE27&lt;4.5,0,IF($AE27&gt;6,($AE27-4.5)*$AF27*$AG27,($AE27-4.5)*$AF27*$AG27)),2),0))</f>
        <v>0</v>
      </c>
      <c r="AM27" s="544" t="n">
        <f aca="false">IF($Y27="--","--",IF($AE27&gt;$W$4,IF($AE27&lt;=4,ROUND(($AG27*4)*($AE27+0.5)*2,2),0),0))</f>
        <v>11.26</v>
      </c>
      <c r="AN27" s="548" t="n">
        <f aca="false">IF($Y27="--","--",IF($AE27&gt;$W$4,IF($AE27&gt;4,ROUND(($AG27*4)*($AE27+0.5)*2,2),0),0))</f>
        <v>0</v>
      </c>
      <c r="AO27" s="558" t="s">
        <v>1165</v>
      </c>
      <c r="AP27" s="531" t="s">
        <v>10</v>
      </c>
      <c r="AQ27" s="559" t="s">
        <v>1166</v>
      </c>
      <c r="AR27" s="560" t="n">
        <v>0.6</v>
      </c>
      <c r="AS27" s="561"/>
      <c r="AT27" s="561"/>
      <c r="AU27" s="562" t="n">
        <v>35</v>
      </c>
      <c r="AV27" s="560" t="n">
        <f aca="false">IF($Y27="--","--",Y27+0.2)</f>
        <v>1.4</v>
      </c>
      <c r="AW27" s="564" t="s">
        <v>1151</v>
      </c>
      <c r="AX27" s="561" t="n">
        <f aca="false">AV27</f>
        <v>1.4</v>
      </c>
      <c r="AY27" s="538" t="n">
        <f aca="false">IF(D27&gt;2,AU27,AU27-AV27)</f>
        <v>33.6</v>
      </c>
      <c r="AZ27" s="538" t="n">
        <f aca="false">N27</f>
        <v>0.12</v>
      </c>
      <c r="BA27" s="538" t="n">
        <f aca="false">P27</f>
        <v>1.32</v>
      </c>
      <c r="BB27" s="537" t="n">
        <f aca="false">IF(F27=0,IF(ROUND(AY27*(((N27*P27)+(((D27+M27*2)/6)*P27))-ROUND(((D27+M27*2)^2)*((PI()*96.379/(4*360))-((SIN((96.379/2)*PI()/180))*(COS((96.379/2)*PI()/180))/4)),4)),2),ROUND(AY27*(((N27*P27)+(((D27+M27*2)/4)*P27))-ROUND(((D27+M27*2)^2)*((PI()*120/(4*360))-((SIN((120/2)*PI()/180))*(COS((120/2)*PI()/180))/4)),4)),2)),0)</f>
        <v>10.63</v>
      </c>
      <c r="BC27" s="549" t="n">
        <f aca="false">IF(F27&gt;0,ROUND(AY27*N27*P27,2),0)</f>
        <v>0</v>
      </c>
      <c r="BD27" s="549" t="n">
        <f aca="false">SUM(Q27:U27,AH27:AL27)</f>
        <v>73.49</v>
      </c>
      <c r="BE27" s="549" t="n">
        <f aca="false">IF(F27=0,ROUND((PI()*((D27+M27*2)^2)/4)*AY27,2),ROUND((D27+M27*2)*(F27+M27*2)*AY27,2))</f>
        <v>13.68</v>
      </c>
      <c r="BF27" s="539" t="n">
        <f aca="false">IF(($I27+M27-0.15)&lt;=2,($I27+M27+0.15),IF(($I27+M27)&lt;=3,2.35,($I27+M27+0.2)-0.85))</f>
        <v>1.57227582237486</v>
      </c>
      <c r="BG27" s="539" t="n">
        <f aca="false">IF(D27&gt;2,(I27-F27-M27-0.11),IF(($I27+M27)&lt;=2,0,IF(($I27+M27)&gt;3,0.85,(I27+M27+0.2-BF27))))</f>
        <v>0</v>
      </c>
      <c r="BH27" s="539" t="n">
        <f aca="false">IF(D27&gt;2,ROUND(((1.42+0.4)+(0.91+0.4))*2*BG27,2),ROUND(AV27*AX27*BF27,2))</f>
        <v>3.08</v>
      </c>
      <c r="BI27" s="539" t="n">
        <f aca="false">ROUND(((PI()*0.9^2)/4)*BG27,2)</f>
        <v>0</v>
      </c>
      <c r="BJ27" s="550" t="n">
        <f aca="false">ROUND(BD27-BE27-BH27-BI27-BB27-BC27,2)</f>
        <v>46.1</v>
      </c>
      <c r="BK27" s="516"/>
    </row>
    <row r="28" s="568" customFormat="true" ht="14.25" hidden="false" customHeight="false" outlineLevel="0" collapsed="false">
      <c r="A28" s="530" t="s">
        <v>1166</v>
      </c>
      <c r="B28" s="531" t="s">
        <v>10</v>
      </c>
      <c r="C28" s="532" t="s">
        <v>1167</v>
      </c>
      <c r="D28" s="533" t="n">
        <v>0.6</v>
      </c>
      <c r="E28" s="534"/>
      <c r="F28" s="534"/>
      <c r="G28" s="533" t="s">
        <v>1150</v>
      </c>
      <c r="H28" s="535" t="n">
        <v>36</v>
      </c>
      <c r="I28" s="536" t="n">
        <v>1.36227582237486</v>
      </c>
      <c r="J28" s="536" t="n">
        <v>1.36227582237486</v>
      </c>
      <c r="K28" s="536" t="n">
        <v>0.273</v>
      </c>
      <c r="L28" s="537" t="n">
        <f aca="false">ROUND((I28+J28)/2,2)</f>
        <v>1.36</v>
      </c>
      <c r="M28" s="538" t="n">
        <f aca="false">IF(F28=0,ROUND($D28*0.1,2),IF(D28&gt;2.8,0.18,0.15))</f>
        <v>0.06</v>
      </c>
      <c r="N28" s="538" t="n">
        <f aca="false">IF(F28=0,IF(ROUND($D28/4,2),IF(ROUND(($D28*1.2)/6,2)&lt;0.1,0.1,ROUND(($D28*1.2)/6,2))),0.5)</f>
        <v>0.12</v>
      </c>
      <c r="O28" s="537" t="n">
        <f aca="false">L28+M28+N28</f>
        <v>1.54</v>
      </c>
      <c r="P28" s="537" t="n">
        <f aca="false">IF(O28&lt;2,(D28+M28*2)+0.6,(D28+M28*2)+0.6+ROUNDUP(O28-2,0)*0.1)</f>
        <v>1.32</v>
      </c>
      <c r="Q28" s="539" t="n">
        <f aca="false">IF($O28&lt;=$W$4,ROUND(IF($O28&lt;1.5,$O28*$H28*$P28,1.5*$H28*$P28),2),0)</f>
        <v>0</v>
      </c>
      <c r="R28" s="539" t="n">
        <f aca="false">IF($O28&gt;$W$4,ROUND(IF($O28&lt;1.5,$O28*$H28*$P28,1.5*$H28*$P28),2),0)</f>
        <v>71.28</v>
      </c>
      <c r="S28" s="539" t="n">
        <f aca="false">IF($O28&gt;$W$4,ROUND(IF($O28&lt;1.5,0,IF($O28&gt;3,1.5*$H28*$P28,($O28-1.5)*$H28*$P28)),2),0)</f>
        <v>1.9</v>
      </c>
      <c r="T28" s="539" t="n">
        <f aca="false">IF($O28&gt;$W$4,ROUND(IF($O28&lt;3,0,IF($O28&gt;4.5,1.5*$H28*$P28,($O28-3)*$H28*$P28)),2),0)</f>
        <v>0</v>
      </c>
      <c r="U28" s="539" t="n">
        <f aca="false">IF($O28&gt;$W$4,ROUND(IF($O28&lt;4.5,0,IF($O28&gt;6,($O28-4.5)*$H28*$P28,($O28-4.5)*$H28*$P28)),2),0)</f>
        <v>0</v>
      </c>
      <c r="V28" s="540" t="n">
        <f aca="false">IF($O28&gt;$W$4,IF($O28&lt;=4,ROUND($H28*($O28+0.5)*2,2),0),0)</f>
        <v>146.88</v>
      </c>
      <c r="W28" s="541" t="n">
        <f aca="false">IF($O28&gt;$W$4,IF($O28&gt;4,ROUND($H28*($O28+0.5)*2,2),0),0)</f>
        <v>0</v>
      </c>
      <c r="X28" s="530" t="str">
        <f aca="false">A28</f>
        <v>AA10-4</v>
      </c>
      <c r="Y28" s="533" t="n">
        <f aca="false">IF($D28=0.4,1.2,IF($D28=0.6,1.2,IF($D28=0.8,1.3,IF($D28=1,1.5,IF($D28=1.2,1.7,IF($D28&lt;=2,2,"--"))))))</f>
        <v>1.2</v>
      </c>
      <c r="Z28" s="542" t="s">
        <v>1151</v>
      </c>
      <c r="AA28" s="534" t="n">
        <f aca="false">Y28</f>
        <v>1.2</v>
      </c>
      <c r="AB28" s="543" t="n">
        <f aca="false">IF($Y28="--","--",I28)</f>
        <v>1.36227582237486</v>
      </c>
      <c r="AC28" s="544" t="n">
        <f aca="false">IF($Y28="--","--",IF(D28&gt;1.5,0.15,ROUND($D28*0.1,2)))</f>
        <v>0.06</v>
      </c>
      <c r="AD28" s="544" t="n">
        <f aca="false">IF($Y28="--","--",0.15)</f>
        <v>0.15</v>
      </c>
      <c r="AE28" s="545" t="n">
        <f aca="false">IF($Y28="--","--",ROUND(AB28+AC28+AD28,2))</f>
        <v>1.57</v>
      </c>
      <c r="AF28" s="545" t="n">
        <f aca="false">IF($Y28="--","--",IF($AB28&lt;=2,$Y28+1,($Y28+1)+ROUNDUP($AB28-2,0)*0.1))</f>
        <v>2.2</v>
      </c>
      <c r="AG28" s="546" t="n">
        <f aca="false">IF($D28=0.4,0.92,IF($D28=0.6,0.68,IF($D28=0.8,0.74,IF($D28=1,0.7,IF($D28=1.2,0.66,IF($D28=1.5,0.6,IF($D28&lt;=2,(2.4-(D28+0.3)),"--")))))))</f>
        <v>0.68</v>
      </c>
      <c r="AH28" s="547" t="n">
        <f aca="false">IF($Y28="--","--",IF($AE28&lt;=$W$4,ROUND(IF($AE28&lt;1.5,$AE28*$AF28*$AG28,1.5*$AF28*$AG28),2),0))</f>
        <v>0</v>
      </c>
      <c r="AI28" s="547" t="n">
        <f aca="false">IF($Y28="--","--",IF($AE28&gt;$W$4,ROUND(IF($AE28&lt;1.5,$AE28*$AF28*$AG28,1.5*$AF28*$AG28),2),0))</f>
        <v>2.24</v>
      </c>
      <c r="AJ28" s="547" t="n">
        <f aca="false">IF($Y28="--","--",IF($AE28&gt;$W$4,ROUND(IF($AE28&lt;1.5,0,IF($AE28&gt;3,1.5*$AF28*$AG28,($AE28-1.5)*$AF28*$AG28)),2),0))</f>
        <v>0.1</v>
      </c>
      <c r="AK28" s="547" t="n">
        <f aca="false">IF($Y28="--","--",IF($AE28&gt;$W$4,ROUND(IF($AE28&lt;3,0,IF($AE28&gt;4.5,1.5*$AF28*$AG28,($AE28-3)*$AF28*$AG28)),2),0))</f>
        <v>0</v>
      </c>
      <c r="AL28" s="547" t="n">
        <f aca="false">IF($Y28="--","--",IF($AE28&gt;$W$4,ROUND(IF($AE28&lt;4.5,0,IF($AE28&gt;6,($AE28-4.5)*$AF28*$AG28,($AE28-4.5)*$AF28*$AG28)),2),0))</f>
        <v>0</v>
      </c>
      <c r="AM28" s="544" t="n">
        <f aca="false">IF($Y28="--","--",IF($AE28&gt;$W$4,IF($AE28&lt;=4,ROUND(($AG28*4)*($AE28+0.5)*2,2),0),0))</f>
        <v>11.26</v>
      </c>
      <c r="AN28" s="548" t="n">
        <f aca="false">IF($Y28="--","--",IF($AE28&gt;$W$4,IF($AE28&gt;4,ROUND(($AG28*4)*($AE28+0.5)*2,2),0),0))</f>
        <v>0</v>
      </c>
      <c r="AO28" s="530" t="s">
        <v>1166</v>
      </c>
      <c r="AP28" s="531" t="s">
        <v>10</v>
      </c>
      <c r="AQ28" s="532" t="s">
        <v>1167</v>
      </c>
      <c r="AR28" s="533" t="n">
        <v>0.6</v>
      </c>
      <c r="AS28" s="534"/>
      <c r="AT28" s="534"/>
      <c r="AU28" s="535" t="n">
        <v>36</v>
      </c>
      <c r="AV28" s="533" t="n">
        <f aca="false">IF($Y28="--","--",Y28+0.2)</f>
        <v>1.4</v>
      </c>
      <c r="AW28" s="542" t="s">
        <v>1151</v>
      </c>
      <c r="AX28" s="534" t="n">
        <f aca="false">AV28</f>
        <v>1.4</v>
      </c>
      <c r="AY28" s="538" t="n">
        <f aca="false">IF(D28&gt;2,AU28,AU28-AV28)</f>
        <v>34.6</v>
      </c>
      <c r="AZ28" s="538" t="n">
        <f aca="false">N28</f>
        <v>0.12</v>
      </c>
      <c r="BA28" s="538" t="n">
        <f aca="false">P28</f>
        <v>1.32</v>
      </c>
      <c r="BB28" s="537" t="n">
        <f aca="false">IF(F28=0,IF(ROUND(AY28*(((N28*P28)+(((D28+M28*2)/6)*P28))-ROUND(((D28+M28*2)^2)*((PI()*96.379/(4*360))-((SIN((96.379/2)*PI()/180))*(COS((96.379/2)*PI()/180))/4)),4)),2),ROUND(AY28*(((N28*P28)+(((D28+M28*2)/4)*P28))-ROUND(((D28+M28*2)^2)*((PI()*120/(4*360))-((SIN((120/2)*PI()/180))*(COS((120/2)*PI()/180))/4)),4)),2)),0)</f>
        <v>10.95</v>
      </c>
      <c r="BC28" s="549" t="n">
        <f aca="false">IF(F28&gt;0,ROUND(AY28*N28*P28,2),0)</f>
        <v>0</v>
      </c>
      <c r="BD28" s="549" t="n">
        <f aca="false">SUM(Q28:U28,AH28:AL28)</f>
        <v>75.52</v>
      </c>
      <c r="BE28" s="549" t="n">
        <f aca="false">IF(F28=0,ROUND((PI()*((D28+M28*2)^2)/4)*AY28,2),ROUND((D28+M28*2)*(F28+M28*2)*AY28,2))</f>
        <v>14.09</v>
      </c>
      <c r="BF28" s="539" t="n">
        <f aca="false">IF(($I28+M28-0.15)&lt;=2,($I28+M28+0.15),IF(($I28+M28)&lt;=3,2.35,($I28+M28+0.2)-0.85))</f>
        <v>1.57227582237486</v>
      </c>
      <c r="BG28" s="539" t="n">
        <f aca="false">IF(D28&gt;2,(I28-F28-M28-0.11),IF(($I28+M28)&lt;=2,0,IF(($I28+M28)&gt;3,0.85,(I28+M28+0.2-BF28))))</f>
        <v>0</v>
      </c>
      <c r="BH28" s="539" t="n">
        <f aca="false">IF(D28&gt;2,ROUND(((1.42+0.4)+(0.91+0.4))*2*BG28,2),ROUND(AV28*AX28*BF28,2))</f>
        <v>3.08</v>
      </c>
      <c r="BI28" s="539" t="n">
        <f aca="false">ROUND(((PI()*0.9^2)/4)*BG28,2)</f>
        <v>0</v>
      </c>
      <c r="BJ28" s="550" t="n">
        <f aca="false">ROUND(BD28-BE28-BH28-BI28-BB28-BC28,2)</f>
        <v>47.4</v>
      </c>
      <c r="BK28" s="567"/>
    </row>
    <row r="29" customFormat="false" ht="14.25" hidden="false" customHeight="false" outlineLevel="0" collapsed="false">
      <c r="A29" s="503"/>
      <c r="B29" s="504"/>
      <c r="C29" s="504"/>
      <c r="D29" s="505"/>
      <c r="E29" s="505"/>
      <c r="F29" s="505"/>
      <c r="G29" s="505"/>
      <c r="H29" s="507"/>
      <c r="I29" s="508"/>
      <c r="J29" s="508"/>
      <c r="K29" s="508"/>
      <c r="L29" s="509"/>
      <c r="M29" s="510"/>
      <c r="N29" s="510"/>
      <c r="O29" s="509"/>
      <c r="P29" s="509"/>
      <c r="Q29" s="511"/>
      <c r="R29" s="511"/>
      <c r="S29" s="511"/>
      <c r="T29" s="511"/>
      <c r="U29" s="511"/>
      <c r="V29" s="512"/>
      <c r="W29" s="513"/>
      <c r="X29" s="518"/>
      <c r="Y29" s="505"/>
      <c r="Z29" s="551"/>
      <c r="AA29" s="505"/>
      <c r="AB29" s="552"/>
      <c r="AC29" s="553"/>
      <c r="AD29" s="553"/>
      <c r="AE29" s="554"/>
      <c r="AF29" s="554"/>
      <c r="AG29" s="551"/>
      <c r="AH29" s="555"/>
      <c r="AI29" s="555"/>
      <c r="AJ29" s="555"/>
      <c r="AK29" s="555"/>
      <c r="AL29" s="555"/>
      <c r="AM29" s="553"/>
      <c r="AN29" s="556"/>
      <c r="AO29" s="503"/>
      <c r="AP29" s="504"/>
      <c r="AQ29" s="504"/>
      <c r="AR29" s="505"/>
      <c r="AS29" s="505"/>
      <c r="AT29" s="505"/>
      <c r="AU29" s="507"/>
      <c r="AV29" s="505"/>
      <c r="AW29" s="551"/>
      <c r="AX29" s="505"/>
      <c r="AY29" s="510"/>
      <c r="AZ29" s="510"/>
      <c r="BA29" s="510"/>
      <c r="BB29" s="509"/>
      <c r="BC29" s="509"/>
      <c r="BD29" s="509"/>
      <c r="BE29" s="509"/>
      <c r="BF29" s="511"/>
      <c r="BG29" s="511"/>
      <c r="BH29" s="511"/>
      <c r="BI29" s="511"/>
      <c r="BJ29" s="515"/>
      <c r="BK29" s="516"/>
    </row>
    <row r="30" s="456" customFormat="true" ht="14.25" hidden="false" customHeight="false" outlineLevel="0" collapsed="false">
      <c r="A30" s="557" t="s">
        <v>1168</v>
      </c>
      <c r="B30" s="520"/>
      <c r="C30" s="521"/>
      <c r="D30" s="522"/>
      <c r="E30" s="522"/>
      <c r="F30" s="522"/>
      <c r="G30" s="522"/>
      <c r="H30" s="523"/>
      <c r="I30" s="523"/>
      <c r="J30" s="523"/>
      <c r="K30" s="524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6"/>
      <c r="W30" s="527"/>
      <c r="X30" s="528" t="str">
        <f aca="false">$A30</f>
        <v>Rua Prof. Gertrudes Câmara Torres ==&gt; Rua Doutor Cássio Rother do Amaral</v>
      </c>
      <c r="Y30" s="522"/>
      <c r="Z30" s="522"/>
      <c r="AA30" s="522"/>
      <c r="AB30" s="525"/>
      <c r="AC30" s="525"/>
      <c r="AD30" s="525"/>
      <c r="AE30" s="525"/>
      <c r="AF30" s="523"/>
      <c r="AG30" s="525"/>
      <c r="AH30" s="525"/>
      <c r="AI30" s="525"/>
      <c r="AJ30" s="525"/>
      <c r="AK30" s="525"/>
      <c r="AL30" s="525"/>
      <c r="AM30" s="525"/>
      <c r="AN30" s="527"/>
      <c r="AO30" s="557" t="str">
        <f aca="false">$A30</f>
        <v>Rua Prof. Gertrudes Câmara Torres ==&gt; Rua Doutor Cássio Rother do Amaral</v>
      </c>
      <c r="AP30" s="520"/>
      <c r="AQ30" s="521"/>
      <c r="AR30" s="522"/>
      <c r="AS30" s="522"/>
      <c r="AT30" s="522"/>
      <c r="AU30" s="523"/>
      <c r="AV30" s="522"/>
      <c r="AW30" s="522"/>
      <c r="AX30" s="522"/>
      <c r="AY30" s="525"/>
      <c r="AZ30" s="525"/>
      <c r="BA30" s="525"/>
      <c r="BB30" s="525"/>
      <c r="BC30" s="525"/>
      <c r="BD30" s="525"/>
      <c r="BE30" s="525"/>
      <c r="BF30" s="525"/>
      <c r="BG30" s="525"/>
      <c r="BH30" s="525"/>
      <c r="BI30" s="525"/>
      <c r="BJ30" s="529"/>
      <c r="BK30" s="502"/>
    </row>
    <row r="31" customFormat="false" ht="14.25" hidden="false" customHeight="false" outlineLevel="0" collapsed="false">
      <c r="A31" s="558" t="s">
        <v>1169</v>
      </c>
      <c r="B31" s="531" t="s">
        <v>10</v>
      </c>
      <c r="C31" s="559" t="s">
        <v>1170</v>
      </c>
      <c r="D31" s="560" t="n">
        <v>0.4</v>
      </c>
      <c r="E31" s="561"/>
      <c r="F31" s="561"/>
      <c r="G31" s="560" t="s">
        <v>1155</v>
      </c>
      <c r="H31" s="562" t="n">
        <v>35</v>
      </c>
      <c r="I31" s="563" t="n">
        <v>0.915</v>
      </c>
      <c r="J31" s="563" t="n">
        <v>0.915</v>
      </c>
      <c r="K31" s="536" t="n">
        <v>0.088</v>
      </c>
      <c r="L31" s="537" t="n">
        <f aca="false">ROUND((I31+J31)/2,2)</f>
        <v>0.92</v>
      </c>
      <c r="M31" s="538" t="n">
        <f aca="false">IF(F31=0,ROUND($D31*0.1,2),IF(D31&gt;2.8,0.18,0.15))</f>
        <v>0.04</v>
      </c>
      <c r="N31" s="538" t="n">
        <f aca="false">IF(F31=0,IF(ROUND($D31/4,2),IF(ROUND(($D31*1.2)/6,2)&lt;0.1,0.1,ROUND(($D31*1.2)/6,2))),0.5)</f>
        <v>0.1</v>
      </c>
      <c r="O31" s="537" t="n">
        <f aca="false">L31+M31+N31</f>
        <v>1.06</v>
      </c>
      <c r="P31" s="537" t="n">
        <f aca="false">IF(O31&lt;2,(D31+M31*2)+0.6,(D31+M31*2)+0.6+ROUNDUP(O31-2,0)*0.1)</f>
        <v>1.08</v>
      </c>
      <c r="Q31" s="539" t="n">
        <f aca="false">IF($O31&lt;=$W$4,ROUND(IF($O31&lt;1.5,$O31*$H31*$P31,1.5*$H31*$P31),2),0)</f>
        <v>40.07</v>
      </c>
      <c r="R31" s="539" t="n">
        <f aca="false">IF($O31&gt;$W$4,ROUND(IF($O31&lt;1.5,$O31*$H31*$P31,1.5*$H31*$P31),2),0)</f>
        <v>0</v>
      </c>
      <c r="S31" s="539" t="n">
        <f aca="false">IF($O31&gt;$W$4,ROUND(IF($O31&lt;1.5,0,IF($O31&gt;3,1.5*$H31*$P31,($O31-1.5)*$H31*$P31)),2),0)</f>
        <v>0</v>
      </c>
      <c r="T31" s="539" t="n">
        <f aca="false">IF($O31&gt;$W$4,ROUND(IF($O31&lt;3,0,IF($O31&gt;4.5,1.5*$H31*$P31,($O31-3)*$H31*$P31)),2),0)</f>
        <v>0</v>
      </c>
      <c r="U31" s="539" t="n">
        <f aca="false">IF($O31&gt;$W$4,ROUND(IF($O31&lt;4.5,0,IF($O31&gt;6,($O31-4.5)*$H31*$P31,($O31-4.5)*$H31*$P31)),2),0)</f>
        <v>0</v>
      </c>
      <c r="V31" s="540" t="n">
        <f aca="false">IF($O31&gt;$W$4,IF($O31&lt;=4,ROUND($H31*($O31+0.5)*2,2),0),0)</f>
        <v>0</v>
      </c>
      <c r="W31" s="541" t="n">
        <f aca="false">IF($O31&gt;$W$4,IF($O31&gt;4,ROUND($H31*($O31+0.5)*2,2),0),0)</f>
        <v>0</v>
      </c>
      <c r="X31" s="558" t="str">
        <f aca="false">A31</f>
        <v>AA16-1</v>
      </c>
      <c r="Y31" s="560" t="n">
        <f aca="false">IF($D31=0.4,1.2,IF($D31=0.6,1.2,IF($D31=0.8,1.3,IF($D31=1,1.5,IF($D31=1.2,1.7,IF($D31&lt;=2,2,"--"))))))</f>
        <v>1.2</v>
      </c>
      <c r="Z31" s="564" t="s">
        <v>1151</v>
      </c>
      <c r="AA31" s="561" t="n">
        <f aca="false">Y31</f>
        <v>1.2</v>
      </c>
      <c r="AB31" s="543" t="n">
        <f aca="false">IF($Y31="--","--",I31)</f>
        <v>0.915</v>
      </c>
      <c r="AC31" s="544" t="n">
        <f aca="false">IF($Y31="--","--",IF(D31&gt;1.5,0.15,ROUND($D31*0.1,2)))</f>
        <v>0.04</v>
      </c>
      <c r="AD31" s="544" t="n">
        <f aca="false">IF($Y31="--","--",0.15)</f>
        <v>0.15</v>
      </c>
      <c r="AE31" s="545" t="n">
        <f aca="false">IF($Y31="--","--",ROUND(AB31+AC31+AD31,2))</f>
        <v>1.11</v>
      </c>
      <c r="AF31" s="565" t="n">
        <f aca="false">IF($Y31="--","--",IF($AB31&lt;=2,$Y31+1,($Y31+1)+ROUNDUP($AB31-2,0)*0.1))</f>
        <v>2.2</v>
      </c>
      <c r="AG31" s="566" t="n">
        <f aca="false">IF($D31=0.4,0.92,IF($D31=0.6,0.68,IF($D31=0.8,0.74,IF($D31=1,0.7,IF($D31=1.2,0.66,IF($D31=1.5,0.6,IF($D31&lt;=2,(2.4-(D31+0.3)),"--")))))))</f>
        <v>0.92</v>
      </c>
      <c r="AH31" s="547" t="n">
        <f aca="false">IF($Y31="--","--",IF($AE31&lt;=$W$4,ROUND(IF($AE31&lt;1.5,$AE31*$AF31*$AG31,1.5*$AF31*$AG31),2),0))</f>
        <v>2.25</v>
      </c>
      <c r="AI31" s="547" t="n">
        <f aca="false">IF($Y31="--","--",IF($AE31&gt;$W$4,ROUND(IF($AE31&lt;1.5,$AE31*$AF31*$AG31,1.5*$AF31*$AG31),2),0))</f>
        <v>0</v>
      </c>
      <c r="AJ31" s="547" t="n">
        <f aca="false">IF($Y31="--","--",IF($AE31&gt;$W$4,ROUND(IF($AE31&lt;1.5,0,IF($AE31&gt;3,1.5*$AF31*$AG31,($AE31-1.5)*$AF31*$AG31)),2),0))</f>
        <v>0</v>
      </c>
      <c r="AK31" s="547" t="n">
        <f aca="false">IF($Y31="--","--",IF($AE31&gt;$W$4,ROUND(IF($AE31&lt;3,0,IF($AE31&gt;4.5,1.5*$AF31*$AG31,($AE31-3)*$AF31*$AG31)),2),0))</f>
        <v>0</v>
      </c>
      <c r="AL31" s="547" t="n">
        <f aca="false">IF($Y31="--","--",IF($AE31&gt;$W$4,ROUND(IF($AE31&lt;4.5,0,IF($AE31&gt;6,($AE31-4.5)*$AF31*$AG31,($AE31-4.5)*$AF31*$AG31)),2),0))</f>
        <v>0</v>
      </c>
      <c r="AM31" s="544" t="n">
        <f aca="false">IF($Y31="--","--",IF($AE31&gt;$W$4,IF($AE31&lt;=4,ROUND(($AG31*4)*($AE31+0.5)*2,2),0),0))</f>
        <v>0</v>
      </c>
      <c r="AN31" s="548" t="n">
        <f aca="false">IF($Y31="--","--",IF($AE31&gt;$W$4,IF($AE31&gt;4,ROUND(($AG31*4)*($AE31+0.5)*2,2),0),0))</f>
        <v>0</v>
      </c>
      <c r="AO31" s="558" t="s">
        <v>1169</v>
      </c>
      <c r="AP31" s="531" t="s">
        <v>10</v>
      </c>
      <c r="AQ31" s="559" t="s">
        <v>1170</v>
      </c>
      <c r="AR31" s="560" t="n">
        <v>0.4</v>
      </c>
      <c r="AS31" s="561"/>
      <c r="AT31" s="561"/>
      <c r="AU31" s="562" t="n">
        <v>35</v>
      </c>
      <c r="AV31" s="560" t="n">
        <f aca="false">IF($Y31="--","--",Y31+0.2)</f>
        <v>1.4</v>
      </c>
      <c r="AW31" s="564" t="s">
        <v>1151</v>
      </c>
      <c r="AX31" s="561" t="n">
        <f aca="false">AV31</f>
        <v>1.4</v>
      </c>
      <c r="AY31" s="538" t="n">
        <f aca="false">IF(D31&gt;2,AU31,AU31-AV31)</f>
        <v>33.6</v>
      </c>
      <c r="AZ31" s="538" t="n">
        <f aca="false">N31</f>
        <v>0.1</v>
      </c>
      <c r="BA31" s="538" t="n">
        <f aca="false">P31</f>
        <v>1.08</v>
      </c>
      <c r="BB31" s="537" t="n">
        <f aca="false">IF(F31=0,IF(ROUND(AY31*(((N31*P31)+(((D31+M31*2)/6)*P31))-ROUND(((D31+M31*2)^2)*((PI()*96.379/(4*360))-((SIN((96.379/2)*PI()/180))*(COS((96.379/2)*PI()/180))/4)),4)),2),ROUND(AY31*(((N31*P31)+(((D31+M31*2)/4)*P31))-ROUND(((D31+M31*2)^2)*((PI()*120/(4*360))-((SIN((120/2)*PI()/180))*(COS((120/2)*PI()/180))/4)),4)),2)),0)</f>
        <v>6.79</v>
      </c>
      <c r="BC31" s="549" t="n">
        <f aca="false">IF(F31&gt;0,ROUND(AY31*N31*P31,2),0)</f>
        <v>0</v>
      </c>
      <c r="BD31" s="549" t="n">
        <f aca="false">SUM(Q31:U31,AH31:AL31)</f>
        <v>42.32</v>
      </c>
      <c r="BE31" s="549" t="n">
        <f aca="false">IF(F31=0,ROUND((PI()*((D31+M31*2)^2)/4)*AY31,2),ROUND((D31+M31*2)*(F31+M31*2)*AY31,2))</f>
        <v>6.08</v>
      </c>
      <c r="BF31" s="539" t="n">
        <f aca="false">IF(($I31+M31-0.15)&lt;=2,($I31+M31+0.15),IF(($I31+M31)&lt;=3,2.35,($I31+M31+0.2)-0.85))</f>
        <v>1.105</v>
      </c>
      <c r="BG31" s="539" t="n">
        <f aca="false">IF(D31&gt;2,(I31-F31-M31-0.11),IF(($I31+M31)&lt;=2,0,IF(($I31+M31)&gt;3,0.85,(I31+M31+0.2-BF31))))</f>
        <v>0</v>
      </c>
      <c r="BH31" s="539" t="n">
        <f aca="false">IF(D31&gt;2,ROUND(((1.42+0.4)+(0.91+0.4))*2*BG31,2),ROUND(AV31*AX31*BF31,2))</f>
        <v>2.17</v>
      </c>
      <c r="BI31" s="539" t="n">
        <f aca="false">ROUND(((PI()*0.9^2)/4)*BG31,2)</f>
        <v>0</v>
      </c>
      <c r="BJ31" s="550" t="n">
        <f aca="false">ROUND(BD31-BE31-BH31-BI31-BB31-BC31,2)</f>
        <v>27.28</v>
      </c>
      <c r="BK31" s="516"/>
    </row>
    <row r="32" customFormat="false" ht="14.25" hidden="false" customHeight="false" outlineLevel="0" collapsed="false">
      <c r="A32" s="558" t="s">
        <v>1170</v>
      </c>
      <c r="B32" s="531" t="s">
        <v>10</v>
      </c>
      <c r="C32" s="559" t="s">
        <v>1171</v>
      </c>
      <c r="D32" s="560" t="n">
        <v>0.4</v>
      </c>
      <c r="E32" s="561"/>
      <c r="F32" s="561"/>
      <c r="G32" s="560" t="s">
        <v>1155</v>
      </c>
      <c r="H32" s="562" t="n">
        <v>35</v>
      </c>
      <c r="I32" s="563" t="n">
        <v>1.003</v>
      </c>
      <c r="J32" s="563" t="n">
        <v>0.9167</v>
      </c>
      <c r="K32" s="536" t="n">
        <v>0</v>
      </c>
      <c r="L32" s="537" t="n">
        <f aca="false">ROUND((I32+J32)/2,2)</f>
        <v>0.96</v>
      </c>
      <c r="M32" s="538" t="n">
        <f aca="false">IF(F32=0,ROUND($D32*0.1,2),IF(D32&gt;2.8,0.18,0.15))</f>
        <v>0.04</v>
      </c>
      <c r="N32" s="538" t="n">
        <f aca="false">IF(F32=0,IF(ROUND($D32/4,2),IF(ROUND(($D32*1.2)/6,2)&lt;0.1,0.1,ROUND(($D32*1.2)/6,2))),0.5)</f>
        <v>0.1</v>
      </c>
      <c r="O32" s="537" t="n">
        <f aca="false">L32+M32+N32</f>
        <v>1.1</v>
      </c>
      <c r="P32" s="537" t="n">
        <f aca="false">IF(O32&lt;2,(D32+M32*2)+0.6,(D32+M32*2)+0.6+ROUNDUP(O32-2,0)*0.1)</f>
        <v>1.08</v>
      </c>
      <c r="Q32" s="539" t="n">
        <f aca="false">IF($O32&lt;=$W$4,ROUND(IF($O32&lt;1.5,$O32*$H32*$P32,1.5*$H32*$P32),2),0)</f>
        <v>41.58</v>
      </c>
      <c r="R32" s="539" t="n">
        <f aca="false">IF($O32&gt;$W$4,ROUND(IF($O32&lt;1.5,$O32*$H32*$P32,1.5*$H32*$P32),2),0)</f>
        <v>0</v>
      </c>
      <c r="S32" s="539" t="n">
        <f aca="false">IF($O32&gt;$W$4,ROUND(IF($O32&lt;1.5,0,IF($O32&gt;3,1.5*$H32*$P32,($O32-1.5)*$H32*$P32)),2),0)</f>
        <v>0</v>
      </c>
      <c r="T32" s="539" t="n">
        <f aca="false">IF($O32&gt;$W$4,ROUND(IF($O32&lt;3,0,IF($O32&gt;4.5,1.5*$H32*$P32,($O32-3)*$H32*$P32)),2),0)</f>
        <v>0</v>
      </c>
      <c r="U32" s="539" t="n">
        <f aca="false">IF($O32&gt;$W$4,ROUND(IF($O32&lt;4.5,0,IF($O32&gt;6,($O32-4.5)*$H32*$P32,($O32-4.5)*$H32*$P32)),2),0)</f>
        <v>0</v>
      </c>
      <c r="V32" s="540" t="n">
        <f aca="false">IF($O32&gt;$W$4,IF($O32&lt;=4,ROUND($H32*($O32+0.5)*2,2),0),0)</f>
        <v>0</v>
      </c>
      <c r="W32" s="541" t="n">
        <f aca="false">IF($O32&gt;$W$4,IF($O32&gt;4,ROUND($H32*($O32+0.5)*2,2),0),0)</f>
        <v>0</v>
      </c>
      <c r="X32" s="558" t="str">
        <f aca="false">A32</f>
        <v>AA16-2</v>
      </c>
      <c r="Y32" s="560" t="n">
        <f aca="false">IF($D32=0.4,1.2,IF($D32=0.6,1.2,IF($D32=0.8,1.3,IF($D32=1,1.5,IF($D32=1.2,1.7,IF($D32&lt;=2,2,"--"))))))</f>
        <v>1.2</v>
      </c>
      <c r="Z32" s="564" t="s">
        <v>1151</v>
      </c>
      <c r="AA32" s="561" t="n">
        <f aca="false">Y32</f>
        <v>1.2</v>
      </c>
      <c r="AB32" s="543" t="n">
        <f aca="false">IF($Y32="--","--",I32)</f>
        <v>1.003</v>
      </c>
      <c r="AC32" s="544" t="n">
        <f aca="false">IF($Y32="--","--",IF(D32&gt;1.5,0.15,ROUND($D32*0.1,2)))</f>
        <v>0.04</v>
      </c>
      <c r="AD32" s="544" t="n">
        <f aca="false">IF($Y32="--","--",0.15)</f>
        <v>0.15</v>
      </c>
      <c r="AE32" s="545" t="n">
        <f aca="false">IF($Y32="--","--",ROUND(AB32+AC32+AD32,2))</f>
        <v>1.19</v>
      </c>
      <c r="AF32" s="565" t="n">
        <f aca="false">IF($Y32="--","--",IF($AB32&lt;=2,$Y32+1,($Y32+1)+ROUNDUP($AB32-2,0)*0.1))</f>
        <v>2.2</v>
      </c>
      <c r="AG32" s="566" t="n">
        <f aca="false">IF($D32=0.4,0.92,IF($D32=0.6,0.68,IF($D32=0.8,0.74,IF($D32=1,0.7,IF($D32=1.2,0.66,IF($D32=1.5,0.6,IF($D32&lt;=2,(2.4-(D32+0.3)),"--")))))))</f>
        <v>0.92</v>
      </c>
      <c r="AH32" s="547" t="n">
        <f aca="false">IF($Y32="--","--",IF($AE32&lt;=$W$4,ROUND(IF($AE32&lt;1.5,$AE32*$AF32*$AG32,1.5*$AF32*$AG32),2),0))</f>
        <v>2.41</v>
      </c>
      <c r="AI32" s="547" t="n">
        <f aca="false">IF($Y32="--","--",IF($AE32&gt;$W$4,ROUND(IF($AE32&lt;1.5,$AE32*$AF32*$AG32,1.5*$AF32*$AG32),2),0))</f>
        <v>0</v>
      </c>
      <c r="AJ32" s="547" t="n">
        <f aca="false">IF($Y32="--","--",IF($AE32&gt;$W$4,ROUND(IF($AE32&lt;1.5,0,IF($AE32&gt;3,1.5*$AF32*$AG32,($AE32-1.5)*$AF32*$AG32)),2),0))</f>
        <v>0</v>
      </c>
      <c r="AK32" s="547" t="n">
        <f aca="false">IF($Y32="--","--",IF($AE32&gt;$W$4,ROUND(IF($AE32&lt;3,0,IF($AE32&gt;4.5,1.5*$AF32*$AG32,($AE32-3)*$AF32*$AG32)),2),0))</f>
        <v>0</v>
      </c>
      <c r="AL32" s="547" t="n">
        <f aca="false">IF($Y32="--","--",IF($AE32&gt;$W$4,ROUND(IF($AE32&lt;4.5,0,IF($AE32&gt;6,($AE32-4.5)*$AF32*$AG32,($AE32-4.5)*$AF32*$AG32)),2),0))</f>
        <v>0</v>
      </c>
      <c r="AM32" s="544" t="n">
        <f aca="false">IF($Y32="--","--",IF($AE32&gt;$W$4,IF($AE32&lt;=4,ROUND(($AG32*4)*($AE32+0.5)*2,2),0),0))</f>
        <v>0</v>
      </c>
      <c r="AN32" s="548" t="n">
        <f aca="false">IF($Y32="--","--",IF($AE32&gt;$W$4,IF($AE32&gt;4,ROUND(($AG32*4)*($AE32+0.5)*2,2),0),0))</f>
        <v>0</v>
      </c>
      <c r="AO32" s="558" t="s">
        <v>1170</v>
      </c>
      <c r="AP32" s="531" t="s">
        <v>10</v>
      </c>
      <c r="AQ32" s="559" t="s">
        <v>1171</v>
      </c>
      <c r="AR32" s="560" t="n">
        <v>0.4</v>
      </c>
      <c r="AS32" s="561"/>
      <c r="AT32" s="561"/>
      <c r="AU32" s="562" t="n">
        <v>35</v>
      </c>
      <c r="AV32" s="560" t="n">
        <f aca="false">IF($Y32="--","--",Y32+0.2)</f>
        <v>1.4</v>
      </c>
      <c r="AW32" s="564" t="s">
        <v>1151</v>
      </c>
      <c r="AX32" s="561" t="n">
        <f aca="false">AV32</f>
        <v>1.4</v>
      </c>
      <c r="AY32" s="538" t="n">
        <f aca="false">IF(D32&gt;2,AU32,AU32-AV32)</f>
        <v>33.6</v>
      </c>
      <c r="AZ32" s="538" t="n">
        <f aca="false">N32</f>
        <v>0.1</v>
      </c>
      <c r="BA32" s="538" t="n">
        <f aca="false">P32</f>
        <v>1.08</v>
      </c>
      <c r="BB32" s="537" t="n">
        <f aca="false">IF(F32=0,IF(ROUND(AY32*(((N32*P32)+(((D32+M32*2)/6)*P32))-ROUND(((D32+M32*2)^2)*((PI()*96.379/(4*360))-((SIN((96.379/2)*PI()/180))*(COS((96.379/2)*PI()/180))/4)),4)),2),ROUND(AY32*(((N32*P32)+(((D32+M32*2)/4)*P32))-ROUND(((D32+M32*2)^2)*((PI()*120/(4*360))-((SIN((120/2)*PI()/180))*(COS((120/2)*PI()/180))/4)),4)),2)),0)</f>
        <v>6.79</v>
      </c>
      <c r="BC32" s="549" t="n">
        <f aca="false">IF(F32&gt;0,ROUND(AY32*N32*P32,2),0)</f>
        <v>0</v>
      </c>
      <c r="BD32" s="549" t="n">
        <f aca="false">SUM(Q32:U32,AH32:AL32)</f>
        <v>43.99</v>
      </c>
      <c r="BE32" s="549" t="n">
        <f aca="false">IF(F32=0,ROUND((PI()*((D32+M32*2)^2)/4)*AY32,2),ROUND((D32+M32*2)*(F32+M32*2)*AY32,2))</f>
        <v>6.08</v>
      </c>
      <c r="BF32" s="539" t="n">
        <f aca="false">IF(($I32+M32-0.15)&lt;=2,($I32+M32+0.15),IF(($I32+M32)&lt;=3,2.35,($I32+M32+0.2)-0.85))</f>
        <v>1.193</v>
      </c>
      <c r="BG32" s="539" t="n">
        <f aca="false">IF(D32&gt;2,(I32-F32-M32-0.11),IF(($I32+M32)&lt;=2,0,IF(($I32+M32)&gt;3,0.85,(I32+M32+0.2-BF32))))</f>
        <v>0</v>
      </c>
      <c r="BH32" s="539" t="n">
        <f aca="false">IF(D32&gt;2,ROUND(((1.42+0.4)+(0.91+0.4))*2*BG32,2),ROUND(AV32*AX32*BF32,2))</f>
        <v>2.34</v>
      </c>
      <c r="BI32" s="539" t="n">
        <f aca="false">ROUND(((PI()*0.9^2)/4)*BG32,2)</f>
        <v>0</v>
      </c>
      <c r="BJ32" s="550" t="n">
        <f aca="false">ROUND(BD32-BE32-BH32-BI32-BB32-BC32,2)</f>
        <v>28.78</v>
      </c>
      <c r="BK32" s="516"/>
    </row>
    <row r="33" customFormat="false" ht="14.25" hidden="false" customHeight="false" outlineLevel="0" collapsed="false">
      <c r="A33" s="558" t="s">
        <v>1171</v>
      </c>
      <c r="B33" s="531" t="s">
        <v>10</v>
      </c>
      <c r="C33" s="559" t="s">
        <v>1172</v>
      </c>
      <c r="D33" s="560" t="n">
        <v>0.4</v>
      </c>
      <c r="E33" s="561"/>
      <c r="F33" s="561"/>
      <c r="G33" s="533" t="s">
        <v>1155</v>
      </c>
      <c r="H33" s="562" t="n">
        <v>35</v>
      </c>
      <c r="I33" s="563" t="n">
        <v>0.9167</v>
      </c>
      <c r="J33" s="563" t="n">
        <v>0.8679</v>
      </c>
      <c r="K33" s="536" t="n">
        <v>0</v>
      </c>
      <c r="L33" s="537" t="n">
        <f aca="false">ROUND((I33+J33)/2,2)</f>
        <v>0.89</v>
      </c>
      <c r="M33" s="538" t="n">
        <f aca="false">IF(F33=0,ROUND($D33*0.1,2),IF(D33&gt;2.8,0.18,0.15))</f>
        <v>0.04</v>
      </c>
      <c r="N33" s="538" t="n">
        <f aca="false">IF(F33=0,IF(ROUND($D33/4,2),IF(ROUND(($D33*1.2)/6,2)&lt;0.1,0.1,ROUND(($D33*1.2)/6,2))),0.5)</f>
        <v>0.1</v>
      </c>
      <c r="O33" s="537" t="n">
        <f aca="false">L33+M33+N33</f>
        <v>1.03</v>
      </c>
      <c r="P33" s="537" t="n">
        <f aca="false">IF(O33&lt;2,(D33+M33*2)+0.6,(D33+M33*2)+0.6+ROUNDUP(O33-2,0)*0.1)</f>
        <v>1.08</v>
      </c>
      <c r="Q33" s="539" t="n">
        <f aca="false">IF($O33&lt;=$W$4,ROUND(IF($O33&lt;1.5,$O33*$H33*$P33,1.5*$H33*$P33),2),0)</f>
        <v>38.93</v>
      </c>
      <c r="R33" s="539" t="n">
        <f aca="false">IF($O33&gt;$W$4,ROUND(IF($O33&lt;1.5,$O33*$H33*$P33,1.5*$H33*$P33),2),0)</f>
        <v>0</v>
      </c>
      <c r="S33" s="539" t="n">
        <f aca="false">IF($O33&gt;$W$4,ROUND(IF($O33&lt;1.5,0,IF($O33&gt;3,1.5*$H33*$P33,($O33-1.5)*$H33*$P33)),2),0)</f>
        <v>0</v>
      </c>
      <c r="T33" s="539" t="n">
        <f aca="false">IF($O33&gt;$W$4,ROUND(IF($O33&lt;3,0,IF($O33&gt;4.5,1.5*$H33*$P33,($O33-3)*$H33*$P33)),2),0)</f>
        <v>0</v>
      </c>
      <c r="U33" s="539" t="n">
        <f aca="false">IF($O33&gt;$W$4,ROUND(IF($O33&lt;4.5,0,IF($O33&gt;6,($O33-4.5)*$H33*$P33,($O33-4.5)*$H33*$P33)),2),0)</f>
        <v>0</v>
      </c>
      <c r="V33" s="540" t="n">
        <f aca="false">IF($O33&gt;$W$4,IF($O33&lt;=4,ROUND($H33*($O33+0.5)*2,2),0),0)</f>
        <v>0</v>
      </c>
      <c r="W33" s="541" t="n">
        <f aca="false">IF($O33&gt;$W$4,IF($O33&gt;4,ROUND($H33*($O33+0.5)*2,2),0),0)</f>
        <v>0</v>
      </c>
      <c r="X33" s="558" t="str">
        <f aca="false">A33</f>
        <v>AA16-3</v>
      </c>
      <c r="Y33" s="560" t="n">
        <f aca="false">IF($D33=0.4,1.2,IF($D33=0.6,1.2,IF($D33=0.8,1.3,IF($D33=1,1.5,IF($D33=1.2,1.7,IF($D33&lt;=2,2,"--"))))))</f>
        <v>1.2</v>
      </c>
      <c r="Z33" s="564" t="s">
        <v>1151</v>
      </c>
      <c r="AA33" s="561" t="n">
        <f aca="false">Y33</f>
        <v>1.2</v>
      </c>
      <c r="AB33" s="543" t="n">
        <f aca="false">IF($Y33="--","--",I33)</f>
        <v>0.9167</v>
      </c>
      <c r="AC33" s="544" t="n">
        <f aca="false">IF($Y33="--","--",IF(D33&gt;1.5,0.15,ROUND($D33*0.1,2)))</f>
        <v>0.04</v>
      </c>
      <c r="AD33" s="544" t="n">
        <f aca="false">IF($Y33="--","--",0.15)</f>
        <v>0.15</v>
      </c>
      <c r="AE33" s="545" t="n">
        <f aca="false">IF($Y33="--","--",ROUND(AB33+AC33+AD33,2))</f>
        <v>1.11</v>
      </c>
      <c r="AF33" s="565" t="n">
        <f aca="false">IF($Y33="--","--",IF($AB33&lt;=2,$Y33+1,($Y33+1)+ROUNDUP($AB33-2,0)*0.1))</f>
        <v>2.2</v>
      </c>
      <c r="AG33" s="566" t="n">
        <f aca="false">IF($D33=0.4,0.92,IF($D33=0.6,0.68,IF($D33=0.8,0.74,IF($D33=1,0.7,IF($D33=1.2,0.66,IF($D33=1.5,0.6,IF($D33&lt;=2,(2.4-(D33+0.3)),"--")))))))</f>
        <v>0.92</v>
      </c>
      <c r="AH33" s="547" t="n">
        <f aca="false">IF($Y33="--","--",IF($AE33&lt;=$W$4,ROUND(IF($AE33&lt;1.5,$AE33*$AF33*$AG33,1.5*$AF33*$AG33),2),0))</f>
        <v>2.25</v>
      </c>
      <c r="AI33" s="547" t="n">
        <f aca="false">IF($Y33="--","--",IF($AE33&gt;$W$4,ROUND(IF($AE33&lt;1.5,$AE33*$AF33*$AG33,1.5*$AF33*$AG33),2),0))</f>
        <v>0</v>
      </c>
      <c r="AJ33" s="547" t="n">
        <f aca="false">IF($Y33="--","--",IF($AE33&gt;$W$4,ROUND(IF($AE33&lt;1.5,0,IF($AE33&gt;3,1.5*$AF33*$AG33,($AE33-1.5)*$AF33*$AG33)),2),0))</f>
        <v>0</v>
      </c>
      <c r="AK33" s="547" t="n">
        <f aca="false">IF($Y33="--","--",IF($AE33&gt;$W$4,ROUND(IF($AE33&lt;3,0,IF($AE33&gt;4.5,1.5*$AF33*$AG33,($AE33-3)*$AF33*$AG33)),2),0))</f>
        <v>0</v>
      </c>
      <c r="AL33" s="547" t="n">
        <f aca="false">IF($Y33="--","--",IF($AE33&gt;$W$4,ROUND(IF($AE33&lt;4.5,0,IF($AE33&gt;6,($AE33-4.5)*$AF33*$AG33,($AE33-4.5)*$AF33*$AG33)),2),0))</f>
        <v>0</v>
      </c>
      <c r="AM33" s="544" t="n">
        <f aca="false">IF($Y33="--","--",IF($AE33&gt;$W$4,IF($AE33&lt;=4,ROUND(($AG33*4)*($AE33+0.5)*2,2),0),0))</f>
        <v>0</v>
      </c>
      <c r="AN33" s="548" t="n">
        <f aca="false">IF($Y33="--","--",IF($AE33&gt;$W$4,IF($AE33&gt;4,ROUND(($AG33*4)*($AE33+0.5)*2,2),0),0))</f>
        <v>0</v>
      </c>
      <c r="AO33" s="558" t="s">
        <v>1171</v>
      </c>
      <c r="AP33" s="531" t="s">
        <v>10</v>
      </c>
      <c r="AQ33" s="559" t="s">
        <v>1172</v>
      </c>
      <c r="AR33" s="560" t="n">
        <v>0.4</v>
      </c>
      <c r="AS33" s="561"/>
      <c r="AT33" s="561"/>
      <c r="AU33" s="562" t="n">
        <v>35</v>
      </c>
      <c r="AV33" s="560" t="n">
        <f aca="false">IF($Y33="--","--",Y33+0.2)</f>
        <v>1.4</v>
      </c>
      <c r="AW33" s="564" t="s">
        <v>1151</v>
      </c>
      <c r="AX33" s="561" t="n">
        <f aca="false">AV33</f>
        <v>1.4</v>
      </c>
      <c r="AY33" s="538" t="n">
        <f aca="false">IF(D33&gt;2,AU33,AU33-AV33)</f>
        <v>33.6</v>
      </c>
      <c r="AZ33" s="538" t="n">
        <f aca="false">N33</f>
        <v>0.1</v>
      </c>
      <c r="BA33" s="538" t="n">
        <f aca="false">P33</f>
        <v>1.08</v>
      </c>
      <c r="BB33" s="537" t="n">
        <f aca="false">IF(F33=0,IF(ROUND(AY33*(((N33*P33)+(((D33+M33*2)/6)*P33))-ROUND(((D33+M33*2)^2)*((PI()*96.379/(4*360))-((SIN((96.379/2)*PI()/180))*(COS((96.379/2)*PI()/180))/4)),4)),2),ROUND(AY33*(((N33*P33)+(((D33+M33*2)/4)*P33))-ROUND(((D33+M33*2)^2)*((PI()*120/(4*360))-((SIN((120/2)*PI()/180))*(COS((120/2)*PI()/180))/4)),4)),2)),0)</f>
        <v>6.79</v>
      </c>
      <c r="BC33" s="549" t="n">
        <f aca="false">IF(F33&gt;0,ROUND(AY33*N33*P33,2),0)</f>
        <v>0</v>
      </c>
      <c r="BD33" s="549" t="n">
        <f aca="false">SUM(Q33:U33,AH33:AL33)</f>
        <v>41.18</v>
      </c>
      <c r="BE33" s="549" t="n">
        <f aca="false">IF(F33=0,ROUND((PI()*((D33+M33*2)^2)/4)*AY33,2),ROUND((D33+M33*2)*(F33+M33*2)*AY33,2))</f>
        <v>6.08</v>
      </c>
      <c r="BF33" s="539" t="n">
        <f aca="false">IF(($I33+M33-0.15)&lt;=2,($I33+M33+0.15),IF(($I33+M33)&lt;=3,2.35,($I33+M33+0.2)-0.85))</f>
        <v>1.1067</v>
      </c>
      <c r="BG33" s="539" t="n">
        <f aca="false">IF(D33&gt;2,(I33-F33-M33-0.11),IF(($I33+M33)&lt;=2,0,IF(($I33+M33)&gt;3,0.85,(I33+M33+0.2-BF33))))</f>
        <v>0</v>
      </c>
      <c r="BH33" s="539" t="n">
        <f aca="false">IF(D33&gt;2,ROUND(((1.42+0.4)+(0.91+0.4))*2*BG33,2),ROUND(AV33*AX33*BF33,2))</f>
        <v>2.17</v>
      </c>
      <c r="BI33" s="539" t="n">
        <f aca="false">ROUND(((PI()*0.9^2)/4)*BG33,2)</f>
        <v>0</v>
      </c>
      <c r="BJ33" s="550" t="n">
        <f aca="false">ROUND(BD33-BE33-BH33-BI33-BB33-BC33,2)</f>
        <v>26.14</v>
      </c>
      <c r="BK33" s="516"/>
    </row>
    <row r="34" customFormat="false" ht="14.25" hidden="false" customHeight="false" outlineLevel="0" collapsed="false">
      <c r="A34" s="558" t="s">
        <v>1172</v>
      </c>
      <c r="B34" s="531" t="s">
        <v>10</v>
      </c>
      <c r="C34" s="559" t="s">
        <v>1173</v>
      </c>
      <c r="D34" s="560" t="n">
        <v>0.4</v>
      </c>
      <c r="E34" s="561"/>
      <c r="F34" s="561"/>
      <c r="G34" s="533" t="s">
        <v>1155</v>
      </c>
      <c r="H34" s="562" t="n">
        <v>35</v>
      </c>
      <c r="I34" s="563" t="n">
        <v>0.8679</v>
      </c>
      <c r="J34" s="563" t="n">
        <v>0.852399999999999</v>
      </c>
      <c r="K34" s="536" t="n">
        <v>0.2</v>
      </c>
      <c r="L34" s="537" t="n">
        <f aca="false">ROUND((I34+J34)/2,2)</f>
        <v>0.86</v>
      </c>
      <c r="M34" s="538" t="n">
        <f aca="false">IF(F34=0,ROUND($D34*0.1,2),IF(D34&gt;2.8,0.18,0.15))</f>
        <v>0.04</v>
      </c>
      <c r="N34" s="538" t="n">
        <f aca="false">IF(F34=0,IF(ROUND($D34/4,2),IF(ROUND(($D34*1.2)/6,2)&lt;0.1,0.1,ROUND(($D34*1.2)/6,2))),0.5)</f>
        <v>0.1</v>
      </c>
      <c r="O34" s="537" t="n">
        <f aca="false">L34+M34+N34</f>
        <v>1</v>
      </c>
      <c r="P34" s="537" t="n">
        <f aca="false">IF(O34&lt;2,(D34+M34*2)+0.6,(D34+M34*2)+0.6+ROUNDUP(O34-2,0)*0.1)</f>
        <v>1.08</v>
      </c>
      <c r="Q34" s="539" t="n">
        <f aca="false">IF($O34&lt;=$W$4,ROUND(IF($O34&lt;1.5,$O34*$H34*$P34,1.5*$H34*$P34),2),0)</f>
        <v>37.8</v>
      </c>
      <c r="R34" s="539" t="n">
        <f aca="false">IF($O34&gt;$W$4,ROUND(IF($O34&lt;1.5,$O34*$H34*$P34,1.5*$H34*$P34),2),0)</f>
        <v>0</v>
      </c>
      <c r="S34" s="539" t="n">
        <f aca="false">IF($O34&gt;$W$4,ROUND(IF($O34&lt;1.5,0,IF($O34&gt;3,1.5*$H34*$P34,($O34-1.5)*$H34*$P34)),2),0)</f>
        <v>0</v>
      </c>
      <c r="T34" s="539" t="n">
        <f aca="false">IF($O34&gt;$W$4,ROUND(IF($O34&lt;3,0,IF($O34&gt;4.5,1.5*$H34*$P34,($O34-3)*$H34*$P34)),2),0)</f>
        <v>0</v>
      </c>
      <c r="U34" s="539" t="n">
        <f aca="false">IF($O34&gt;$W$4,ROUND(IF($O34&lt;4.5,0,IF($O34&gt;6,($O34-4.5)*$H34*$P34,($O34-4.5)*$H34*$P34)),2),0)</f>
        <v>0</v>
      </c>
      <c r="V34" s="540" t="n">
        <f aca="false">IF($O34&gt;$W$4,IF($O34&lt;=4,ROUND($H34*($O34+0.5)*2,2),0),0)</f>
        <v>0</v>
      </c>
      <c r="W34" s="541" t="n">
        <f aca="false">IF($O34&gt;$W$4,IF($O34&gt;4,ROUND($H34*($O34+0.5)*2,2),0),0)</f>
        <v>0</v>
      </c>
      <c r="X34" s="558" t="str">
        <f aca="false">A34</f>
        <v>AA16-4</v>
      </c>
      <c r="Y34" s="560" t="n">
        <f aca="false">IF($D34=0.4,1.2,IF($D34=0.6,1.2,IF($D34=0.8,1.3,IF($D34=1,1.5,IF($D34=1.2,1.7,IF($D34&lt;=2,2,"--"))))))</f>
        <v>1.2</v>
      </c>
      <c r="Z34" s="564" t="s">
        <v>1151</v>
      </c>
      <c r="AA34" s="561" t="n">
        <f aca="false">Y34</f>
        <v>1.2</v>
      </c>
      <c r="AB34" s="543" t="n">
        <f aca="false">IF($Y34="--","--",I34)</f>
        <v>0.8679</v>
      </c>
      <c r="AC34" s="544" t="n">
        <f aca="false">IF($Y34="--","--",IF(D34&gt;1.5,0.15,ROUND($D34*0.1,2)))</f>
        <v>0.04</v>
      </c>
      <c r="AD34" s="544" t="n">
        <f aca="false">IF($Y34="--","--",0.15)</f>
        <v>0.15</v>
      </c>
      <c r="AE34" s="545" t="n">
        <f aca="false">IF($Y34="--","--",ROUND(AB34+AC34+AD34,2))</f>
        <v>1.06</v>
      </c>
      <c r="AF34" s="565" t="n">
        <f aca="false">IF($Y34="--","--",IF($AB34&lt;=2,$Y34+1,($Y34+1)+ROUNDUP($AB34-2,0)*0.1))</f>
        <v>2.2</v>
      </c>
      <c r="AG34" s="566" t="n">
        <f aca="false">IF($D34=0.4,0.92,IF($D34=0.6,0.68,IF($D34=0.8,0.74,IF($D34=1,0.7,IF($D34=1.2,0.66,IF($D34=1.5,0.6,IF($D34&lt;=2,(2.4-(D34+0.3)),"--")))))))</f>
        <v>0.92</v>
      </c>
      <c r="AH34" s="547" t="n">
        <f aca="false">IF($Y34="--","--",IF($AE34&lt;=$W$4,ROUND(IF($AE34&lt;1.5,$AE34*$AF34*$AG34,1.5*$AF34*$AG34),2),0))</f>
        <v>2.15</v>
      </c>
      <c r="AI34" s="547" t="n">
        <f aca="false">IF($Y34="--","--",IF($AE34&gt;$W$4,ROUND(IF($AE34&lt;1.5,$AE34*$AF34*$AG34,1.5*$AF34*$AG34),2),0))</f>
        <v>0</v>
      </c>
      <c r="AJ34" s="547" t="n">
        <f aca="false">IF($Y34="--","--",IF($AE34&gt;$W$4,ROUND(IF($AE34&lt;1.5,0,IF($AE34&gt;3,1.5*$AF34*$AG34,($AE34-1.5)*$AF34*$AG34)),2),0))</f>
        <v>0</v>
      </c>
      <c r="AK34" s="547" t="n">
        <f aca="false">IF($Y34="--","--",IF($AE34&gt;$W$4,ROUND(IF($AE34&lt;3,0,IF($AE34&gt;4.5,1.5*$AF34*$AG34,($AE34-3)*$AF34*$AG34)),2),0))</f>
        <v>0</v>
      </c>
      <c r="AL34" s="547" t="n">
        <f aca="false">IF($Y34="--","--",IF($AE34&gt;$W$4,ROUND(IF($AE34&lt;4.5,0,IF($AE34&gt;6,($AE34-4.5)*$AF34*$AG34,($AE34-4.5)*$AF34*$AG34)),2),0))</f>
        <v>0</v>
      </c>
      <c r="AM34" s="544" t="n">
        <f aca="false">IF($Y34="--","--",IF($AE34&gt;$W$4,IF($AE34&lt;=4,ROUND(($AG34*4)*($AE34+0.5)*2,2),0),0))</f>
        <v>0</v>
      </c>
      <c r="AN34" s="548" t="n">
        <f aca="false">IF($Y34="--","--",IF($AE34&gt;$W$4,IF($AE34&gt;4,ROUND(($AG34*4)*($AE34+0.5)*2,2),0),0))</f>
        <v>0</v>
      </c>
      <c r="AO34" s="558" t="s">
        <v>1172</v>
      </c>
      <c r="AP34" s="531" t="s">
        <v>10</v>
      </c>
      <c r="AQ34" s="559" t="s">
        <v>1173</v>
      </c>
      <c r="AR34" s="560" t="n">
        <v>0.4</v>
      </c>
      <c r="AS34" s="561"/>
      <c r="AT34" s="561"/>
      <c r="AU34" s="562" t="n">
        <v>35</v>
      </c>
      <c r="AV34" s="560" t="n">
        <f aca="false">IF($Y34="--","--",Y34+0.2)</f>
        <v>1.4</v>
      </c>
      <c r="AW34" s="564" t="s">
        <v>1151</v>
      </c>
      <c r="AX34" s="561" t="n">
        <f aca="false">AV34</f>
        <v>1.4</v>
      </c>
      <c r="AY34" s="538" t="n">
        <f aca="false">IF(D34&gt;2,AU34,AU34-AV34)</f>
        <v>33.6</v>
      </c>
      <c r="AZ34" s="538" t="n">
        <f aca="false">N34</f>
        <v>0.1</v>
      </c>
      <c r="BA34" s="538" t="n">
        <f aca="false">P34</f>
        <v>1.08</v>
      </c>
      <c r="BB34" s="537" t="n">
        <f aca="false">IF(F34=0,IF(ROUND(AY34*(((N34*P34)+(((D34+M34*2)/6)*P34))-ROUND(((D34+M34*2)^2)*((PI()*96.379/(4*360))-((SIN((96.379/2)*PI()/180))*(COS((96.379/2)*PI()/180))/4)),4)),2),ROUND(AY34*(((N34*P34)+(((D34+M34*2)/4)*P34))-ROUND(((D34+M34*2)^2)*((PI()*120/(4*360))-((SIN((120/2)*PI()/180))*(COS((120/2)*PI()/180))/4)),4)),2)),0)</f>
        <v>6.79</v>
      </c>
      <c r="BC34" s="549" t="n">
        <f aca="false">IF(F34&gt;0,ROUND(AY34*N34*P34,2),0)</f>
        <v>0</v>
      </c>
      <c r="BD34" s="549" t="n">
        <f aca="false">SUM(Q34:U34,AH34:AL34)</f>
        <v>39.95</v>
      </c>
      <c r="BE34" s="549" t="n">
        <f aca="false">IF(F34=0,ROUND((PI()*((D34+M34*2)^2)/4)*AY34,2),ROUND((D34+M34*2)*(F34+M34*2)*AY34,2))</f>
        <v>6.08</v>
      </c>
      <c r="BF34" s="539" t="n">
        <f aca="false">IF(($I34+M34-0.15)&lt;=2,($I34+M34+0.15),IF(($I34+M34)&lt;=3,2.35,($I34+M34+0.2)-0.85))</f>
        <v>1.0579</v>
      </c>
      <c r="BG34" s="539" t="n">
        <f aca="false">IF(D34&gt;2,(I34-F34-M34-0.11),IF(($I34+M34)&lt;=2,0,IF(($I34+M34)&gt;3,0.85,(I34+M34+0.2-BF34))))</f>
        <v>0</v>
      </c>
      <c r="BH34" s="539" t="n">
        <f aca="false">IF(D34&gt;2,ROUND(((1.42+0.4)+(0.91+0.4))*2*BG34,2),ROUND(AV34*AX34*BF34,2))</f>
        <v>2.07</v>
      </c>
      <c r="BI34" s="539" t="n">
        <f aca="false">ROUND(((PI()*0.9^2)/4)*BG34,2)</f>
        <v>0</v>
      </c>
      <c r="BJ34" s="550" t="n">
        <f aca="false">ROUND(BD34-BE34-BH34-BI34-BB34-BC34,2)</f>
        <v>25.01</v>
      </c>
      <c r="BK34" s="516"/>
    </row>
    <row r="35" customFormat="false" ht="14.25" hidden="false" customHeight="false" outlineLevel="0" collapsed="false">
      <c r="A35" s="558" t="s">
        <v>1173</v>
      </c>
      <c r="B35" s="531" t="s">
        <v>10</v>
      </c>
      <c r="C35" s="559" t="s">
        <v>1174</v>
      </c>
      <c r="D35" s="560" t="n">
        <v>0.6</v>
      </c>
      <c r="E35" s="561"/>
      <c r="F35" s="561"/>
      <c r="G35" s="533" t="s">
        <v>1155</v>
      </c>
      <c r="H35" s="562" t="n">
        <v>31</v>
      </c>
      <c r="I35" s="563" t="n">
        <v>1.0524</v>
      </c>
      <c r="J35" s="563" t="n">
        <v>1.1818</v>
      </c>
      <c r="K35" s="536" t="n">
        <v>0</v>
      </c>
      <c r="L35" s="537" t="n">
        <f aca="false">ROUND((I35+J35)/2,2)</f>
        <v>1.12</v>
      </c>
      <c r="M35" s="538" t="n">
        <f aca="false">IF(F35=0,ROUND($D35*0.1,2),IF(D35&gt;2.8,0.18,0.15))</f>
        <v>0.06</v>
      </c>
      <c r="N35" s="538" t="n">
        <f aca="false">IF(F35=0,IF(ROUND($D35/4,2),IF(ROUND(($D35*1.2)/6,2)&lt;0.1,0.1,ROUND(($D35*1.2)/6,2))),0.5)</f>
        <v>0.12</v>
      </c>
      <c r="O35" s="537" t="n">
        <f aca="false">L35+M35+N35</f>
        <v>1.3</v>
      </c>
      <c r="P35" s="537" t="n">
        <f aca="false">IF(O35&lt;2,(D35+M35*2)+0.6,(D35+M35*2)+0.6+ROUNDUP(O35-2,0)*0.1)</f>
        <v>1.32</v>
      </c>
      <c r="Q35" s="539" t="n">
        <f aca="false">IF($O35&lt;=$W$4,ROUND(IF($O35&lt;1.5,$O35*$H35*$P35,1.5*$H35*$P35),2),0)</f>
        <v>53.2</v>
      </c>
      <c r="R35" s="539" t="n">
        <f aca="false">IF($O35&gt;$W$4,ROUND(IF($O35&lt;1.5,$O35*$H35*$P35,1.5*$H35*$P35),2),0)</f>
        <v>0</v>
      </c>
      <c r="S35" s="539" t="n">
        <f aca="false">IF($O35&gt;$W$4,ROUND(IF($O35&lt;1.5,0,IF($O35&gt;3,1.5*$H35*$P35,($O35-1.5)*$H35*$P35)),2),0)</f>
        <v>0</v>
      </c>
      <c r="T35" s="539" t="n">
        <f aca="false">IF($O35&gt;$W$4,ROUND(IF($O35&lt;3,0,IF($O35&gt;4.5,1.5*$H35*$P35,($O35-3)*$H35*$P35)),2),0)</f>
        <v>0</v>
      </c>
      <c r="U35" s="539" t="n">
        <f aca="false">IF($O35&gt;$W$4,ROUND(IF($O35&lt;4.5,0,IF($O35&gt;6,($O35-4.5)*$H35*$P35,($O35-4.5)*$H35*$P35)),2),0)</f>
        <v>0</v>
      </c>
      <c r="V35" s="540" t="n">
        <f aca="false">IF($O35&gt;$W$4,IF($O35&lt;=4,ROUND($H35*($O35+0.5)*2,2),0),0)</f>
        <v>0</v>
      </c>
      <c r="W35" s="541" t="n">
        <f aca="false">IF($O35&gt;$W$4,IF($O35&gt;4,ROUND($H35*($O35+0.5)*2,2),0),0)</f>
        <v>0</v>
      </c>
      <c r="X35" s="558" t="str">
        <f aca="false">A35</f>
        <v>AA16-5</v>
      </c>
      <c r="Y35" s="560" t="n">
        <f aca="false">IF($D35=0.4,1.2,IF($D35=0.6,1.2,IF($D35=0.8,1.3,IF($D35=1,1.5,IF($D35=1.2,1.7,IF($D35&lt;=2,2,"--"))))))</f>
        <v>1.2</v>
      </c>
      <c r="Z35" s="564" t="s">
        <v>1151</v>
      </c>
      <c r="AA35" s="561" t="n">
        <f aca="false">Y35</f>
        <v>1.2</v>
      </c>
      <c r="AB35" s="543" t="n">
        <f aca="false">IF($Y35="--","--",I35)</f>
        <v>1.0524</v>
      </c>
      <c r="AC35" s="544" t="n">
        <f aca="false">IF($Y35="--","--",IF(D35&gt;1.5,0.15,ROUND($D35*0.1,2)))</f>
        <v>0.06</v>
      </c>
      <c r="AD35" s="544" t="n">
        <f aca="false">IF($Y35="--","--",0.15)</f>
        <v>0.15</v>
      </c>
      <c r="AE35" s="545" t="n">
        <f aca="false">IF($Y35="--","--",ROUND(AB35+AC35+AD35,2))</f>
        <v>1.26</v>
      </c>
      <c r="AF35" s="565" t="n">
        <f aca="false">IF($Y35="--","--",IF($AB35&lt;=2,$Y35+1,($Y35+1)+ROUNDUP($AB35-2,0)*0.1))</f>
        <v>2.2</v>
      </c>
      <c r="AG35" s="566" t="n">
        <f aca="false">IF($D35=0.4,0.92,IF($D35=0.6,0.68,IF($D35=0.8,0.74,IF($D35=1,0.7,IF($D35=1.2,0.66,IF($D35=1.5,0.6,IF($D35&lt;=2,(2.4-(D35+0.3)),"--")))))))</f>
        <v>0.68</v>
      </c>
      <c r="AH35" s="547" t="n">
        <f aca="false">IF($Y35="--","--",IF($AE35&lt;=$W$4,ROUND(IF($AE35&lt;1.5,$AE35*$AF35*$AG35,1.5*$AF35*$AG35),2),0))</f>
        <v>1.88</v>
      </c>
      <c r="AI35" s="547" t="n">
        <f aca="false">IF($Y35="--","--",IF($AE35&gt;$W$4,ROUND(IF($AE35&lt;1.5,$AE35*$AF35*$AG35,1.5*$AF35*$AG35),2),0))</f>
        <v>0</v>
      </c>
      <c r="AJ35" s="547" t="n">
        <f aca="false">IF($Y35="--","--",IF($AE35&gt;$W$4,ROUND(IF($AE35&lt;1.5,0,IF($AE35&gt;3,1.5*$AF35*$AG35,($AE35-1.5)*$AF35*$AG35)),2),0))</f>
        <v>0</v>
      </c>
      <c r="AK35" s="547" t="n">
        <f aca="false">IF($Y35="--","--",IF($AE35&gt;$W$4,ROUND(IF($AE35&lt;3,0,IF($AE35&gt;4.5,1.5*$AF35*$AG35,($AE35-3)*$AF35*$AG35)),2),0))</f>
        <v>0</v>
      </c>
      <c r="AL35" s="547" t="n">
        <f aca="false">IF($Y35="--","--",IF($AE35&gt;$W$4,ROUND(IF($AE35&lt;4.5,0,IF($AE35&gt;6,($AE35-4.5)*$AF35*$AG35,($AE35-4.5)*$AF35*$AG35)),2),0))</f>
        <v>0</v>
      </c>
      <c r="AM35" s="544" t="n">
        <f aca="false">IF($Y35="--","--",IF($AE35&gt;$W$4,IF($AE35&lt;=4,ROUND(($AG35*4)*($AE35+0.5)*2,2),0),0))</f>
        <v>0</v>
      </c>
      <c r="AN35" s="548" t="n">
        <f aca="false">IF($Y35="--","--",IF($AE35&gt;$W$4,IF($AE35&gt;4,ROUND(($AG35*4)*($AE35+0.5)*2,2),0),0))</f>
        <v>0</v>
      </c>
      <c r="AO35" s="558" t="s">
        <v>1173</v>
      </c>
      <c r="AP35" s="531" t="s">
        <v>10</v>
      </c>
      <c r="AQ35" s="559" t="s">
        <v>1174</v>
      </c>
      <c r="AR35" s="560" t="n">
        <v>0.6</v>
      </c>
      <c r="AS35" s="561"/>
      <c r="AT35" s="561"/>
      <c r="AU35" s="562" t="n">
        <v>31</v>
      </c>
      <c r="AV35" s="560" t="n">
        <f aca="false">IF($Y35="--","--",Y35+0.2)</f>
        <v>1.4</v>
      </c>
      <c r="AW35" s="564" t="s">
        <v>1151</v>
      </c>
      <c r="AX35" s="561" t="n">
        <f aca="false">AV35</f>
        <v>1.4</v>
      </c>
      <c r="AY35" s="538" t="n">
        <f aca="false">IF(D35&gt;2,AU35,AU35-AV35)</f>
        <v>29.6</v>
      </c>
      <c r="AZ35" s="538" t="n">
        <f aca="false">N35</f>
        <v>0.12</v>
      </c>
      <c r="BA35" s="538" t="n">
        <f aca="false">P35</f>
        <v>1.32</v>
      </c>
      <c r="BB35" s="537" t="n">
        <f aca="false">IF(F35=0,IF(ROUND(AY35*(((N35*P35)+(((D35+M35*2)/6)*P35))-ROUND(((D35+M35*2)^2)*((PI()*96.379/(4*360))-((SIN((96.379/2)*PI()/180))*(COS((96.379/2)*PI()/180))/4)),4)),2),ROUND(AY35*(((N35*P35)+(((D35+M35*2)/4)*P35))-ROUND(((D35+M35*2)^2)*((PI()*120/(4*360))-((SIN((120/2)*PI()/180))*(COS((120/2)*PI()/180))/4)),4)),2)),0)</f>
        <v>9.37</v>
      </c>
      <c r="BC35" s="549" t="n">
        <f aca="false">IF(F35&gt;0,ROUND(AY35*N35*P35,2),0)</f>
        <v>0</v>
      </c>
      <c r="BD35" s="549" t="n">
        <f aca="false">SUM(Q35:U35,AH35:AL35)</f>
        <v>55.08</v>
      </c>
      <c r="BE35" s="549" t="n">
        <f aca="false">IF(F35=0,ROUND((PI()*((D35+M35*2)^2)/4)*AY35,2),ROUND((D35+M35*2)*(F35+M35*2)*AY35,2))</f>
        <v>12.05</v>
      </c>
      <c r="BF35" s="539" t="n">
        <f aca="false">IF(($I35+M35-0.15)&lt;=2,($I35+M35+0.15),IF(($I35+M35)&lt;=3,2.35,($I35+M35+0.2)-0.85))</f>
        <v>1.2624</v>
      </c>
      <c r="BG35" s="539" t="n">
        <f aca="false">IF(D35&gt;2,(I35-F35-M35-0.11),IF(($I35+M35)&lt;=2,0,IF(($I35+M35)&gt;3,0.85,(I35+M35+0.2-BF35))))</f>
        <v>0</v>
      </c>
      <c r="BH35" s="539" t="n">
        <f aca="false">IF(D35&gt;2,ROUND(((1.42+0.4)+(0.91+0.4))*2*BG35,2),ROUND(AV35*AX35*BF35,2))</f>
        <v>2.47</v>
      </c>
      <c r="BI35" s="539" t="n">
        <f aca="false">ROUND(((PI()*0.9^2)/4)*BG35,2)</f>
        <v>0</v>
      </c>
      <c r="BJ35" s="550" t="n">
        <f aca="false">ROUND(BD35-BE35-BH35-BI35-BB35-BC35,2)</f>
        <v>31.19</v>
      </c>
      <c r="BK35" s="516"/>
    </row>
    <row r="36" customFormat="false" ht="14.25" hidden="false" customHeight="false" outlineLevel="0" collapsed="false">
      <c r="A36" s="530" t="s">
        <v>1174</v>
      </c>
      <c r="B36" s="531" t="s">
        <v>10</v>
      </c>
      <c r="C36" s="532" t="s">
        <v>1175</v>
      </c>
      <c r="D36" s="533" t="n">
        <v>0.6</v>
      </c>
      <c r="E36" s="534"/>
      <c r="F36" s="534"/>
      <c r="G36" s="533" t="s">
        <v>1155</v>
      </c>
      <c r="H36" s="535" t="n">
        <v>40</v>
      </c>
      <c r="I36" s="536" t="n">
        <v>1.1818</v>
      </c>
      <c r="J36" s="536" t="n">
        <v>1.1036</v>
      </c>
      <c r="K36" s="536" t="n">
        <v>0.4</v>
      </c>
      <c r="L36" s="537" t="n">
        <f aca="false">ROUND((I36+J36)/2,2)</f>
        <v>1.14</v>
      </c>
      <c r="M36" s="538" t="n">
        <f aca="false">IF(F36=0,ROUND($D36*0.1,2),IF(D36&gt;2.8,0.18,0.15))</f>
        <v>0.06</v>
      </c>
      <c r="N36" s="538" t="n">
        <f aca="false">IF(F36=0,IF(ROUND($D36/4,2),IF(ROUND(($D36*1.2)/6,2)&lt;0.1,0.1,ROUND(($D36*1.2)/6,2))),0.5)</f>
        <v>0.12</v>
      </c>
      <c r="O36" s="537" t="n">
        <f aca="false">L36+M36+N36</f>
        <v>1.32</v>
      </c>
      <c r="P36" s="537" t="n">
        <f aca="false">IF(O36&lt;2,(D36+M36*2)+0.6,(D36+M36*2)+0.6+ROUNDUP(O36-2,0)*0.1)</f>
        <v>1.32</v>
      </c>
      <c r="Q36" s="539" t="n">
        <f aca="false">IF($O36&lt;=$W$4,ROUND(IF($O36&lt;1.5,$O36*$H36*$P36,1.5*$H36*$P36),2),0)</f>
        <v>69.7</v>
      </c>
      <c r="R36" s="539" t="n">
        <f aca="false">IF($O36&gt;$W$4,ROUND(IF($O36&lt;1.5,$O36*$H36*$P36,1.5*$H36*$P36),2),0)</f>
        <v>0</v>
      </c>
      <c r="S36" s="539" t="n">
        <f aca="false">IF($O36&gt;$W$4,ROUND(IF($O36&lt;1.5,0,IF($O36&gt;3,1.5*$H36*$P36,($O36-1.5)*$H36*$P36)),2),0)</f>
        <v>0</v>
      </c>
      <c r="T36" s="539" t="n">
        <f aca="false">IF($O36&gt;$W$4,ROUND(IF($O36&lt;3,0,IF($O36&gt;4.5,1.5*$H36*$P36,($O36-3)*$H36*$P36)),2),0)</f>
        <v>0</v>
      </c>
      <c r="U36" s="539" t="n">
        <f aca="false">IF($O36&gt;$W$4,ROUND(IF($O36&lt;4.5,0,IF($O36&gt;6,($O36-4.5)*$H36*$P36,($O36-4.5)*$H36*$P36)),2),0)</f>
        <v>0</v>
      </c>
      <c r="V36" s="540" t="n">
        <f aca="false">IF($O36&gt;$W$4,IF($O36&lt;=4,ROUND($H36*($O36+0.5)*2,2),0),0)</f>
        <v>0</v>
      </c>
      <c r="W36" s="541" t="n">
        <f aca="false">IF($O36&gt;$W$4,IF($O36&gt;4,ROUND($H36*($O36+0.5)*2,2),0),0)</f>
        <v>0</v>
      </c>
      <c r="X36" s="530" t="str">
        <f aca="false">A36</f>
        <v>AA16-6</v>
      </c>
      <c r="Y36" s="533" t="n">
        <f aca="false">IF($D36=0.4,1.2,IF($D36=0.6,1.2,IF($D36=0.8,1.3,IF($D36=1,1.5,IF($D36=1.2,1.7,IF($D36&lt;=2,2,"--"))))))</f>
        <v>1.2</v>
      </c>
      <c r="Z36" s="542" t="s">
        <v>1151</v>
      </c>
      <c r="AA36" s="534" t="n">
        <f aca="false">Y36</f>
        <v>1.2</v>
      </c>
      <c r="AB36" s="543" t="n">
        <f aca="false">IF($Y36="--","--",I36)</f>
        <v>1.1818</v>
      </c>
      <c r="AC36" s="544" t="n">
        <f aca="false">IF($Y36="--","--",IF(D36&gt;1.5,0.15,ROUND($D36*0.1,2)))</f>
        <v>0.06</v>
      </c>
      <c r="AD36" s="544" t="n">
        <f aca="false">IF($Y36="--","--",0.15)</f>
        <v>0.15</v>
      </c>
      <c r="AE36" s="545" t="n">
        <f aca="false">IF($Y36="--","--",ROUND(AB36+AC36+AD36,2))</f>
        <v>1.39</v>
      </c>
      <c r="AF36" s="545" t="n">
        <f aca="false">IF($Y36="--","--",IF($AB36&lt;=2,$Y36+1,($Y36+1)+ROUNDUP($AB36-2,0)*0.1))</f>
        <v>2.2</v>
      </c>
      <c r="AG36" s="546" t="n">
        <f aca="false">IF($D36=0.4,0.92,IF($D36=0.6,0.68,IF($D36=0.8,0.74,IF($D36=1,0.7,IF($D36=1.2,0.66,IF($D36=1.5,0.6,IF($D36&lt;=2,(2.4-(D36+0.3)),"--")))))))</f>
        <v>0.68</v>
      </c>
      <c r="AH36" s="547" t="n">
        <f aca="false">IF($Y36="--","--",IF($AE36&lt;=$W$4,ROUND(IF($AE36&lt;1.5,$AE36*$AF36*$AG36,1.5*$AF36*$AG36),2),0))</f>
        <v>2.08</v>
      </c>
      <c r="AI36" s="547" t="n">
        <f aca="false">IF($Y36="--","--",IF($AE36&gt;$W$4,ROUND(IF($AE36&lt;1.5,$AE36*$AF36*$AG36,1.5*$AF36*$AG36),2),0))</f>
        <v>0</v>
      </c>
      <c r="AJ36" s="547" t="n">
        <f aca="false">IF($Y36="--","--",IF($AE36&gt;$W$4,ROUND(IF($AE36&lt;1.5,0,IF($AE36&gt;3,1.5*$AF36*$AG36,($AE36-1.5)*$AF36*$AG36)),2),0))</f>
        <v>0</v>
      </c>
      <c r="AK36" s="547" t="n">
        <f aca="false">IF($Y36="--","--",IF($AE36&gt;$W$4,ROUND(IF($AE36&lt;3,0,IF($AE36&gt;4.5,1.5*$AF36*$AG36,($AE36-3)*$AF36*$AG36)),2),0))</f>
        <v>0</v>
      </c>
      <c r="AL36" s="547" t="n">
        <f aca="false">IF($Y36="--","--",IF($AE36&gt;$W$4,ROUND(IF($AE36&lt;4.5,0,IF($AE36&gt;6,($AE36-4.5)*$AF36*$AG36,($AE36-4.5)*$AF36*$AG36)),2),0))</f>
        <v>0</v>
      </c>
      <c r="AM36" s="544" t="n">
        <f aca="false">IF($Y36="--","--",IF($AE36&gt;$W$4,IF($AE36&lt;=4,ROUND(($AG36*4)*($AE36+0.5)*2,2),0),0))</f>
        <v>0</v>
      </c>
      <c r="AN36" s="548" t="n">
        <f aca="false">IF($Y36="--","--",IF($AE36&gt;$W$4,IF($AE36&gt;4,ROUND(($AG36*4)*($AE36+0.5)*2,2),0),0))</f>
        <v>0</v>
      </c>
      <c r="AO36" s="530" t="s">
        <v>1174</v>
      </c>
      <c r="AP36" s="531" t="s">
        <v>10</v>
      </c>
      <c r="AQ36" s="532" t="s">
        <v>1175</v>
      </c>
      <c r="AR36" s="533" t="n">
        <v>0.6</v>
      </c>
      <c r="AS36" s="534"/>
      <c r="AT36" s="534"/>
      <c r="AU36" s="535" t="n">
        <v>40</v>
      </c>
      <c r="AV36" s="533" t="n">
        <f aca="false">IF($Y36="--","--",Y36+0.2)</f>
        <v>1.4</v>
      </c>
      <c r="AW36" s="542" t="s">
        <v>1151</v>
      </c>
      <c r="AX36" s="534" t="n">
        <f aca="false">AV36</f>
        <v>1.4</v>
      </c>
      <c r="AY36" s="538" t="n">
        <f aca="false">IF(D36&gt;2,AU36,AU36-AV36)</f>
        <v>38.6</v>
      </c>
      <c r="AZ36" s="538" t="n">
        <f aca="false">N36</f>
        <v>0.12</v>
      </c>
      <c r="BA36" s="538" t="n">
        <f aca="false">P36</f>
        <v>1.32</v>
      </c>
      <c r="BB36" s="537" t="n">
        <f aca="false">IF(F36=0,IF(ROUND(AY36*(((N36*P36)+(((D36+M36*2)/6)*P36))-ROUND(((D36+M36*2)^2)*((PI()*96.379/(4*360))-((SIN((96.379/2)*PI()/180))*(COS((96.379/2)*PI()/180))/4)),4)),2),ROUND(AY36*(((N36*P36)+(((D36+M36*2)/4)*P36))-ROUND(((D36+M36*2)^2)*((PI()*120/(4*360))-((SIN((120/2)*PI()/180))*(COS((120/2)*PI()/180))/4)),4)),2)),0)</f>
        <v>12.21</v>
      </c>
      <c r="BC36" s="549" t="n">
        <f aca="false">IF(F36&gt;0,ROUND(AY36*N36*P36,2),0)</f>
        <v>0</v>
      </c>
      <c r="BD36" s="549" t="n">
        <f aca="false">SUM(Q36:U36,AH36:AL36)</f>
        <v>71.78</v>
      </c>
      <c r="BE36" s="549" t="n">
        <f aca="false">IF(F36=0,ROUND((PI()*((D36+M36*2)^2)/4)*AY36,2),ROUND((D36+M36*2)*(F36+M36*2)*AY36,2))</f>
        <v>15.72</v>
      </c>
      <c r="BF36" s="539" t="n">
        <f aca="false">IF(($I36+M36-0.15)&lt;=2,($I36+M36+0.15),IF(($I36+M36)&lt;=3,2.35,($I36+M36+0.2)-0.85))</f>
        <v>1.3918</v>
      </c>
      <c r="BG36" s="539" t="n">
        <f aca="false">IF(D36&gt;2,(I36-F36-M36-0.11),IF(($I36+M36)&lt;=2,0,IF(($I36+M36)&gt;3,0.85,(I36+M36+0.2-BF36))))</f>
        <v>0</v>
      </c>
      <c r="BH36" s="539" t="n">
        <f aca="false">IF(D36&gt;2,ROUND(((1.42+0.4)+(0.91+0.4))*2*BG36,2),ROUND(AV36*AX36*BF36,2))</f>
        <v>2.73</v>
      </c>
      <c r="BI36" s="539" t="n">
        <f aca="false">ROUND(((PI()*0.9^2)/4)*BG36,2)</f>
        <v>0</v>
      </c>
      <c r="BJ36" s="550" t="n">
        <f aca="false">ROUND(BD36-BE36-BH36-BI36-BB36-BC36,2)</f>
        <v>41.12</v>
      </c>
      <c r="BK36" s="516"/>
    </row>
    <row r="37" customFormat="false" ht="14.25" hidden="false" customHeight="false" outlineLevel="0" collapsed="false">
      <c r="A37" s="503"/>
      <c r="B37" s="504"/>
      <c r="C37" s="504"/>
      <c r="D37" s="505"/>
      <c r="E37" s="505"/>
      <c r="F37" s="505"/>
      <c r="G37" s="505"/>
      <c r="H37" s="507"/>
      <c r="I37" s="508"/>
      <c r="J37" s="508"/>
      <c r="K37" s="508"/>
      <c r="L37" s="509"/>
      <c r="M37" s="510"/>
      <c r="N37" s="510"/>
      <c r="O37" s="509"/>
      <c r="P37" s="509"/>
      <c r="Q37" s="511"/>
      <c r="R37" s="511"/>
      <c r="S37" s="511"/>
      <c r="T37" s="511"/>
      <c r="U37" s="511"/>
      <c r="V37" s="512"/>
      <c r="W37" s="513"/>
      <c r="X37" s="518"/>
      <c r="Y37" s="505"/>
      <c r="Z37" s="551"/>
      <c r="AA37" s="505"/>
      <c r="AB37" s="552"/>
      <c r="AC37" s="553"/>
      <c r="AD37" s="553"/>
      <c r="AE37" s="554"/>
      <c r="AF37" s="554"/>
      <c r="AG37" s="551"/>
      <c r="AH37" s="555"/>
      <c r="AI37" s="555"/>
      <c r="AJ37" s="555"/>
      <c r="AK37" s="555"/>
      <c r="AL37" s="555"/>
      <c r="AM37" s="553"/>
      <c r="AN37" s="556"/>
      <c r="AO37" s="503"/>
      <c r="AP37" s="504"/>
      <c r="AQ37" s="504"/>
      <c r="AR37" s="505"/>
      <c r="AS37" s="505"/>
      <c r="AT37" s="505"/>
      <c r="AU37" s="507"/>
      <c r="AV37" s="505"/>
      <c r="AW37" s="551"/>
      <c r="AX37" s="505"/>
      <c r="AY37" s="510"/>
      <c r="AZ37" s="510"/>
      <c r="BA37" s="510"/>
      <c r="BB37" s="509"/>
      <c r="BC37" s="509"/>
      <c r="BD37" s="509"/>
      <c r="BE37" s="509"/>
      <c r="BF37" s="511"/>
      <c r="BG37" s="511"/>
      <c r="BH37" s="511"/>
      <c r="BI37" s="511"/>
      <c r="BJ37" s="515"/>
      <c r="BK37" s="516"/>
    </row>
    <row r="38" s="456" customFormat="true" ht="14.25" hidden="false" customHeight="false" outlineLevel="0" collapsed="false">
      <c r="A38" s="557" t="s">
        <v>1176</v>
      </c>
      <c r="B38" s="520"/>
      <c r="C38" s="521"/>
      <c r="D38" s="522"/>
      <c r="E38" s="522"/>
      <c r="F38" s="522"/>
      <c r="G38" s="522"/>
      <c r="H38" s="523"/>
      <c r="I38" s="523"/>
      <c r="J38" s="523"/>
      <c r="K38" s="524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6"/>
      <c r="W38" s="527"/>
      <c r="X38" s="528" t="str">
        <f aca="false">$A38</f>
        <v>Rua Doutor Cássio Rother do Amaral</v>
      </c>
      <c r="Y38" s="522"/>
      <c r="Z38" s="522"/>
      <c r="AA38" s="522"/>
      <c r="AB38" s="525"/>
      <c r="AC38" s="525"/>
      <c r="AD38" s="525"/>
      <c r="AE38" s="525"/>
      <c r="AF38" s="523"/>
      <c r="AG38" s="525"/>
      <c r="AH38" s="525"/>
      <c r="AI38" s="525"/>
      <c r="AJ38" s="525"/>
      <c r="AK38" s="525"/>
      <c r="AL38" s="525"/>
      <c r="AM38" s="525"/>
      <c r="AN38" s="527"/>
      <c r="AO38" s="557" t="str">
        <f aca="false">$A38</f>
        <v>Rua Doutor Cássio Rother do Amaral</v>
      </c>
      <c r="AP38" s="520"/>
      <c r="AQ38" s="521"/>
      <c r="AR38" s="522"/>
      <c r="AS38" s="522"/>
      <c r="AT38" s="522"/>
      <c r="AU38" s="523"/>
      <c r="AV38" s="522"/>
      <c r="AW38" s="522"/>
      <c r="AX38" s="522"/>
      <c r="AY38" s="525"/>
      <c r="AZ38" s="525"/>
      <c r="BA38" s="525"/>
      <c r="BB38" s="525"/>
      <c r="BC38" s="525"/>
      <c r="BD38" s="525"/>
      <c r="BE38" s="525"/>
      <c r="BF38" s="525"/>
      <c r="BG38" s="525"/>
      <c r="BH38" s="525"/>
      <c r="BI38" s="525"/>
      <c r="BJ38" s="529"/>
      <c r="BK38" s="502"/>
    </row>
    <row r="39" customFormat="false" ht="14.25" hidden="false" customHeight="false" outlineLevel="0" collapsed="false">
      <c r="A39" s="558" t="s">
        <v>1177</v>
      </c>
      <c r="B39" s="531" t="s">
        <v>10</v>
      </c>
      <c r="C39" s="559" t="s">
        <v>1178</v>
      </c>
      <c r="D39" s="560" t="n">
        <v>0.4</v>
      </c>
      <c r="E39" s="561"/>
      <c r="F39" s="561"/>
      <c r="G39" s="560" t="s">
        <v>1155</v>
      </c>
      <c r="H39" s="562" t="n">
        <v>20</v>
      </c>
      <c r="I39" s="563" t="n">
        <v>0.965000000000001</v>
      </c>
      <c r="J39" s="563" t="n">
        <v>0.965000000000001</v>
      </c>
      <c r="K39" s="536" t="n">
        <v>0.148</v>
      </c>
      <c r="L39" s="537" t="n">
        <f aca="false">ROUND((I39+J39)/2,2)</f>
        <v>0.97</v>
      </c>
      <c r="M39" s="538" t="n">
        <f aca="false">IF(F39=0,ROUND($D39*0.1,2),IF(D39&gt;2.8,0.18,0.15))</f>
        <v>0.04</v>
      </c>
      <c r="N39" s="538" t="n">
        <f aca="false">IF(F39=0,IF(ROUND($D39/4,2),IF(ROUND(($D39*1.2)/6,2)&lt;0.1,0.1,ROUND(($D39*1.2)/6,2))),0.5)</f>
        <v>0.1</v>
      </c>
      <c r="O39" s="537" t="n">
        <f aca="false">L39+M39+N39</f>
        <v>1.11</v>
      </c>
      <c r="P39" s="537" t="n">
        <f aca="false">IF(O39&lt;2,(D39+M39*2)+0.6,(D39+M39*2)+0.6+ROUNDUP(O39-2,0)*0.1)</f>
        <v>1.08</v>
      </c>
      <c r="Q39" s="539" t="n">
        <f aca="false">IF($O39&lt;=$W$4,ROUND(IF($O39&lt;1.5,$O39*$H39*$P39,1.5*$H39*$P39),2),0)</f>
        <v>23.98</v>
      </c>
      <c r="R39" s="539" t="n">
        <f aca="false">IF($O39&gt;$W$4,ROUND(IF($O39&lt;1.5,$O39*$H39*$P39,1.5*$H39*$P39),2),0)</f>
        <v>0</v>
      </c>
      <c r="S39" s="539" t="n">
        <f aca="false">IF($O39&gt;$W$4,ROUND(IF($O39&lt;1.5,0,IF($O39&gt;3,1.5*$H39*$P39,($O39-1.5)*$H39*$P39)),2),0)</f>
        <v>0</v>
      </c>
      <c r="T39" s="539" t="n">
        <f aca="false">IF($O39&gt;$W$4,ROUND(IF($O39&lt;3,0,IF($O39&gt;4.5,1.5*$H39*$P39,($O39-3)*$H39*$P39)),2),0)</f>
        <v>0</v>
      </c>
      <c r="U39" s="539" t="n">
        <f aca="false">IF($O39&gt;$W$4,ROUND(IF($O39&lt;4.5,0,IF($O39&gt;6,($O39-4.5)*$H39*$P39,($O39-4.5)*$H39*$P39)),2),0)</f>
        <v>0</v>
      </c>
      <c r="V39" s="540" t="n">
        <f aca="false">IF($O39&gt;$W$4,IF($O39&lt;=4,ROUND($H39*($O39+0.5)*2,2),0),0)</f>
        <v>0</v>
      </c>
      <c r="W39" s="541" t="n">
        <f aca="false">IF($O39&gt;$W$4,IF($O39&gt;4,ROUND($H39*($O39+0.5)*2,2),0),0)</f>
        <v>0</v>
      </c>
      <c r="X39" s="558" t="str">
        <f aca="false">A39</f>
        <v>AA16-A</v>
      </c>
      <c r="Y39" s="560" t="n">
        <f aca="false">IF($D39=0.4,1.2,IF($D39=0.6,1.2,IF($D39=0.8,1.3,IF($D39=1,1.5,IF($D39=1.2,1.7,IF($D39&lt;=2,2,"--"))))))</f>
        <v>1.2</v>
      </c>
      <c r="Z39" s="564" t="s">
        <v>1151</v>
      </c>
      <c r="AA39" s="561" t="n">
        <f aca="false">Y39</f>
        <v>1.2</v>
      </c>
      <c r="AB39" s="543" t="n">
        <f aca="false">IF($Y39="--","--",I39)</f>
        <v>0.965000000000001</v>
      </c>
      <c r="AC39" s="544" t="n">
        <f aca="false">IF($Y39="--","--",IF(D39&gt;1.5,0.15,ROUND($D39*0.1,2)))</f>
        <v>0.04</v>
      </c>
      <c r="AD39" s="544" t="n">
        <f aca="false">IF($Y39="--","--",0.15)</f>
        <v>0.15</v>
      </c>
      <c r="AE39" s="545" t="n">
        <f aca="false">IF($Y39="--","--",ROUND(AB39+AC39+AD39,2))</f>
        <v>1.16</v>
      </c>
      <c r="AF39" s="565" t="n">
        <f aca="false">IF($Y39="--","--",IF($AB39&lt;=2,$Y39+1,($Y39+1)+ROUNDUP($AB39-2,0)*0.1))</f>
        <v>2.2</v>
      </c>
      <c r="AG39" s="566" t="n">
        <f aca="false">IF($D39=0.4,0.92,IF($D39=0.6,0.68,IF($D39=0.8,0.74,IF($D39=1,0.7,IF($D39=1.2,0.66,IF($D39=1.5,0.6,IF($D39&lt;=2,(2.4-(D39+0.3)),"--")))))))</f>
        <v>0.92</v>
      </c>
      <c r="AH39" s="547" t="n">
        <f aca="false">IF($Y39="--","--",IF($AE39&lt;=$W$4,ROUND(IF($AE39&lt;1.5,$AE39*$AF39*$AG39,1.5*$AF39*$AG39),2),0))</f>
        <v>2.35</v>
      </c>
      <c r="AI39" s="547" t="n">
        <f aca="false">IF($Y39="--","--",IF($AE39&gt;$W$4,ROUND(IF($AE39&lt;1.5,$AE39*$AF39*$AG39,1.5*$AF39*$AG39),2),0))</f>
        <v>0</v>
      </c>
      <c r="AJ39" s="547" t="n">
        <f aca="false">IF($Y39="--","--",IF($AE39&gt;$W$4,ROUND(IF($AE39&lt;1.5,0,IF($AE39&gt;3,1.5*$AF39*$AG39,($AE39-1.5)*$AF39*$AG39)),2),0))</f>
        <v>0</v>
      </c>
      <c r="AK39" s="547" t="n">
        <f aca="false">IF($Y39="--","--",IF($AE39&gt;$W$4,ROUND(IF($AE39&lt;3,0,IF($AE39&gt;4.5,1.5*$AF39*$AG39,($AE39-3)*$AF39*$AG39)),2),0))</f>
        <v>0</v>
      </c>
      <c r="AL39" s="547" t="n">
        <f aca="false">IF($Y39="--","--",IF($AE39&gt;$W$4,ROUND(IF($AE39&lt;4.5,0,IF($AE39&gt;6,($AE39-4.5)*$AF39*$AG39,($AE39-4.5)*$AF39*$AG39)),2),0))</f>
        <v>0</v>
      </c>
      <c r="AM39" s="544" t="n">
        <f aca="false">IF($Y39="--","--",IF($AE39&gt;$W$4,IF($AE39&lt;=4,ROUND(($AG39*4)*($AE39+0.5)*2,2),0),0))</f>
        <v>0</v>
      </c>
      <c r="AN39" s="548" t="n">
        <f aca="false">IF($Y39="--","--",IF($AE39&gt;$W$4,IF($AE39&gt;4,ROUND(($AG39*4)*($AE39+0.5)*2,2),0),0))</f>
        <v>0</v>
      </c>
      <c r="AO39" s="558" t="s">
        <v>1177</v>
      </c>
      <c r="AP39" s="531" t="s">
        <v>10</v>
      </c>
      <c r="AQ39" s="559" t="s">
        <v>1178</v>
      </c>
      <c r="AR39" s="560" t="n">
        <v>0.4</v>
      </c>
      <c r="AS39" s="561"/>
      <c r="AT39" s="561"/>
      <c r="AU39" s="562" t="n">
        <v>20</v>
      </c>
      <c r="AV39" s="560" t="n">
        <f aca="false">IF($Y39="--","--",Y39+0.2)</f>
        <v>1.4</v>
      </c>
      <c r="AW39" s="564" t="s">
        <v>1151</v>
      </c>
      <c r="AX39" s="561" t="n">
        <f aca="false">AV39</f>
        <v>1.4</v>
      </c>
      <c r="AY39" s="538" t="n">
        <f aca="false">IF(D39&gt;2,AU39,AU39-AV39)</f>
        <v>18.6</v>
      </c>
      <c r="AZ39" s="538" t="n">
        <f aca="false">N39</f>
        <v>0.1</v>
      </c>
      <c r="BA39" s="538" t="n">
        <f aca="false">P39</f>
        <v>1.08</v>
      </c>
      <c r="BB39" s="537" t="n">
        <f aca="false">IF(F39=0,IF(ROUND(AY39*(((N39*P39)+(((D39+M39*2)/6)*P39))-ROUND(((D39+M39*2)^2)*((PI()*96.379/(4*360))-((SIN((96.379/2)*PI()/180))*(COS((96.379/2)*PI()/180))/4)),4)),2),ROUND(AY39*(((N39*P39)+(((D39+M39*2)/4)*P39))-ROUND(((D39+M39*2)^2)*((PI()*120/(4*360))-((SIN((120/2)*PI()/180))*(COS((120/2)*PI()/180))/4)),4)),2)),0)</f>
        <v>3.76</v>
      </c>
      <c r="BC39" s="549" t="n">
        <f aca="false">IF(F39&gt;0,ROUND(AY39*N39*P39,2),0)</f>
        <v>0</v>
      </c>
      <c r="BD39" s="549" t="n">
        <f aca="false">SUM(Q39:U39,AH39:AL39)</f>
        <v>26.33</v>
      </c>
      <c r="BE39" s="549" t="n">
        <f aca="false">IF(F39=0,ROUND((PI()*((D39+M39*2)^2)/4)*AY39,2),ROUND((D39+M39*2)*(F39+M39*2)*AY39,2))</f>
        <v>3.37</v>
      </c>
      <c r="BF39" s="539" t="n">
        <f aca="false">IF(($I39+M39-0.15)&lt;=2,($I39+M39+0.15),IF(($I39+M39)&lt;=3,2.35,($I39+M39+0.2)-0.85))</f>
        <v>1.155</v>
      </c>
      <c r="BG39" s="539" t="n">
        <f aca="false">IF(D39&gt;2,(I39-F39-M39-0.11),IF(($I39+M39)&lt;=2,0,IF(($I39+M39)&gt;3,0.85,(I39+M39+0.2-BF39))))</f>
        <v>0</v>
      </c>
      <c r="BH39" s="539" t="n">
        <f aca="false">IF(D39&gt;2,ROUND(((1.42+0.4)+(0.91+0.4))*2*BG39,2),ROUND(AV39*AX39*BF39,2))</f>
        <v>2.26</v>
      </c>
      <c r="BI39" s="539" t="n">
        <f aca="false">ROUND(((PI()*0.9^2)/4)*BG39,2)</f>
        <v>0</v>
      </c>
      <c r="BJ39" s="550" t="n">
        <f aca="false">ROUND(BD39-BE39-BH39-BI39-BB39-BC39,2)</f>
        <v>16.94</v>
      </c>
      <c r="BK39" s="516"/>
    </row>
    <row r="40" customFormat="false" ht="14.25" hidden="false" customHeight="false" outlineLevel="0" collapsed="false">
      <c r="A40" s="558" t="s">
        <v>1178</v>
      </c>
      <c r="B40" s="531" t="s">
        <v>10</v>
      </c>
      <c r="C40" s="559" t="s">
        <v>1179</v>
      </c>
      <c r="D40" s="560" t="n">
        <v>0.4</v>
      </c>
      <c r="E40" s="561"/>
      <c r="F40" s="561"/>
      <c r="G40" s="560" t="s">
        <v>1155</v>
      </c>
      <c r="H40" s="562" t="n">
        <v>35</v>
      </c>
      <c r="I40" s="563" t="n">
        <v>1.113</v>
      </c>
      <c r="J40" s="563" t="n">
        <v>0.840800000000001</v>
      </c>
      <c r="K40" s="536" t="n">
        <v>0</v>
      </c>
      <c r="L40" s="537" t="n">
        <f aca="false">ROUND((I40+J40)/2,2)</f>
        <v>0.98</v>
      </c>
      <c r="M40" s="538" t="n">
        <f aca="false">IF(F40=0,ROUND($D40*0.1,2),IF(D40&gt;2.8,0.18,0.15))</f>
        <v>0.04</v>
      </c>
      <c r="N40" s="538" t="n">
        <f aca="false">IF(F40=0,IF(ROUND($D40/4,2),IF(ROUND(($D40*1.2)/6,2)&lt;0.1,0.1,ROUND(($D40*1.2)/6,2))),0.5)</f>
        <v>0.1</v>
      </c>
      <c r="O40" s="537" t="n">
        <f aca="false">L40+M40+N40</f>
        <v>1.12</v>
      </c>
      <c r="P40" s="537" t="n">
        <f aca="false">IF(O40&lt;2,(D40+M40*2)+0.6,(D40+M40*2)+0.6+ROUNDUP(O40-2,0)*0.1)</f>
        <v>1.08</v>
      </c>
      <c r="Q40" s="539" t="n">
        <f aca="false">IF($O40&lt;=$W$4,ROUND(IF($O40&lt;1.5,$O40*$H40*$P40,1.5*$H40*$P40),2),0)</f>
        <v>42.34</v>
      </c>
      <c r="R40" s="539" t="n">
        <f aca="false">IF($O40&gt;$W$4,ROUND(IF($O40&lt;1.5,$O40*$H40*$P40,1.5*$H40*$P40),2),0)</f>
        <v>0</v>
      </c>
      <c r="S40" s="539" t="n">
        <f aca="false">IF($O40&gt;$W$4,ROUND(IF($O40&lt;1.5,0,IF($O40&gt;3,1.5*$H40*$P40,($O40-1.5)*$H40*$P40)),2),0)</f>
        <v>0</v>
      </c>
      <c r="T40" s="539" t="n">
        <f aca="false">IF($O40&gt;$W$4,ROUND(IF($O40&lt;3,0,IF($O40&gt;4.5,1.5*$H40*$P40,($O40-3)*$H40*$P40)),2),0)</f>
        <v>0</v>
      </c>
      <c r="U40" s="539" t="n">
        <f aca="false">IF($O40&gt;$W$4,ROUND(IF($O40&lt;4.5,0,IF($O40&gt;6,($O40-4.5)*$H40*$P40,($O40-4.5)*$H40*$P40)),2),0)</f>
        <v>0</v>
      </c>
      <c r="V40" s="540" t="n">
        <f aca="false">IF($O40&gt;$W$4,IF($O40&lt;=4,ROUND($H40*($O40+0.5)*2,2),0),0)</f>
        <v>0</v>
      </c>
      <c r="W40" s="541" t="n">
        <f aca="false">IF($O40&gt;$W$4,IF($O40&gt;4,ROUND($H40*($O40+0.5)*2,2),0),0)</f>
        <v>0</v>
      </c>
      <c r="X40" s="558" t="str">
        <f aca="false">A40</f>
        <v>AA16-B</v>
      </c>
      <c r="Y40" s="560" t="n">
        <f aca="false">IF($D40=0.4,1.2,IF($D40=0.6,1.2,IF($D40=0.8,1.3,IF($D40=1,1.5,IF($D40=1.2,1.7,IF($D40&lt;=2,2,"--"))))))</f>
        <v>1.2</v>
      </c>
      <c r="Z40" s="564" t="s">
        <v>1151</v>
      </c>
      <c r="AA40" s="561" t="n">
        <f aca="false">Y40</f>
        <v>1.2</v>
      </c>
      <c r="AB40" s="543" t="n">
        <f aca="false">IF($Y40="--","--",I40)</f>
        <v>1.113</v>
      </c>
      <c r="AC40" s="544" t="n">
        <f aca="false">IF($Y40="--","--",IF(D40&gt;1.5,0.15,ROUND($D40*0.1,2)))</f>
        <v>0.04</v>
      </c>
      <c r="AD40" s="544" t="n">
        <f aca="false">IF($Y40="--","--",0.15)</f>
        <v>0.15</v>
      </c>
      <c r="AE40" s="545" t="n">
        <f aca="false">IF($Y40="--","--",ROUND(AB40+AC40+AD40,2))</f>
        <v>1.3</v>
      </c>
      <c r="AF40" s="565" t="n">
        <f aca="false">IF($Y40="--","--",IF($AB40&lt;=2,$Y40+1,($Y40+1)+ROUNDUP($AB40-2,0)*0.1))</f>
        <v>2.2</v>
      </c>
      <c r="AG40" s="566" t="n">
        <f aca="false">IF($D40=0.4,0.92,IF($D40=0.6,0.68,IF($D40=0.8,0.74,IF($D40=1,0.7,IF($D40=1.2,0.66,IF($D40=1.5,0.6,IF($D40&lt;=2,(2.4-(D40+0.3)),"--")))))))</f>
        <v>0.92</v>
      </c>
      <c r="AH40" s="547" t="n">
        <f aca="false">IF($Y40="--","--",IF($AE40&lt;=$W$4,ROUND(IF($AE40&lt;1.5,$AE40*$AF40*$AG40,1.5*$AF40*$AG40),2),0))</f>
        <v>2.63</v>
      </c>
      <c r="AI40" s="547" t="n">
        <f aca="false">IF($Y40="--","--",IF($AE40&gt;$W$4,ROUND(IF($AE40&lt;1.5,$AE40*$AF40*$AG40,1.5*$AF40*$AG40),2),0))</f>
        <v>0</v>
      </c>
      <c r="AJ40" s="547" t="n">
        <f aca="false">IF($Y40="--","--",IF($AE40&gt;$W$4,ROUND(IF($AE40&lt;1.5,0,IF($AE40&gt;3,1.5*$AF40*$AG40,($AE40-1.5)*$AF40*$AG40)),2),0))</f>
        <v>0</v>
      </c>
      <c r="AK40" s="547" t="n">
        <f aca="false">IF($Y40="--","--",IF($AE40&gt;$W$4,ROUND(IF($AE40&lt;3,0,IF($AE40&gt;4.5,1.5*$AF40*$AG40,($AE40-3)*$AF40*$AG40)),2),0))</f>
        <v>0</v>
      </c>
      <c r="AL40" s="547" t="n">
        <f aca="false">IF($Y40="--","--",IF($AE40&gt;$W$4,ROUND(IF($AE40&lt;4.5,0,IF($AE40&gt;6,($AE40-4.5)*$AF40*$AG40,($AE40-4.5)*$AF40*$AG40)),2),0))</f>
        <v>0</v>
      </c>
      <c r="AM40" s="544" t="n">
        <f aca="false">IF($Y40="--","--",IF($AE40&gt;$W$4,IF($AE40&lt;=4,ROUND(($AG40*4)*($AE40+0.5)*2,2),0),0))</f>
        <v>0</v>
      </c>
      <c r="AN40" s="548" t="n">
        <f aca="false">IF($Y40="--","--",IF($AE40&gt;$W$4,IF($AE40&gt;4,ROUND(($AG40*4)*($AE40+0.5)*2,2),0),0))</f>
        <v>0</v>
      </c>
      <c r="AO40" s="558" t="s">
        <v>1178</v>
      </c>
      <c r="AP40" s="531" t="s">
        <v>10</v>
      </c>
      <c r="AQ40" s="559" t="s">
        <v>1179</v>
      </c>
      <c r="AR40" s="560" t="n">
        <v>0.4</v>
      </c>
      <c r="AS40" s="561"/>
      <c r="AT40" s="561"/>
      <c r="AU40" s="562" t="n">
        <v>35</v>
      </c>
      <c r="AV40" s="560" t="n">
        <f aca="false">IF($Y40="--","--",Y40+0.2)</f>
        <v>1.4</v>
      </c>
      <c r="AW40" s="564" t="s">
        <v>1151</v>
      </c>
      <c r="AX40" s="561" t="n">
        <f aca="false">AV40</f>
        <v>1.4</v>
      </c>
      <c r="AY40" s="538" t="n">
        <f aca="false">IF(D40&gt;2,AU40,AU40-AV40)</f>
        <v>33.6</v>
      </c>
      <c r="AZ40" s="538" t="n">
        <f aca="false">N40</f>
        <v>0.1</v>
      </c>
      <c r="BA40" s="538" t="n">
        <f aca="false">P40</f>
        <v>1.08</v>
      </c>
      <c r="BB40" s="537" t="n">
        <f aca="false">IF(F40=0,IF(ROUND(AY40*(((N40*P40)+(((D40+M40*2)/6)*P40))-ROUND(((D40+M40*2)^2)*((PI()*96.379/(4*360))-((SIN((96.379/2)*PI()/180))*(COS((96.379/2)*PI()/180))/4)),4)),2),ROUND(AY40*(((N40*P40)+(((D40+M40*2)/4)*P40))-ROUND(((D40+M40*2)^2)*((PI()*120/(4*360))-((SIN((120/2)*PI()/180))*(COS((120/2)*PI()/180))/4)),4)),2)),0)</f>
        <v>6.79</v>
      </c>
      <c r="BC40" s="549" t="n">
        <f aca="false">IF(F40&gt;0,ROUND(AY40*N40*P40,2),0)</f>
        <v>0</v>
      </c>
      <c r="BD40" s="549" t="n">
        <f aca="false">SUM(Q40:U40,AH40:AL40)</f>
        <v>44.97</v>
      </c>
      <c r="BE40" s="549" t="n">
        <f aca="false">IF(F40=0,ROUND((PI()*((D40+M40*2)^2)/4)*AY40,2),ROUND((D40+M40*2)*(F40+M40*2)*AY40,2))</f>
        <v>6.08</v>
      </c>
      <c r="BF40" s="539" t="n">
        <f aca="false">IF(($I40+M40-0.15)&lt;=2,($I40+M40+0.15),IF(($I40+M40)&lt;=3,2.35,($I40+M40+0.2)-0.85))</f>
        <v>1.303</v>
      </c>
      <c r="BG40" s="539" t="n">
        <f aca="false">IF(D40&gt;2,(I40-F40-M40-0.11),IF(($I40+M40)&lt;=2,0,IF(($I40+M40)&gt;3,0.85,(I40+M40+0.2-BF40))))</f>
        <v>0</v>
      </c>
      <c r="BH40" s="539" t="n">
        <f aca="false">IF(D40&gt;2,ROUND(((1.42+0.4)+(0.91+0.4))*2*BG40,2),ROUND(AV40*AX40*BF40,2))</f>
        <v>2.55</v>
      </c>
      <c r="BI40" s="539" t="n">
        <f aca="false">ROUND(((PI()*0.9^2)/4)*BG40,2)</f>
        <v>0</v>
      </c>
      <c r="BJ40" s="550" t="n">
        <f aca="false">ROUND(BD40-BE40-BH40-BI40-BB40-BC40,2)</f>
        <v>29.55</v>
      </c>
      <c r="BK40" s="516"/>
    </row>
    <row r="41" customFormat="false" ht="14.25" hidden="false" customHeight="false" outlineLevel="0" collapsed="false">
      <c r="A41" s="558" t="s">
        <v>1179</v>
      </c>
      <c r="B41" s="531" t="s">
        <v>10</v>
      </c>
      <c r="C41" s="559" t="s">
        <v>1180</v>
      </c>
      <c r="D41" s="560" t="n">
        <v>0.4</v>
      </c>
      <c r="E41" s="561"/>
      <c r="F41" s="561"/>
      <c r="G41" s="560" t="s">
        <v>1155</v>
      </c>
      <c r="H41" s="562" t="n">
        <v>35</v>
      </c>
      <c r="I41" s="563" t="n">
        <v>0.840800000000001</v>
      </c>
      <c r="J41" s="563" t="n">
        <v>0.8357</v>
      </c>
      <c r="K41" s="536" t="n">
        <v>0.2</v>
      </c>
      <c r="L41" s="537" t="n">
        <f aca="false">ROUND((I41+J41)/2,2)</f>
        <v>0.84</v>
      </c>
      <c r="M41" s="538" t="n">
        <f aca="false">IF(F41=0,ROUND($D41*0.1,2),IF(D41&gt;2.8,0.18,0.15))</f>
        <v>0.04</v>
      </c>
      <c r="N41" s="538" t="n">
        <f aca="false">IF(F41=0,IF(ROUND($D41/4,2),IF(ROUND(($D41*1.2)/6,2)&lt;0.1,0.1,ROUND(($D41*1.2)/6,2))),0.5)</f>
        <v>0.1</v>
      </c>
      <c r="O41" s="537" t="n">
        <f aca="false">L41+M41+N41</f>
        <v>0.98</v>
      </c>
      <c r="P41" s="537" t="n">
        <f aca="false">IF(O41&lt;2,(D41+M41*2)+0.6,(D41+M41*2)+0.6+ROUNDUP(O41-2,0)*0.1)</f>
        <v>1.08</v>
      </c>
      <c r="Q41" s="539" t="n">
        <f aca="false">IF($O41&lt;=$W$4,ROUND(IF($O41&lt;1.5,$O41*$H41*$P41,1.5*$H41*$P41),2),0)</f>
        <v>37.04</v>
      </c>
      <c r="R41" s="539" t="n">
        <f aca="false">IF($O41&gt;$W$4,ROUND(IF($O41&lt;1.5,$O41*$H41*$P41,1.5*$H41*$P41),2),0)</f>
        <v>0</v>
      </c>
      <c r="S41" s="539" t="n">
        <f aca="false">IF($O41&gt;$W$4,ROUND(IF($O41&lt;1.5,0,IF($O41&gt;3,1.5*$H41*$P41,($O41-1.5)*$H41*$P41)),2),0)</f>
        <v>0</v>
      </c>
      <c r="T41" s="539" t="n">
        <f aca="false">IF($O41&gt;$W$4,ROUND(IF($O41&lt;3,0,IF($O41&gt;4.5,1.5*$H41*$P41,($O41-3)*$H41*$P41)),2),0)</f>
        <v>0</v>
      </c>
      <c r="U41" s="539" t="n">
        <f aca="false">IF($O41&gt;$W$4,ROUND(IF($O41&lt;4.5,0,IF($O41&gt;6,($O41-4.5)*$H41*$P41,($O41-4.5)*$H41*$P41)),2),0)</f>
        <v>0</v>
      </c>
      <c r="V41" s="540" t="n">
        <f aca="false">IF($O41&gt;$W$4,IF($O41&lt;=4,ROUND($H41*($O41+0.5)*2,2),0),0)</f>
        <v>0</v>
      </c>
      <c r="W41" s="541" t="n">
        <f aca="false">IF($O41&gt;$W$4,IF($O41&gt;4,ROUND($H41*($O41+0.5)*2,2),0),0)</f>
        <v>0</v>
      </c>
      <c r="X41" s="558" t="str">
        <f aca="false">A41</f>
        <v>AA16-C</v>
      </c>
      <c r="Y41" s="560" t="n">
        <f aca="false">IF($D41=0.4,1.2,IF($D41=0.6,1.2,IF($D41=0.8,1.3,IF($D41=1,1.5,IF($D41=1.2,1.7,IF($D41&lt;=2,2,"--"))))))</f>
        <v>1.2</v>
      </c>
      <c r="Z41" s="564" t="s">
        <v>1151</v>
      </c>
      <c r="AA41" s="561" t="n">
        <f aca="false">Y41</f>
        <v>1.2</v>
      </c>
      <c r="AB41" s="543" t="n">
        <f aca="false">IF($Y41="--","--",I41)</f>
        <v>0.840800000000001</v>
      </c>
      <c r="AC41" s="544" t="n">
        <f aca="false">IF($Y41="--","--",IF(D41&gt;1.5,0.15,ROUND($D41*0.1,2)))</f>
        <v>0.04</v>
      </c>
      <c r="AD41" s="544" t="n">
        <f aca="false">IF($Y41="--","--",0.15)</f>
        <v>0.15</v>
      </c>
      <c r="AE41" s="545" t="n">
        <f aca="false">IF($Y41="--","--",ROUND(AB41+AC41+AD41,2))</f>
        <v>1.03</v>
      </c>
      <c r="AF41" s="565" t="n">
        <f aca="false">IF($Y41="--","--",IF($AB41&lt;=2,$Y41+1,($Y41+1)+ROUNDUP($AB41-2,0)*0.1))</f>
        <v>2.2</v>
      </c>
      <c r="AG41" s="566" t="n">
        <f aca="false">IF($D41=0.4,0.92,IF($D41=0.6,0.68,IF($D41=0.8,0.74,IF($D41=1,0.7,IF($D41=1.2,0.66,IF($D41=1.5,0.6,IF($D41&lt;=2,(2.4-(D41+0.3)),"--")))))))</f>
        <v>0.92</v>
      </c>
      <c r="AH41" s="547" t="n">
        <f aca="false">IF($Y41="--","--",IF($AE41&lt;=$W$4,ROUND(IF($AE41&lt;1.5,$AE41*$AF41*$AG41,1.5*$AF41*$AG41),2),0))</f>
        <v>2.08</v>
      </c>
      <c r="AI41" s="547" t="n">
        <f aca="false">IF($Y41="--","--",IF($AE41&gt;$W$4,ROUND(IF($AE41&lt;1.5,$AE41*$AF41*$AG41,1.5*$AF41*$AG41),2),0))</f>
        <v>0</v>
      </c>
      <c r="AJ41" s="547" t="n">
        <f aca="false">IF($Y41="--","--",IF($AE41&gt;$W$4,ROUND(IF($AE41&lt;1.5,0,IF($AE41&gt;3,1.5*$AF41*$AG41,($AE41-1.5)*$AF41*$AG41)),2),0))</f>
        <v>0</v>
      </c>
      <c r="AK41" s="547" t="n">
        <f aca="false">IF($Y41="--","--",IF($AE41&gt;$W$4,ROUND(IF($AE41&lt;3,0,IF($AE41&gt;4.5,1.5*$AF41*$AG41,($AE41-3)*$AF41*$AG41)),2),0))</f>
        <v>0</v>
      </c>
      <c r="AL41" s="547" t="n">
        <f aca="false">IF($Y41="--","--",IF($AE41&gt;$W$4,ROUND(IF($AE41&lt;4.5,0,IF($AE41&gt;6,($AE41-4.5)*$AF41*$AG41,($AE41-4.5)*$AF41*$AG41)),2),0))</f>
        <v>0</v>
      </c>
      <c r="AM41" s="544" t="n">
        <f aca="false">IF($Y41="--","--",IF($AE41&gt;$W$4,IF($AE41&lt;=4,ROUND(($AG41*4)*($AE41+0.5)*2,2),0),0))</f>
        <v>0</v>
      </c>
      <c r="AN41" s="548" t="n">
        <f aca="false">IF($Y41="--","--",IF($AE41&gt;$W$4,IF($AE41&gt;4,ROUND(($AG41*4)*($AE41+0.5)*2,2),0),0))</f>
        <v>0</v>
      </c>
      <c r="AO41" s="558" t="s">
        <v>1179</v>
      </c>
      <c r="AP41" s="531" t="s">
        <v>10</v>
      </c>
      <c r="AQ41" s="559" t="s">
        <v>1180</v>
      </c>
      <c r="AR41" s="560" t="n">
        <v>0.4</v>
      </c>
      <c r="AS41" s="561"/>
      <c r="AT41" s="561"/>
      <c r="AU41" s="562" t="n">
        <v>35</v>
      </c>
      <c r="AV41" s="560" t="n">
        <f aca="false">IF($Y41="--","--",Y41+0.2)</f>
        <v>1.4</v>
      </c>
      <c r="AW41" s="564" t="s">
        <v>1151</v>
      </c>
      <c r="AX41" s="561" t="n">
        <f aca="false">AV41</f>
        <v>1.4</v>
      </c>
      <c r="AY41" s="538" t="n">
        <f aca="false">IF(D41&gt;2,AU41,AU41-AV41)</f>
        <v>33.6</v>
      </c>
      <c r="AZ41" s="538" t="n">
        <f aca="false">N41</f>
        <v>0.1</v>
      </c>
      <c r="BA41" s="538" t="n">
        <f aca="false">P41</f>
        <v>1.08</v>
      </c>
      <c r="BB41" s="537" t="n">
        <f aca="false">IF(F41=0,IF(ROUND(AY41*(((N41*P41)+(((D41+M41*2)/6)*P41))-ROUND(((D41+M41*2)^2)*((PI()*96.379/(4*360))-((SIN((96.379/2)*PI()/180))*(COS((96.379/2)*PI()/180))/4)),4)),2),ROUND(AY41*(((N41*P41)+(((D41+M41*2)/4)*P41))-ROUND(((D41+M41*2)^2)*((PI()*120/(4*360))-((SIN((120/2)*PI()/180))*(COS((120/2)*PI()/180))/4)),4)),2)),0)</f>
        <v>6.79</v>
      </c>
      <c r="BC41" s="549" t="n">
        <f aca="false">IF(F41&gt;0,ROUND(AY41*N41*P41,2),0)</f>
        <v>0</v>
      </c>
      <c r="BD41" s="549" t="n">
        <f aca="false">SUM(Q41:U41,AH41:AL41)</f>
        <v>39.12</v>
      </c>
      <c r="BE41" s="549" t="n">
        <f aca="false">IF(F41=0,ROUND((PI()*((D41+M41*2)^2)/4)*AY41,2),ROUND((D41+M41*2)*(F41+M41*2)*AY41,2))</f>
        <v>6.08</v>
      </c>
      <c r="BF41" s="539" t="n">
        <f aca="false">IF(($I41+M41-0.15)&lt;=2,($I41+M41+0.15),IF(($I41+M41)&lt;=3,2.35,($I41+M41+0.2)-0.85))</f>
        <v>1.0308</v>
      </c>
      <c r="BG41" s="539" t="n">
        <f aca="false">IF(D41&gt;2,(I41-F41-M41-0.11),IF(($I41+M41)&lt;=2,0,IF(($I41+M41)&gt;3,0.85,(I41+M41+0.2-BF41))))</f>
        <v>0</v>
      </c>
      <c r="BH41" s="539" t="n">
        <f aca="false">IF(D41&gt;2,ROUND(((1.42+0.4)+(0.91+0.4))*2*BG41,2),ROUND(AV41*AX41*BF41,2))</f>
        <v>2.02</v>
      </c>
      <c r="BI41" s="539" t="n">
        <f aca="false">ROUND(((PI()*0.9^2)/4)*BG41,2)</f>
        <v>0</v>
      </c>
      <c r="BJ41" s="550" t="n">
        <f aca="false">ROUND(BD41-BE41-BH41-BI41-BB41-BC41,2)</f>
        <v>24.23</v>
      </c>
      <c r="BK41" s="516"/>
    </row>
    <row r="42" customFormat="false" ht="14.25" hidden="false" customHeight="false" outlineLevel="0" collapsed="false">
      <c r="A42" s="530" t="s">
        <v>1180</v>
      </c>
      <c r="B42" s="531" t="s">
        <v>10</v>
      </c>
      <c r="C42" s="532" t="s">
        <v>1175</v>
      </c>
      <c r="D42" s="533" t="n">
        <v>0.6</v>
      </c>
      <c r="E42" s="534"/>
      <c r="F42" s="534"/>
      <c r="G42" s="533" t="s">
        <v>1155</v>
      </c>
      <c r="H42" s="535" t="n">
        <v>31</v>
      </c>
      <c r="I42" s="536" t="n">
        <v>1.0357</v>
      </c>
      <c r="J42" s="536" t="n">
        <v>1.069</v>
      </c>
      <c r="K42" s="536" t="n">
        <v>0.434</v>
      </c>
      <c r="L42" s="537" t="n">
        <f aca="false">ROUND((I42+J42)/2,2)</f>
        <v>1.05</v>
      </c>
      <c r="M42" s="538" t="n">
        <f aca="false">IF(F42=0,ROUND($D42*0.1,2),IF(D42&gt;2.8,0.18,0.15))</f>
        <v>0.06</v>
      </c>
      <c r="N42" s="538" t="n">
        <f aca="false">IF(F42=0,IF(ROUND($D42/4,2),IF(ROUND(($D42*1.2)/6,2)&lt;0.1,0.1,ROUND(($D42*1.2)/6,2))),0.5)</f>
        <v>0.12</v>
      </c>
      <c r="O42" s="537" t="n">
        <f aca="false">L42+M42+N42</f>
        <v>1.23</v>
      </c>
      <c r="P42" s="537" t="n">
        <f aca="false">IF(O42&lt;2,(D42+M42*2)+0.6,(D42+M42*2)+0.6+ROUNDUP(O42-2,0)*0.1)</f>
        <v>1.32</v>
      </c>
      <c r="Q42" s="539" t="n">
        <f aca="false">IF($O42&lt;=$W$4,ROUND(IF($O42&lt;1.5,$O42*$H42*$P42,1.5*$H42*$P42),2),0)</f>
        <v>50.33</v>
      </c>
      <c r="R42" s="539" t="n">
        <f aca="false">IF($O42&gt;$W$4,ROUND(IF($O42&lt;1.5,$O42*$H42*$P42,1.5*$H42*$P42),2),0)</f>
        <v>0</v>
      </c>
      <c r="S42" s="539" t="n">
        <f aca="false">IF($O42&gt;$W$4,ROUND(IF($O42&lt;1.5,0,IF($O42&gt;3,1.5*$H42*$P42,($O42-1.5)*$H42*$P42)),2),0)</f>
        <v>0</v>
      </c>
      <c r="T42" s="539" t="n">
        <f aca="false">IF($O42&gt;$W$4,ROUND(IF($O42&lt;3,0,IF($O42&gt;4.5,1.5*$H42*$P42,($O42-3)*$H42*$P42)),2),0)</f>
        <v>0</v>
      </c>
      <c r="U42" s="539" t="n">
        <f aca="false">IF($O42&gt;$W$4,ROUND(IF($O42&lt;4.5,0,IF($O42&gt;6,($O42-4.5)*$H42*$P42,($O42-4.5)*$H42*$P42)),2),0)</f>
        <v>0</v>
      </c>
      <c r="V42" s="540" t="n">
        <f aca="false">IF($O42&gt;$W$4,IF($O42&lt;=4,ROUND($H42*($O42+0.5)*2,2),0),0)</f>
        <v>0</v>
      </c>
      <c r="W42" s="541" t="n">
        <f aca="false">IF($O42&gt;$W$4,IF($O42&gt;4,ROUND($H42*($O42+0.5)*2,2),0),0)</f>
        <v>0</v>
      </c>
      <c r="X42" s="530" t="str">
        <f aca="false">A42</f>
        <v>AA16-D</v>
      </c>
      <c r="Y42" s="533" t="n">
        <f aca="false">IF($D42=0.4,1.2,IF($D42=0.6,1.2,IF($D42=0.8,1.3,IF($D42=1,1.5,IF($D42=1.2,1.7,IF($D42&lt;=2,2,"--"))))))</f>
        <v>1.2</v>
      </c>
      <c r="Z42" s="542" t="s">
        <v>1151</v>
      </c>
      <c r="AA42" s="534" t="n">
        <f aca="false">Y42</f>
        <v>1.2</v>
      </c>
      <c r="AB42" s="543" t="n">
        <f aca="false">IF($Y42="--","--",I42)</f>
        <v>1.0357</v>
      </c>
      <c r="AC42" s="544" t="n">
        <f aca="false">IF($Y42="--","--",IF(D42&gt;1.5,0.15,ROUND($D42*0.1,2)))</f>
        <v>0.06</v>
      </c>
      <c r="AD42" s="544" t="n">
        <f aca="false">IF($Y42="--","--",0.15)</f>
        <v>0.15</v>
      </c>
      <c r="AE42" s="545" t="n">
        <f aca="false">IF($Y42="--","--",ROUND(AB42+AC42+AD42,2))</f>
        <v>1.25</v>
      </c>
      <c r="AF42" s="545" t="n">
        <f aca="false">IF($Y42="--","--",IF($AB42&lt;=2,$Y42+1,($Y42+1)+ROUNDUP($AB42-2,0)*0.1))</f>
        <v>2.2</v>
      </c>
      <c r="AG42" s="546" t="n">
        <f aca="false">IF($D42=0.4,0.92,IF($D42=0.6,0.68,IF($D42=0.8,0.74,IF($D42=1,0.7,IF($D42=1.2,0.66,IF($D42=1.5,0.6,IF($D42&lt;=2,(2.4-(D42+0.3)),"--")))))))</f>
        <v>0.68</v>
      </c>
      <c r="AH42" s="547" t="n">
        <f aca="false">IF($Y42="--","--",IF($AE42&lt;=$W$4,ROUND(IF($AE42&lt;1.5,$AE42*$AF42*$AG42,1.5*$AF42*$AG42),2),0))</f>
        <v>1.87</v>
      </c>
      <c r="AI42" s="547" t="n">
        <f aca="false">IF($Y42="--","--",IF($AE42&gt;$W$4,ROUND(IF($AE42&lt;1.5,$AE42*$AF42*$AG42,1.5*$AF42*$AG42),2),0))</f>
        <v>0</v>
      </c>
      <c r="AJ42" s="547" t="n">
        <f aca="false">IF($Y42="--","--",IF($AE42&gt;$W$4,ROUND(IF($AE42&lt;1.5,0,IF($AE42&gt;3,1.5*$AF42*$AG42,($AE42-1.5)*$AF42*$AG42)),2),0))</f>
        <v>0</v>
      </c>
      <c r="AK42" s="547" t="n">
        <f aca="false">IF($Y42="--","--",IF($AE42&gt;$W$4,ROUND(IF($AE42&lt;3,0,IF($AE42&gt;4.5,1.5*$AF42*$AG42,($AE42-3)*$AF42*$AG42)),2),0))</f>
        <v>0</v>
      </c>
      <c r="AL42" s="547" t="n">
        <f aca="false">IF($Y42="--","--",IF($AE42&gt;$W$4,ROUND(IF($AE42&lt;4.5,0,IF($AE42&gt;6,($AE42-4.5)*$AF42*$AG42,($AE42-4.5)*$AF42*$AG42)),2),0))</f>
        <v>0</v>
      </c>
      <c r="AM42" s="544" t="n">
        <f aca="false">IF($Y42="--","--",IF($AE42&gt;$W$4,IF($AE42&lt;=4,ROUND(($AG42*4)*($AE42+0.5)*2,2),0),0))</f>
        <v>0</v>
      </c>
      <c r="AN42" s="548" t="n">
        <f aca="false">IF($Y42="--","--",IF($AE42&gt;$W$4,IF($AE42&gt;4,ROUND(($AG42*4)*($AE42+0.5)*2,2),0),0))</f>
        <v>0</v>
      </c>
      <c r="AO42" s="530" t="s">
        <v>1180</v>
      </c>
      <c r="AP42" s="531" t="s">
        <v>10</v>
      </c>
      <c r="AQ42" s="532" t="s">
        <v>1175</v>
      </c>
      <c r="AR42" s="533" t="n">
        <v>0.6</v>
      </c>
      <c r="AS42" s="534"/>
      <c r="AT42" s="534"/>
      <c r="AU42" s="535" t="n">
        <v>31</v>
      </c>
      <c r="AV42" s="533" t="n">
        <f aca="false">IF($Y42="--","--",Y42+0.2)</f>
        <v>1.4</v>
      </c>
      <c r="AW42" s="542" t="s">
        <v>1151</v>
      </c>
      <c r="AX42" s="534" t="n">
        <f aca="false">AV42</f>
        <v>1.4</v>
      </c>
      <c r="AY42" s="538" t="n">
        <f aca="false">IF(D42&gt;2,AU42,AU42-AV42)</f>
        <v>29.6</v>
      </c>
      <c r="AZ42" s="538" t="n">
        <f aca="false">N42</f>
        <v>0.12</v>
      </c>
      <c r="BA42" s="538" t="n">
        <f aca="false">P42</f>
        <v>1.32</v>
      </c>
      <c r="BB42" s="537" t="n">
        <f aca="false">IF(F42=0,IF(ROUND(AY42*(((N42*P42)+(((D42+M42*2)/6)*P42))-ROUND(((D42+M42*2)^2)*((PI()*96.379/(4*360))-((SIN((96.379/2)*PI()/180))*(COS((96.379/2)*PI()/180))/4)),4)),2),ROUND(AY42*(((N42*P42)+(((D42+M42*2)/4)*P42))-ROUND(((D42+M42*2)^2)*((PI()*120/(4*360))-((SIN((120/2)*PI()/180))*(COS((120/2)*PI()/180))/4)),4)),2)),0)</f>
        <v>9.37</v>
      </c>
      <c r="BC42" s="549" t="n">
        <f aca="false">IF(F42&gt;0,ROUND(AY42*N42*P42,2),0)</f>
        <v>0</v>
      </c>
      <c r="BD42" s="549" t="n">
        <f aca="false">SUM(Q42:U42,AH42:AL42)</f>
        <v>52.2</v>
      </c>
      <c r="BE42" s="549" t="n">
        <f aca="false">IF(F42=0,ROUND((PI()*((D42+M42*2)^2)/4)*AY42,2),ROUND((D42+M42*2)*(F42+M42*2)*AY42,2))</f>
        <v>12.05</v>
      </c>
      <c r="BF42" s="539" t="n">
        <f aca="false">IF(($I42+M42-0.15)&lt;=2,($I42+M42+0.15),IF(($I42+M42)&lt;=3,2.35,($I42+M42+0.2)-0.85))</f>
        <v>1.2457</v>
      </c>
      <c r="BG42" s="539" t="n">
        <f aca="false">IF(D42&gt;2,(I42-F42-M42-0.11),IF(($I42+M42)&lt;=2,0,IF(($I42+M42)&gt;3,0.85,(I42+M42+0.2-BF42))))</f>
        <v>0</v>
      </c>
      <c r="BH42" s="539" t="n">
        <f aca="false">IF(D42&gt;2,ROUND(((1.42+0.4)+(0.91+0.4))*2*BG42,2),ROUND(AV42*AX42*BF42,2))</f>
        <v>2.44</v>
      </c>
      <c r="BI42" s="539" t="n">
        <f aca="false">ROUND(((PI()*0.9^2)/4)*BG42,2)</f>
        <v>0</v>
      </c>
      <c r="BJ42" s="550" t="n">
        <f aca="false">ROUND(BD42-BE42-BH42-BI42-BB42-BC42,2)</f>
        <v>28.34</v>
      </c>
      <c r="BK42" s="516"/>
    </row>
    <row r="43" customFormat="false" ht="14.25" hidden="false" customHeight="false" outlineLevel="0" collapsed="false">
      <c r="A43" s="503"/>
      <c r="B43" s="504"/>
      <c r="C43" s="504"/>
      <c r="D43" s="505"/>
      <c r="E43" s="505"/>
      <c r="F43" s="505"/>
      <c r="G43" s="505"/>
      <c r="H43" s="507"/>
      <c r="I43" s="508"/>
      <c r="J43" s="508"/>
      <c r="K43" s="508"/>
      <c r="L43" s="509"/>
      <c r="M43" s="510"/>
      <c r="N43" s="510"/>
      <c r="O43" s="509"/>
      <c r="P43" s="509"/>
      <c r="Q43" s="511"/>
      <c r="R43" s="511"/>
      <c r="S43" s="511"/>
      <c r="T43" s="511"/>
      <c r="U43" s="511"/>
      <c r="V43" s="512"/>
      <c r="W43" s="513"/>
      <c r="X43" s="518"/>
      <c r="Y43" s="505"/>
      <c r="Z43" s="551"/>
      <c r="AA43" s="505"/>
      <c r="AB43" s="552"/>
      <c r="AC43" s="553"/>
      <c r="AD43" s="553"/>
      <c r="AE43" s="554"/>
      <c r="AF43" s="554"/>
      <c r="AG43" s="551"/>
      <c r="AH43" s="555"/>
      <c r="AI43" s="555"/>
      <c r="AJ43" s="555"/>
      <c r="AK43" s="555"/>
      <c r="AL43" s="555"/>
      <c r="AM43" s="553"/>
      <c r="AN43" s="556"/>
      <c r="AO43" s="503"/>
      <c r="AP43" s="504"/>
      <c r="AQ43" s="504"/>
      <c r="AR43" s="505"/>
      <c r="AS43" s="505"/>
      <c r="AT43" s="505"/>
      <c r="AU43" s="507"/>
      <c r="AV43" s="505"/>
      <c r="AW43" s="551"/>
      <c r="AX43" s="505"/>
      <c r="AY43" s="510"/>
      <c r="AZ43" s="510"/>
      <c r="BA43" s="510"/>
      <c r="BB43" s="509"/>
      <c r="BC43" s="509"/>
      <c r="BD43" s="509"/>
      <c r="BE43" s="509"/>
      <c r="BF43" s="511"/>
      <c r="BG43" s="511"/>
      <c r="BH43" s="511"/>
      <c r="BI43" s="511"/>
      <c r="BJ43" s="515"/>
      <c r="BK43" s="516"/>
    </row>
    <row r="44" s="456" customFormat="true" ht="14.25" hidden="false" customHeight="false" outlineLevel="0" collapsed="false">
      <c r="A44" s="557" t="s">
        <v>1181</v>
      </c>
      <c r="B44" s="520"/>
      <c r="C44" s="521"/>
      <c r="D44" s="522"/>
      <c r="E44" s="522"/>
      <c r="F44" s="522"/>
      <c r="G44" s="522"/>
      <c r="H44" s="523"/>
      <c r="I44" s="523"/>
      <c r="J44" s="523"/>
      <c r="K44" s="524"/>
      <c r="L44" s="525"/>
      <c r="M44" s="525"/>
      <c r="N44" s="525"/>
      <c r="O44" s="525"/>
      <c r="P44" s="525"/>
      <c r="Q44" s="525"/>
      <c r="R44" s="525"/>
      <c r="S44" s="525"/>
      <c r="T44" s="525"/>
      <c r="U44" s="525"/>
      <c r="V44" s="526"/>
      <c r="W44" s="527"/>
      <c r="X44" s="528" t="str">
        <f aca="false">$A44</f>
        <v>Rua Pref. Altivo Mendes Linhares</v>
      </c>
      <c r="Y44" s="522"/>
      <c r="Z44" s="522"/>
      <c r="AA44" s="522"/>
      <c r="AB44" s="525"/>
      <c r="AC44" s="525"/>
      <c r="AD44" s="525"/>
      <c r="AE44" s="525"/>
      <c r="AF44" s="523"/>
      <c r="AG44" s="525"/>
      <c r="AH44" s="525"/>
      <c r="AI44" s="525"/>
      <c r="AJ44" s="525"/>
      <c r="AK44" s="525"/>
      <c r="AL44" s="525"/>
      <c r="AM44" s="525"/>
      <c r="AN44" s="527"/>
      <c r="AO44" s="557" t="str">
        <f aca="false">$A44</f>
        <v>Rua Pref. Altivo Mendes Linhares</v>
      </c>
      <c r="AP44" s="520"/>
      <c r="AQ44" s="521"/>
      <c r="AR44" s="522"/>
      <c r="AS44" s="522"/>
      <c r="AT44" s="522"/>
      <c r="AU44" s="523"/>
      <c r="AV44" s="522"/>
      <c r="AW44" s="522"/>
      <c r="AX44" s="522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525"/>
      <c r="BJ44" s="529"/>
      <c r="BK44" s="502"/>
    </row>
    <row r="45" customFormat="false" ht="14.25" hidden="false" customHeight="false" outlineLevel="0" collapsed="false">
      <c r="A45" s="530" t="s">
        <v>1182</v>
      </c>
      <c r="B45" s="531" t="s">
        <v>10</v>
      </c>
      <c r="C45" s="532" t="s">
        <v>1183</v>
      </c>
      <c r="D45" s="533" t="n">
        <v>0.4</v>
      </c>
      <c r="E45" s="534"/>
      <c r="F45" s="534"/>
      <c r="G45" s="560" t="s">
        <v>1150</v>
      </c>
      <c r="H45" s="535" t="n">
        <v>25</v>
      </c>
      <c r="I45" s="536" t="n">
        <v>1.198</v>
      </c>
      <c r="J45" s="536" t="n">
        <v>1.37208928571429</v>
      </c>
      <c r="K45" s="536" t="n">
        <v>0</v>
      </c>
      <c r="L45" s="537" t="n">
        <f aca="false">ROUND((I45+J45)/2,2)</f>
        <v>1.29</v>
      </c>
      <c r="M45" s="538" t="n">
        <f aca="false">IF(F45=0,ROUND($D45*0.1,2),IF(D45&gt;2.8,0.18,0.15))</f>
        <v>0.04</v>
      </c>
      <c r="N45" s="538" t="n">
        <f aca="false">IF(F45=0,IF(ROUND($D45/4,2),IF(ROUND(($D45*1.2)/6,2)&lt;0.1,0.1,ROUND(($D45*1.2)/6,2))),0.5)</f>
        <v>0.1</v>
      </c>
      <c r="O45" s="537" t="n">
        <f aca="false">L45+M45+N45</f>
        <v>1.43</v>
      </c>
      <c r="P45" s="537" t="n">
        <f aca="false">IF(O45&lt;2,(D45+M45*2)+0.6,(D45+M45*2)+0.6+ROUNDUP(O45-2,0)*0.1)</f>
        <v>1.08</v>
      </c>
      <c r="Q45" s="539" t="n">
        <f aca="false">IF($O45&lt;=$W$4,ROUND(IF($O45&lt;1.5,$O45*$H45*$P45,1.5*$H45*$P45),2),0)</f>
        <v>38.61</v>
      </c>
      <c r="R45" s="539" t="n">
        <f aca="false">IF($O45&gt;$W$4,ROUND(IF($O45&lt;1.5,$O45*$H45*$P45,1.5*$H45*$P45),2),0)</f>
        <v>0</v>
      </c>
      <c r="S45" s="539" t="n">
        <f aca="false">IF($O45&gt;$W$4,ROUND(IF($O45&lt;1.5,0,IF($O45&gt;3,1.5*$H45*$P45,($O45-1.5)*$H45*$P45)),2),0)</f>
        <v>0</v>
      </c>
      <c r="T45" s="539" t="n">
        <f aca="false">IF($O45&gt;$W$4,ROUND(IF($O45&lt;3,0,IF($O45&gt;4.5,1.5*$H45*$P45,($O45-3)*$H45*$P45)),2),0)</f>
        <v>0</v>
      </c>
      <c r="U45" s="539" t="n">
        <f aca="false">IF($O45&gt;$W$4,ROUND(IF($O45&lt;4.5,0,IF($O45&gt;6,($O45-4.5)*$H45*$P45,($O45-4.5)*$H45*$P45)),2),0)</f>
        <v>0</v>
      </c>
      <c r="V45" s="540" t="n">
        <f aca="false">IF($O45&gt;$W$4,IF($O45&lt;=4,ROUND($H45*($O45+0.5)*2,2),0),0)</f>
        <v>0</v>
      </c>
      <c r="W45" s="541" t="n">
        <f aca="false">IF($O45&gt;$W$4,IF($O45&gt;4,ROUND($H45*($O45+0.5)*2,2),0),0)</f>
        <v>0</v>
      </c>
      <c r="X45" s="558" t="str">
        <f aca="false">A45</f>
        <v>AA1</v>
      </c>
      <c r="Y45" s="560" t="n">
        <f aca="false">IF($D45=0.4,1.2,IF($D45=0.6,1.2,IF($D45=0.8,1.3,IF($D45=1,1.5,IF($D45=1.2,1.7,IF($D45&lt;=2,2,"--"))))))</f>
        <v>1.2</v>
      </c>
      <c r="Z45" s="564" t="s">
        <v>1151</v>
      </c>
      <c r="AA45" s="561" t="n">
        <f aca="false">Y45</f>
        <v>1.2</v>
      </c>
      <c r="AB45" s="543" t="n">
        <f aca="false">IF($Y45="--","--",I45)</f>
        <v>1.198</v>
      </c>
      <c r="AC45" s="544" t="n">
        <f aca="false">IF($Y45="--","--",IF(D45&gt;1.5,0.15,ROUND($D45*0.1,2)))</f>
        <v>0.04</v>
      </c>
      <c r="AD45" s="544" t="n">
        <f aca="false">IF($Y45="--","--",0.15)</f>
        <v>0.15</v>
      </c>
      <c r="AE45" s="545" t="n">
        <f aca="false">IF($Y45="--","--",ROUND(AB45+AC45+AD45,2))</f>
        <v>1.39</v>
      </c>
      <c r="AF45" s="565" t="n">
        <f aca="false">IF($Y45="--","--",IF($AB45&lt;=2,$Y45+1,($Y45+1)+ROUNDUP($AB45-2,0)*0.1))</f>
        <v>2.2</v>
      </c>
      <c r="AG45" s="566" t="n">
        <f aca="false">IF($D45=0.4,0.92,IF($D45=0.6,0.68,IF($D45=0.8,0.74,IF($D45=1,0.7,IF($D45=1.2,0.66,IF($D45=1.5,0.6,IF($D45&lt;=2,(2.4-(D45+0.3)),"--")))))))</f>
        <v>0.92</v>
      </c>
      <c r="AH45" s="547" t="n">
        <f aca="false">IF($Y45="--","--",IF($AE45&lt;=$W$4,ROUND(IF($AE45&lt;1.5,$AE45*$AF45*$AG45,1.5*$AF45*$AG45),2),0))</f>
        <v>2.81</v>
      </c>
      <c r="AI45" s="547" t="n">
        <f aca="false">IF($Y45="--","--",IF($AE45&gt;$W$4,ROUND(IF($AE45&lt;1.5,$AE45*$AF45*$AG45,1.5*$AF45*$AG45),2),0))</f>
        <v>0</v>
      </c>
      <c r="AJ45" s="547" t="n">
        <f aca="false">IF($Y45="--","--",IF($AE45&gt;$W$4,ROUND(IF($AE45&lt;1.5,0,IF($AE45&gt;3,1.5*$AF45*$AG45,($AE45-1.5)*$AF45*$AG45)),2),0))</f>
        <v>0</v>
      </c>
      <c r="AK45" s="547" t="n">
        <f aca="false">IF($Y45="--","--",IF($AE45&gt;$W$4,ROUND(IF($AE45&lt;3,0,IF($AE45&gt;4.5,1.5*$AF45*$AG45,($AE45-3)*$AF45*$AG45)),2),0))</f>
        <v>0</v>
      </c>
      <c r="AL45" s="547" t="n">
        <f aca="false">IF($Y45="--","--",IF($AE45&gt;$W$4,ROUND(IF($AE45&lt;4.5,0,IF($AE45&gt;6,($AE45-4.5)*$AF45*$AG45,($AE45-4.5)*$AF45*$AG45)),2),0))</f>
        <v>0</v>
      </c>
      <c r="AM45" s="544" t="n">
        <f aca="false">IF($Y45="--","--",IF($AE45&gt;$W$4,IF($AE45&lt;=4,ROUND(($AG45*4)*($AE45+0.5)*2,2),0),0))</f>
        <v>0</v>
      </c>
      <c r="AN45" s="548" t="n">
        <f aca="false">IF($Y45="--","--",IF($AE45&gt;$W$4,IF($AE45&gt;4,ROUND(($AG45*4)*($AE45+0.5)*2,2),0),0))</f>
        <v>0</v>
      </c>
      <c r="AO45" s="530" t="s">
        <v>1182</v>
      </c>
      <c r="AP45" s="531" t="s">
        <v>10</v>
      </c>
      <c r="AQ45" s="569" t="s">
        <v>1183</v>
      </c>
      <c r="AR45" s="533" t="n">
        <v>0.4</v>
      </c>
      <c r="AS45" s="534"/>
      <c r="AT45" s="534"/>
      <c r="AU45" s="535" t="n">
        <v>25</v>
      </c>
      <c r="AV45" s="560" t="n">
        <f aca="false">IF($Y45="--","--",Y45+0.2)</f>
        <v>1.4</v>
      </c>
      <c r="AW45" s="564" t="s">
        <v>1151</v>
      </c>
      <c r="AX45" s="561" t="n">
        <f aca="false">AV45</f>
        <v>1.4</v>
      </c>
      <c r="AY45" s="538" t="n">
        <f aca="false">IF(D45&gt;2,AU45,AU45-AV45)</f>
        <v>23.6</v>
      </c>
      <c r="AZ45" s="538" t="n">
        <f aca="false">N45</f>
        <v>0.1</v>
      </c>
      <c r="BA45" s="538" t="n">
        <f aca="false">P45</f>
        <v>1.08</v>
      </c>
      <c r="BB45" s="537" t="n">
        <f aca="false">IF(F45=0,IF(ROUND(AY45*(((N45*P45)+(((D45+M45*2)/6)*P45))-ROUND(((D45+M45*2)^2)*((PI()*96.379/(4*360))-((SIN((96.379/2)*PI()/180))*(COS((96.379/2)*PI()/180))/4)),4)),2),ROUND(AY45*(((N45*P45)+(((D45+M45*2)/4)*P45))-ROUND(((D45+M45*2)^2)*((PI()*120/(4*360))-((SIN((120/2)*PI()/180))*(COS((120/2)*PI()/180))/4)),4)),2)),0)</f>
        <v>4.77</v>
      </c>
      <c r="BC45" s="549" t="n">
        <f aca="false">IF(F45&gt;0,ROUND(AY45*N45*P45,2),0)</f>
        <v>0</v>
      </c>
      <c r="BD45" s="549" t="n">
        <f aca="false">SUM(Q45:U45,AH45:AL45)</f>
        <v>41.42</v>
      </c>
      <c r="BE45" s="549" t="n">
        <f aca="false">IF(F45=0,ROUND((PI()*((D45+M45*2)^2)/4)*AY45,2),ROUND((D45+M45*2)*(F45+M45*2)*AY45,2))</f>
        <v>4.27</v>
      </c>
      <c r="BF45" s="539" t="n">
        <f aca="false">IF(($I45+M45-0.15)&lt;=2,($I45+M45+0.15),IF(($I45+M45)&lt;=3,2.35,($I45+M45+0.2)-0.85))</f>
        <v>1.388</v>
      </c>
      <c r="BG45" s="539" t="n">
        <f aca="false">IF(D45&gt;2,(I45-F45-M45-0.11),IF(($I45+M45)&lt;=2,0,IF(($I45+M45)&gt;3,0.85,(I45+M45+0.2-BF45))))</f>
        <v>0</v>
      </c>
      <c r="BH45" s="539" t="n">
        <f aca="false">IF(D45&gt;2,ROUND(((1.42+0.4)+(0.91+0.4))*2*BG45,2),ROUND(AV45*AX45*BF45,2))</f>
        <v>2.72</v>
      </c>
      <c r="BI45" s="539" t="n">
        <f aca="false">ROUND(((PI()*0.9^2)/4)*BG45,2)</f>
        <v>0</v>
      </c>
      <c r="BJ45" s="550" t="n">
        <f aca="false">ROUND(BD45-BE45-BH45-BI45-BB45-BC45,2)</f>
        <v>29.66</v>
      </c>
      <c r="BK45" s="516"/>
    </row>
    <row r="46" customFormat="false" ht="14.25" hidden="false" customHeight="false" outlineLevel="0" collapsed="false">
      <c r="A46" s="558" t="s">
        <v>1183</v>
      </c>
      <c r="B46" s="570" t="s">
        <v>10</v>
      </c>
      <c r="C46" s="559" t="s">
        <v>1149</v>
      </c>
      <c r="D46" s="560" t="n">
        <v>0.4</v>
      </c>
      <c r="E46" s="561"/>
      <c r="F46" s="561"/>
      <c r="G46" s="560" t="s">
        <v>1150</v>
      </c>
      <c r="H46" s="562" t="n">
        <v>28</v>
      </c>
      <c r="I46" s="563" t="n">
        <v>1.37208928571429</v>
      </c>
      <c r="J46" s="563" t="n">
        <v>1.32158928571429</v>
      </c>
      <c r="K46" s="536" t="n">
        <v>0.12</v>
      </c>
      <c r="L46" s="537" t="n">
        <f aca="false">ROUND((I46+J46)/2,2)</f>
        <v>1.35</v>
      </c>
      <c r="M46" s="538" t="n">
        <f aca="false">IF(F46=0,ROUND($D46*0.1,2),IF(D46&gt;2.8,0.18,0.15))</f>
        <v>0.04</v>
      </c>
      <c r="N46" s="538" t="n">
        <f aca="false">IF(F46=0,IF(ROUND($D46/4,2),IF(ROUND(($D46*1.2)/6,2)&lt;0.1,0.1,ROUND(($D46*1.2)/6,2))),0.5)</f>
        <v>0.1</v>
      </c>
      <c r="O46" s="537" t="n">
        <f aca="false">L46+M46+N46</f>
        <v>1.49</v>
      </c>
      <c r="P46" s="537" t="n">
        <f aca="false">IF(O46&lt;2,(D46+M46*2)+0.6,(D46+M46*2)+0.6+ROUNDUP(O46-2,0)*0.1)</f>
        <v>1.08</v>
      </c>
      <c r="Q46" s="539" t="n">
        <f aca="false">IF($O46&lt;=$W$4,ROUND(IF($O46&lt;1.5,$O46*$H46*$P46,1.5*$H46*$P46),2),0)</f>
        <v>45.06</v>
      </c>
      <c r="R46" s="539" t="n">
        <f aca="false">IF($O46&gt;$W$4,ROUND(IF($O46&lt;1.5,$O46*$H46*$P46,1.5*$H46*$P46),2),0)</f>
        <v>0</v>
      </c>
      <c r="S46" s="539" t="n">
        <f aca="false">IF($O46&gt;$W$4,ROUND(IF($O46&lt;1.5,0,IF($O46&gt;3,1.5*$H46*$P46,($O46-1.5)*$H46*$P46)),2),0)</f>
        <v>0</v>
      </c>
      <c r="T46" s="539" t="n">
        <f aca="false">IF($O46&gt;$W$4,ROUND(IF($O46&lt;3,0,IF($O46&gt;4.5,1.5*$H46*$P46,($O46-3)*$H46*$P46)),2),0)</f>
        <v>0</v>
      </c>
      <c r="U46" s="539" t="n">
        <f aca="false">IF($O46&gt;$W$4,ROUND(IF($O46&lt;4.5,0,IF($O46&gt;6,($O46-4.5)*$H46*$P46,($O46-4.5)*$H46*$P46)),2),0)</f>
        <v>0</v>
      </c>
      <c r="V46" s="540" t="n">
        <f aca="false">IF($O46&gt;$W$4,IF($O46&lt;=4,ROUND($H46*($O46+0.5)*2,2),0),0)</f>
        <v>0</v>
      </c>
      <c r="W46" s="541" t="n">
        <f aca="false">IF($O46&gt;$W$4,IF($O46&gt;4,ROUND($H46*($O46+0.5)*2,2),0),0)</f>
        <v>0</v>
      </c>
      <c r="X46" s="558" t="str">
        <f aca="false">A46</f>
        <v>AA2</v>
      </c>
      <c r="Y46" s="560" t="n">
        <f aca="false">IF($D46=0.4,1.2,IF($D46=0.6,1.2,IF($D46=0.8,1.3,IF($D46=1,1.5,IF($D46=1.2,1.7,IF($D46&lt;=2,2,"--"))))))</f>
        <v>1.2</v>
      </c>
      <c r="Z46" s="564" t="s">
        <v>1151</v>
      </c>
      <c r="AA46" s="561" t="n">
        <f aca="false">Y46</f>
        <v>1.2</v>
      </c>
      <c r="AB46" s="543" t="n">
        <f aca="false">IF($Y46="--","--",I46)</f>
        <v>1.37208928571429</v>
      </c>
      <c r="AC46" s="544" t="n">
        <f aca="false">IF($Y46="--","--",IF(D46&gt;1.5,0.15,ROUND($D46*0.1,2)))</f>
        <v>0.04</v>
      </c>
      <c r="AD46" s="544" t="n">
        <f aca="false">IF($Y46="--","--",0.15)</f>
        <v>0.15</v>
      </c>
      <c r="AE46" s="545" t="n">
        <f aca="false">IF($Y46="--","--",ROUND(AB46+AC46+AD46,2))</f>
        <v>1.56</v>
      </c>
      <c r="AF46" s="565" t="n">
        <f aca="false">IF($Y46="--","--",IF($AB46&lt;=2,$Y46+1,($Y46+1)+ROUNDUP($AB46-2,0)*0.1))</f>
        <v>2.2</v>
      </c>
      <c r="AG46" s="566" t="n">
        <f aca="false">IF($D46=0.4,0.92,IF($D46=0.6,0.68,IF($D46=0.8,0.74,IF($D46=1,0.7,IF($D46=1.2,0.66,IF($D46=1.5,0.6,IF($D46&lt;=2,(2.4-(D46+0.3)),"--")))))))</f>
        <v>0.92</v>
      </c>
      <c r="AH46" s="547" t="n">
        <f aca="false">IF($Y46="--","--",IF($AE46&lt;=$W$4,ROUND(IF($AE46&lt;1.5,$AE46*$AF46*$AG46,1.5*$AF46*$AG46),2),0))</f>
        <v>0</v>
      </c>
      <c r="AI46" s="547" t="n">
        <f aca="false">IF($Y46="--","--",IF($AE46&gt;$W$4,ROUND(IF($AE46&lt;1.5,$AE46*$AF46*$AG46,1.5*$AF46*$AG46),2),0))</f>
        <v>3.04</v>
      </c>
      <c r="AJ46" s="547" t="n">
        <f aca="false">IF($Y46="--","--",IF($AE46&gt;$W$4,ROUND(IF($AE46&lt;1.5,0,IF($AE46&gt;3,1.5*$AF46*$AG46,($AE46-1.5)*$AF46*$AG46)),2),0))</f>
        <v>0.12</v>
      </c>
      <c r="AK46" s="547" t="n">
        <f aca="false">IF($Y46="--","--",IF($AE46&gt;$W$4,ROUND(IF($AE46&lt;3,0,IF($AE46&gt;4.5,1.5*$AF46*$AG46,($AE46-3)*$AF46*$AG46)),2),0))</f>
        <v>0</v>
      </c>
      <c r="AL46" s="547" t="n">
        <f aca="false">IF($Y46="--","--",IF($AE46&gt;$W$4,ROUND(IF($AE46&lt;4.5,0,IF($AE46&gt;6,($AE46-4.5)*$AF46*$AG46,($AE46-4.5)*$AF46*$AG46)),2),0))</f>
        <v>0</v>
      </c>
      <c r="AM46" s="544" t="n">
        <f aca="false">IF($Y46="--","--",IF($AE46&gt;$W$4,IF($AE46&lt;=4,ROUND(($AG46*4)*($AE46+0.5)*2,2),0),0))</f>
        <v>15.16</v>
      </c>
      <c r="AN46" s="548" t="n">
        <f aca="false">IF($Y46="--","--",IF($AE46&gt;$W$4,IF($AE46&gt;4,ROUND(($AG46*4)*($AE46+0.5)*2,2),0),0))</f>
        <v>0</v>
      </c>
      <c r="AO46" s="558" t="s">
        <v>1183</v>
      </c>
      <c r="AP46" s="570" t="s">
        <v>10</v>
      </c>
      <c r="AQ46" s="571" t="s">
        <v>1149</v>
      </c>
      <c r="AR46" s="560" t="n">
        <v>0.4</v>
      </c>
      <c r="AS46" s="561"/>
      <c r="AT46" s="561"/>
      <c r="AU46" s="562" t="n">
        <v>28</v>
      </c>
      <c r="AV46" s="560" t="n">
        <f aca="false">IF($Y46="--","--",Y46+0.2)</f>
        <v>1.4</v>
      </c>
      <c r="AW46" s="564" t="s">
        <v>1151</v>
      </c>
      <c r="AX46" s="561" t="n">
        <f aca="false">AV46</f>
        <v>1.4</v>
      </c>
      <c r="AY46" s="538" t="n">
        <f aca="false">IF(D46&gt;2,AU46,AU46-AV46)</f>
        <v>26.6</v>
      </c>
      <c r="AZ46" s="538" t="n">
        <f aca="false">N46</f>
        <v>0.1</v>
      </c>
      <c r="BA46" s="538" t="n">
        <f aca="false">P46</f>
        <v>1.08</v>
      </c>
      <c r="BB46" s="537" t="n">
        <f aca="false">IF(F46=0,IF(ROUND(AY46*(((N46*P46)+(((D46+M46*2)/6)*P46))-ROUND(((D46+M46*2)^2)*((PI()*96.379/(4*360))-((SIN((96.379/2)*PI()/180))*(COS((96.379/2)*PI()/180))/4)),4)),2),ROUND(AY46*(((N46*P46)+(((D46+M46*2)/4)*P46))-ROUND(((D46+M46*2)^2)*((PI()*120/(4*360))-((SIN((120/2)*PI()/180))*(COS((120/2)*PI()/180))/4)),4)),2)),0)</f>
        <v>5.38</v>
      </c>
      <c r="BC46" s="549" t="n">
        <f aca="false">IF(F46&gt;0,ROUND(AY46*N46*P46,2),0)</f>
        <v>0</v>
      </c>
      <c r="BD46" s="549" t="n">
        <f aca="false">SUM(Q46:U46,AH46:AL46)</f>
        <v>48.22</v>
      </c>
      <c r="BE46" s="549" t="n">
        <f aca="false">IF(F46=0,ROUND((PI()*((D46+M46*2)^2)/4)*AY46,2),ROUND((D46+M46*2)*(F46+M46*2)*AY46,2))</f>
        <v>4.81</v>
      </c>
      <c r="BF46" s="572" t="n">
        <f aca="false">IF(($I46+M46-0.15)&lt;=2,($I46+M46+0.15),IF(($I46+M46)&lt;=3,2.35,($I46+M46+0.2)-0.85))</f>
        <v>1.56208928571429</v>
      </c>
      <c r="BG46" s="572" t="n">
        <f aca="false">IF(D46&gt;2,(I46-F46-M46-0.11),IF(($I46+M46)&lt;=2,0,IF(($I46+M46)&gt;3,0.85,(I46+M46+0.2-BF46))))</f>
        <v>0</v>
      </c>
      <c r="BH46" s="572" t="n">
        <f aca="false">IF(D46&gt;2,ROUND(((1.42+0.4)+(0.91+0.4))*2*BG46,2),ROUND(AV46*AX46*BF46,2))</f>
        <v>3.06</v>
      </c>
      <c r="BI46" s="572" t="n">
        <f aca="false">ROUND(((PI()*0.9^2)/4)*BG46,2)</f>
        <v>0</v>
      </c>
      <c r="BJ46" s="550" t="n">
        <f aca="false">ROUND(BD46-BE46-BH46-BI46-BB46-BC46,2)</f>
        <v>34.97</v>
      </c>
      <c r="BK46" s="516"/>
    </row>
    <row r="47" customFormat="false" ht="14.25" hidden="false" customHeight="false" outlineLevel="0" collapsed="false">
      <c r="A47" s="558" t="s">
        <v>1149</v>
      </c>
      <c r="B47" s="570" t="s">
        <v>10</v>
      </c>
      <c r="C47" s="559" t="s">
        <v>1184</v>
      </c>
      <c r="D47" s="560" t="n">
        <v>0.4</v>
      </c>
      <c r="E47" s="561"/>
      <c r="F47" s="561"/>
      <c r="G47" s="560" t="s">
        <v>1150</v>
      </c>
      <c r="H47" s="562" t="n">
        <v>38</v>
      </c>
      <c r="I47" s="563" t="n">
        <v>1.44158928571429</v>
      </c>
      <c r="J47" s="563" t="n">
        <v>1.38483328571429</v>
      </c>
      <c r="K47" s="536" t="n">
        <v>0.2</v>
      </c>
      <c r="L47" s="537" t="n">
        <f aca="false">ROUND((I47+J47)/2,2)</f>
        <v>1.41</v>
      </c>
      <c r="M47" s="538" t="n">
        <f aca="false">IF(F47=0,ROUND($D47*0.1,2),IF(D47&gt;2.8,0.18,0.15))</f>
        <v>0.04</v>
      </c>
      <c r="N47" s="538" t="n">
        <f aca="false">IF(F47=0,IF(ROUND($D47/4,2),IF(ROUND(($D47*1.2)/6,2)&lt;0.1,0.1,ROUND(($D47*1.2)/6,2))),0.5)</f>
        <v>0.1</v>
      </c>
      <c r="O47" s="537" t="n">
        <f aca="false">L47+M47+N47</f>
        <v>1.55</v>
      </c>
      <c r="P47" s="537" t="n">
        <f aca="false">IF(O47&lt;2,(D47+M47*2)+0.6,(D47+M47*2)+0.6+ROUNDUP(O47-2,0)*0.1)</f>
        <v>1.08</v>
      </c>
      <c r="Q47" s="539" t="n">
        <f aca="false">IF($O47&lt;=$W$4,ROUND(IF($O47&lt;1.5,$O47*$H47*$P47,1.5*$H47*$P47),2),0)</f>
        <v>0</v>
      </c>
      <c r="R47" s="539" t="n">
        <f aca="false">IF($O47&gt;$W$4,ROUND(IF($O47&lt;1.5,$O47*$H47*$P47,1.5*$H47*$P47),2),0)</f>
        <v>61.56</v>
      </c>
      <c r="S47" s="539" t="n">
        <f aca="false">IF($O47&gt;$W$4,ROUND(IF($O47&lt;1.5,0,IF($O47&gt;3,1.5*$H47*$P47,($O47-1.5)*$H47*$P47)),2),0)</f>
        <v>2.05</v>
      </c>
      <c r="T47" s="539" t="n">
        <f aca="false">IF($O47&gt;$W$4,ROUND(IF($O47&lt;3,0,IF($O47&gt;4.5,1.5*$H47*$P47,($O47-3)*$H47*$P47)),2),0)</f>
        <v>0</v>
      </c>
      <c r="U47" s="539" t="n">
        <f aca="false">IF($O47&gt;$W$4,ROUND(IF($O47&lt;4.5,0,IF($O47&gt;6,($O47-4.5)*$H47*$P47,($O47-4.5)*$H47*$P47)),2),0)</f>
        <v>0</v>
      </c>
      <c r="V47" s="540" t="n">
        <f aca="false">IF($O47&gt;$W$4,IF($O47&lt;=4,ROUND($H47*($O47+0.5)*2,2),0),0)</f>
        <v>155.8</v>
      </c>
      <c r="W47" s="541" t="n">
        <f aca="false">IF($O47&gt;$W$4,IF($O47&gt;4,ROUND($H47*($O47+0.5)*2,2),0),0)</f>
        <v>0</v>
      </c>
      <c r="X47" s="558" t="str">
        <f aca="false">A47</f>
        <v>AA3</v>
      </c>
      <c r="Y47" s="560" t="n">
        <f aca="false">IF($D47=0.4,1.2,IF($D47=0.6,1.2,IF($D47=0.8,1.3,IF($D47=1,1.5,IF($D47=1.2,1.7,IF($D47&lt;=2,2,"--"))))))</f>
        <v>1.2</v>
      </c>
      <c r="Z47" s="564" t="s">
        <v>1151</v>
      </c>
      <c r="AA47" s="561" t="n">
        <f aca="false">Y47</f>
        <v>1.2</v>
      </c>
      <c r="AB47" s="543" t="n">
        <f aca="false">IF($Y47="--","--",I47)</f>
        <v>1.44158928571429</v>
      </c>
      <c r="AC47" s="544" t="n">
        <f aca="false">IF($Y47="--","--",IF(D47&gt;1.5,0.15,ROUND($D47*0.1,2)))</f>
        <v>0.04</v>
      </c>
      <c r="AD47" s="544" t="n">
        <f aca="false">IF($Y47="--","--",0.15)</f>
        <v>0.15</v>
      </c>
      <c r="AE47" s="545" t="n">
        <f aca="false">IF($Y47="--","--",ROUND(AB47+AC47+AD47,2))</f>
        <v>1.63</v>
      </c>
      <c r="AF47" s="565" t="n">
        <f aca="false">IF($Y47="--","--",IF($AB47&lt;=2,$Y47+1,($Y47+1)+ROUNDUP($AB47-2,0)*0.1))</f>
        <v>2.2</v>
      </c>
      <c r="AG47" s="566" t="n">
        <f aca="false">IF($D47=0.4,0.92,IF($D47=0.6,0.68,IF($D47=0.8,0.74,IF($D47=1,0.7,IF($D47=1.2,0.66,IF($D47=1.5,0.6,IF($D47&lt;=2,(2.4-(D47+0.3)),"--")))))))</f>
        <v>0.92</v>
      </c>
      <c r="AH47" s="547" t="n">
        <f aca="false">IF($Y47="--","--",IF($AE47&lt;=$W$4,ROUND(IF($AE47&lt;1.5,$AE47*$AF47*$AG47,1.5*$AF47*$AG47),2),0))</f>
        <v>0</v>
      </c>
      <c r="AI47" s="547" t="n">
        <f aca="false">IF($Y47="--","--",IF($AE47&gt;$W$4,ROUND(IF($AE47&lt;1.5,$AE47*$AF47*$AG47,1.5*$AF47*$AG47),2),0))</f>
        <v>3.04</v>
      </c>
      <c r="AJ47" s="547" t="n">
        <f aca="false">IF($Y47="--","--",IF($AE47&gt;$W$4,ROUND(IF($AE47&lt;1.5,0,IF($AE47&gt;3,1.5*$AF47*$AG47,($AE47-1.5)*$AF47*$AG47)),2),0))</f>
        <v>0.26</v>
      </c>
      <c r="AK47" s="547" t="n">
        <f aca="false">IF($Y47="--","--",IF($AE47&gt;$W$4,ROUND(IF($AE47&lt;3,0,IF($AE47&gt;4.5,1.5*$AF47*$AG47,($AE47-3)*$AF47*$AG47)),2),0))</f>
        <v>0</v>
      </c>
      <c r="AL47" s="547" t="n">
        <f aca="false">IF($Y47="--","--",IF($AE47&gt;$W$4,ROUND(IF($AE47&lt;4.5,0,IF($AE47&gt;6,($AE47-4.5)*$AF47*$AG47,($AE47-4.5)*$AF47*$AG47)),2),0))</f>
        <v>0</v>
      </c>
      <c r="AM47" s="544" t="n">
        <f aca="false">IF($Y47="--","--",IF($AE47&gt;$W$4,IF($AE47&lt;=4,ROUND(($AG47*4)*($AE47+0.5)*2,2),0),0))</f>
        <v>15.68</v>
      </c>
      <c r="AN47" s="548" t="n">
        <f aca="false">IF($Y47="--","--",IF($AE47&gt;$W$4,IF($AE47&gt;4,ROUND(($AG47*4)*($AE47+0.5)*2,2),0),0))</f>
        <v>0</v>
      </c>
      <c r="AO47" s="558" t="s">
        <v>1149</v>
      </c>
      <c r="AP47" s="570" t="s">
        <v>10</v>
      </c>
      <c r="AQ47" s="571" t="s">
        <v>1184</v>
      </c>
      <c r="AR47" s="560" t="n">
        <v>0.4</v>
      </c>
      <c r="AS47" s="561"/>
      <c r="AT47" s="561"/>
      <c r="AU47" s="562" t="n">
        <v>38</v>
      </c>
      <c r="AV47" s="560" t="n">
        <f aca="false">IF($Y47="--","--",Y47+0.2)</f>
        <v>1.4</v>
      </c>
      <c r="AW47" s="564" t="s">
        <v>1151</v>
      </c>
      <c r="AX47" s="561" t="n">
        <f aca="false">AV47</f>
        <v>1.4</v>
      </c>
      <c r="AY47" s="538" t="n">
        <f aca="false">IF(D47&gt;2,AU47,AU47-AV47)</f>
        <v>36.6</v>
      </c>
      <c r="AZ47" s="538" t="n">
        <f aca="false">N47</f>
        <v>0.1</v>
      </c>
      <c r="BA47" s="538" t="n">
        <f aca="false">P47</f>
        <v>1.08</v>
      </c>
      <c r="BB47" s="537" t="n">
        <f aca="false">IF(F47=0,IF(ROUND(AY47*(((N47*P47)+(((D47+M47*2)/6)*P47))-ROUND(((D47+M47*2)^2)*((PI()*96.379/(4*360))-((SIN((96.379/2)*PI()/180))*(COS((96.379/2)*PI()/180))/4)),4)),2),ROUND(AY47*(((N47*P47)+(((D47+M47*2)/4)*P47))-ROUND(((D47+M47*2)^2)*((PI()*120/(4*360))-((SIN((120/2)*PI()/180))*(COS((120/2)*PI()/180))/4)),4)),2)),0)</f>
        <v>7.4</v>
      </c>
      <c r="BC47" s="549" t="n">
        <f aca="false">IF(F47&gt;0,ROUND(AY47*N47*P47,2),0)</f>
        <v>0</v>
      </c>
      <c r="BD47" s="549" t="n">
        <f aca="false">SUM(Q47:U47,AH47:AL47)</f>
        <v>66.91</v>
      </c>
      <c r="BE47" s="549" t="n">
        <f aca="false">IF(F47=0,ROUND((PI()*((D47+M47*2)^2)/4)*AY47,2),ROUND((D47+M47*2)*(F47+M47*2)*AY47,2))</f>
        <v>6.62</v>
      </c>
      <c r="BF47" s="572" t="n">
        <f aca="false">IF(($I47+M47-0.15)&lt;=2,($I47+M47+0.15),IF(($I47+M47)&lt;=3,2.35,($I47+M47+0.2)-0.85))</f>
        <v>1.63158928571429</v>
      </c>
      <c r="BG47" s="572" t="n">
        <f aca="false">IF(D47&gt;2,(I47-F47-M47-0.11),IF(($I47+M47)&lt;=2,0,IF(($I47+M47)&gt;3,0.85,(I47+M47+0.2-BF47))))</f>
        <v>0</v>
      </c>
      <c r="BH47" s="572" t="n">
        <f aca="false">IF(D47&gt;2,ROUND(((1.42+0.4)+(0.91+0.4))*2*BG47,2),ROUND(AV47*AX47*BF47,2))</f>
        <v>3.2</v>
      </c>
      <c r="BI47" s="572" t="n">
        <f aca="false">ROUND(((PI()*0.9^2)/4)*BG47,2)</f>
        <v>0</v>
      </c>
      <c r="BJ47" s="550" t="n">
        <f aca="false">ROUND(BD47-BE47-BH47-BI47-BB47-BC47,2)</f>
        <v>49.69</v>
      </c>
      <c r="BK47" s="516"/>
    </row>
    <row r="48" customFormat="false" ht="14.25" hidden="false" customHeight="false" outlineLevel="0" collapsed="false">
      <c r="A48" s="558" t="s">
        <v>1184</v>
      </c>
      <c r="B48" s="570" t="s">
        <v>10</v>
      </c>
      <c r="C48" s="559" t="s">
        <v>1185</v>
      </c>
      <c r="D48" s="560" t="n">
        <v>0.6</v>
      </c>
      <c r="E48" s="561"/>
      <c r="F48" s="561"/>
      <c r="G48" s="560" t="s">
        <v>1150</v>
      </c>
      <c r="H48" s="562" t="n">
        <v>20</v>
      </c>
      <c r="I48" s="563" t="n">
        <v>1.58483328571429</v>
      </c>
      <c r="J48" s="563" t="n">
        <v>1.64483328571429</v>
      </c>
      <c r="K48" s="536" t="n">
        <v>0</v>
      </c>
      <c r="L48" s="537" t="n">
        <f aca="false">ROUND((I48+J48)/2,2)</f>
        <v>1.61</v>
      </c>
      <c r="M48" s="538" t="n">
        <f aca="false">IF(F48=0,ROUND($D48*0.1,2),IF(D48&gt;2.8,0.18,0.15))</f>
        <v>0.06</v>
      </c>
      <c r="N48" s="538" t="n">
        <f aca="false">IF(F48=0,IF(ROUND($D48/4,2),IF(ROUND(($D48*1.2)/6,2)&lt;0.1,0.1,ROUND(($D48*1.2)/6,2))),0.5)</f>
        <v>0.12</v>
      </c>
      <c r="O48" s="537" t="n">
        <f aca="false">L48+M48+N48</f>
        <v>1.79</v>
      </c>
      <c r="P48" s="537" t="n">
        <f aca="false">IF(O48&lt;2,(D48+M48*2)+0.6,(D48+M48*2)+0.6+ROUNDUP(O48-2,0)*0.1)</f>
        <v>1.32</v>
      </c>
      <c r="Q48" s="539" t="n">
        <f aca="false">IF($O48&lt;=$W$4,ROUND(IF($O48&lt;1.5,$O48*$H48*$P48,1.5*$H48*$P48),2),0)</f>
        <v>0</v>
      </c>
      <c r="R48" s="539" t="n">
        <f aca="false">IF($O48&gt;$W$4,ROUND(IF($O48&lt;1.5,$O48*$H48*$P48,1.5*$H48*$P48),2),0)</f>
        <v>39.6</v>
      </c>
      <c r="S48" s="539" t="n">
        <f aca="false">IF($O48&gt;$W$4,ROUND(IF($O48&lt;1.5,0,IF($O48&gt;3,1.5*$H48*$P48,($O48-1.5)*$H48*$P48)),2),0)</f>
        <v>7.66</v>
      </c>
      <c r="T48" s="539" t="n">
        <f aca="false">IF($O48&gt;$W$4,ROUND(IF($O48&lt;3,0,IF($O48&gt;4.5,1.5*$H48*$P48,($O48-3)*$H48*$P48)),2),0)</f>
        <v>0</v>
      </c>
      <c r="U48" s="539" t="n">
        <f aca="false">IF($O48&gt;$W$4,ROUND(IF($O48&lt;4.5,0,IF($O48&gt;6,($O48-4.5)*$H48*$P48,($O48-4.5)*$H48*$P48)),2),0)</f>
        <v>0</v>
      </c>
      <c r="V48" s="540" t="n">
        <f aca="false">IF($O48&gt;$W$4,IF($O48&lt;=4,ROUND($H48*($O48+0.5)*2,2),0),0)</f>
        <v>91.6</v>
      </c>
      <c r="W48" s="541" t="n">
        <f aca="false">IF($O48&gt;$W$4,IF($O48&gt;4,ROUND($H48*($O48+0.5)*2,2),0),0)</f>
        <v>0</v>
      </c>
      <c r="X48" s="558" t="str">
        <f aca="false">A48</f>
        <v>AA4</v>
      </c>
      <c r="Y48" s="560" t="n">
        <f aca="false">IF($D48=0.4,1.2,IF($D48=0.6,1.2,IF($D48=0.8,1.3,IF($D48=1,1.5,IF($D48=1.2,1.7,IF($D48&lt;=2,2,"--"))))))</f>
        <v>1.2</v>
      </c>
      <c r="Z48" s="564" t="s">
        <v>1151</v>
      </c>
      <c r="AA48" s="561" t="n">
        <f aca="false">Y48</f>
        <v>1.2</v>
      </c>
      <c r="AB48" s="543" t="n">
        <f aca="false">IF($Y48="--","--",I48)</f>
        <v>1.58483328571429</v>
      </c>
      <c r="AC48" s="544" t="n">
        <f aca="false">IF($Y48="--","--",IF(D48&gt;1.5,0.15,ROUND($D48*0.1,2)))</f>
        <v>0.06</v>
      </c>
      <c r="AD48" s="544" t="n">
        <f aca="false">IF($Y48="--","--",0.15)</f>
        <v>0.15</v>
      </c>
      <c r="AE48" s="545" t="n">
        <f aca="false">IF($Y48="--","--",ROUND(AB48+AC48+AD48,2))</f>
        <v>1.79</v>
      </c>
      <c r="AF48" s="565" t="n">
        <f aca="false">IF($Y48="--","--",IF($AB48&lt;=2,$Y48+1,($Y48+1)+ROUNDUP($AB48-2,0)*0.1))</f>
        <v>2.2</v>
      </c>
      <c r="AG48" s="566" t="n">
        <f aca="false">IF($D48=0.4,0.92,IF($D48=0.6,0.68,IF($D48=0.8,0.74,IF($D48=1,0.7,IF($D48=1.2,0.66,IF($D48=1.5,0.6,IF($D48&lt;=2,(2.4-(D48+0.3)),"--")))))))</f>
        <v>0.68</v>
      </c>
      <c r="AH48" s="547" t="n">
        <f aca="false">IF($Y48="--","--",IF($AE48&lt;=$W$4,ROUND(IF($AE48&lt;1.5,$AE48*$AF48*$AG48,1.5*$AF48*$AG48),2),0))</f>
        <v>0</v>
      </c>
      <c r="AI48" s="547" t="n">
        <f aca="false">IF($Y48="--","--",IF($AE48&gt;$W$4,ROUND(IF($AE48&lt;1.5,$AE48*$AF48*$AG48,1.5*$AF48*$AG48),2),0))</f>
        <v>2.24</v>
      </c>
      <c r="AJ48" s="547" t="n">
        <f aca="false">IF($Y48="--","--",IF($AE48&gt;$W$4,ROUND(IF($AE48&lt;1.5,0,IF($AE48&gt;3,1.5*$AF48*$AG48,($AE48-1.5)*$AF48*$AG48)),2),0))</f>
        <v>0.43</v>
      </c>
      <c r="AK48" s="547" t="n">
        <f aca="false">IF($Y48="--","--",IF($AE48&gt;$W$4,ROUND(IF($AE48&lt;3,0,IF($AE48&gt;4.5,1.5*$AF48*$AG48,($AE48-3)*$AF48*$AG48)),2),0))</f>
        <v>0</v>
      </c>
      <c r="AL48" s="547" t="n">
        <f aca="false">IF($Y48="--","--",IF($AE48&gt;$W$4,ROUND(IF($AE48&lt;4.5,0,IF($AE48&gt;6,($AE48-4.5)*$AF48*$AG48,($AE48-4.5)*$AF48*$AG48)),2),0))</f>
        <v>0</v>
      </c>
      <c r="AM48" s="544" t="n">
        <f aca="false">IF($Y48="--","--",IF($AE48&gt;$W$4,IF($AE48&lt;=4,ROUND(($AG48*4)*($AE48+0.5)*2,2),0),0))</f>
        <v>12.46</v>
      </c>
      <c r="AN48" s="548" t="n">
        <f aca="false">IF($Y48="--","--",IF($AE48&gt;$W$4,IF($AE48&gt;4,ROUND(($AG48*4)*($AE48+0.5)*2,2),0),0))</f>
        <v>0</v>
      </c>
      <c r="AO48" s="558" t="s">
        <v>1184</v>
      </c>
      <c r="AP48" s="570" t="s">
        <v>10</v>
      </c>
      <c r="AQ48" s="571" t="s">
        <v>1185</v>
      </c>
      <c r="AR48" s="560" t="n">
        <v>0.6</v>
      </c>
      <c r="AS48" s="561"/>
      <c r="AT48" s="561"/>
      <c r="AU48" s="562" t="n">
        <v>20</v>
      </c>
      <c r="AV48" s="560" t="n">
        <f aca="false">IF($Y48="--","--",Y48+0.2)</f>
        <v>1.4</v>
      </c>
      <c r="AW48" s="564" t="s">
        <v>1151</v>
      </c>
      <c r="AX48" s="561" t="n">
        <f aca="false">AV48</f>
        <v>1.4</v>
      </c>
      <c r="AY48" s="538" t="n">
        <f aca="false">IF(D48&gt;2,AU48,AU48-AV48)</f>
        <v>18.6</v>
      </c>
      <c r="AZ48" s="538" t="n">
        <f aca="false">N48</f>
        <v>0.12</v>
      </c>
      <c r="BA48" s="538" t="n">
        <f aca="false">P48</f>
        <v>1.32</v>
      </c>
      <c r="BB48" s="537" t="n">
        <f aca="false">IF(F48=0,IF(ROUND(AY48*(((N48*P48)+(((D48+M48*2)/6)*P48))-ROUND(((D48+M48*2)^2)*((PI()*96.379/(4*360))-((SIN((96.379/2)*PI()/180))*(COS((96.379/2)*PI()/180))/4)),4)),2),ROUND(AY48*(((N48*P48)+(((D48+M48*2)/4)*P48))-ROUND(((D48+M48*2)^2)*((PI()*120/(4*360))-((SIN((120/2)*PI()/180))*(COS((120/2)*PI()/180))/4)),4)),2)),0)</f>
        <v>5.89</v>
      </c>
      <c r="BC48" s="549" t="n">
        <f aca="false">IF(F48&gt;0,ROUND(AY48*N48*P48,2),0)</f>
        <v>0</v>
      </c>
      <c r="BD48" s="549" t="n">
        <f aca="false">SUM(Q48:U48,AH48:AL48)</f>
        <v>49.93</v>
      </c>
      <c r="BE48" s="549" t="n">
        <f aca="false">IF(F48=0,ROUND((PI()*((D48+M48*2)^2)/4)*AY48,2),ROUND((D48+M48*2)*(F48+M48*2)*AY48,2))</f>
        <v>7.57</v>
      </c>
      <c r="BF48" s="572" t="n">
        <f aca="false">IF(($I48+M48-0.15)&lt;=2,($I48+M48+0.15),IF(($I48+M48)&lt;=3,2.35,($I48+M48+0.2)-0.85))</f>
        <v>1.79483328571429</v>
      </c>
      <c r="BG48" s="572" t="n">
        <f aca="false">IF(D48&gt;2,(I48-F48-M48-0.11),IF(($I48+M48)&lt;=2,0,IF(($I48+M48)&gt;3,0.85,(I48+M48+0.2-BF48))))</f>
        <v>0</v>
      </c>
      <c r="BH48" s="572" t="n">
        <f aca="false">IF(D48&gt;2,ROUND(((1.42+0.4)+(0.91+0.4))*2*BG48,2),ROUND(AV48*AX48*BF48,2))</f>
        <v>3.52</v>
      </c>
      <c r="BI48" s="572" t="n">
        <f aca="false">ROUND(((PI()*0.9^2)/4)*BG48,2)</f>
        <v>0</v>
      </c>
      <c r="BJ48" s="550" t="n">
        <f aca="false">ROUND(BD48-BE48-BH48-BI48-BB48-BC48,2)</f>
        <v>32.95</v>
      </c>
      <c r="BK48" s="516"/>
    </row>
    <row r="49" customFormat="false" ht="14.25" hidden="false" customHeight="false" outlineLevel="0" collapsed="false">
      <c r="A49" s="558" t="s">
        <v>1185</v>
      </c>
      <c r="B49" s="570" t="s">
        <v>10</v>
      </c>
      <c r="C49" s="559" t="s">
        <v>1157</v>
      </c>
      <c r="D49" s="560" t="n">
        <v>0.6</v>
      </c>
      <c r="E49" s="561"/>
      <c r="F49" s="561"/>
      <c r="G49" s="560" t="s">
        <v>1150</v>
      </c>
      <c r="H49" s="562" t="n">
        <v>11</v>
      </c>
      <c r="I49" s="563" t="n">
        <v>1.64483328571429</v>
      </c>
      <c r="J49" s="563" t="n">
        <v>1.57853328571429</v>
      </c>
      <c r="K49" s="536" t="n">
        <v>0</v>
      </c>
      <c r="L49" s="537" t="n">
        <f aca="false">ROUND((I49+J49)/2,2)</f>
        <v>1.61</v>
      </c>
      <c r="M49" s="538" t="n">
        <f aca="false">IF(F49=0,ROUND($D49*0.1,2),IF(D49&gt;2.8,0.18,0.15))</f>
        <v>0.06</v>
      </c>
      <c r="N49" s="538" t="n">
        <f aca="false">IF(F49=0,IF(ROUND($D49/4,2),IF(ROUND(($D49*1.2)/6,2)&lt;0.1,0.1,ROUND(($D49*1.2)/6,2))),0.5)</f>
        <v>0.12</v>
      </c>
      <c r="O49" s="537" t="n">
        <f aca="false">L49+M49+N49</f>
        <v>1.79</v>
      </c>
      <c r="P49" s="537" t="n">
        <f aca="false">IF(O49&lt;2,(D49+M49*2)+0.6,(D49+M49*2)+0.6+ROUNDUP(O49-2,0)*0.1)</f>
        <v>1.32</v>
      </c>
      <c r="Q49" s="539" t="n">
        <f aca="false">IF($O49&lt;=$W$4,ROUND(IF($O49&lt;1.5,$O49*$H49*$P49,1.5*$H49*$P49),2),0)</f>
        <v>0</v>
      </c>
      <c r="R49" s="539" t="n">
        <f aca="false">IF($O49&gt;$W$4,ROUND(IF($O49&lt;1.5,$O49*$H49*$P49,1.5*$H49*$P49),2),0)</f>
        <v>21.78</v>
      </c>
      <c r="S49" s="539" t="n">
        <f aca="false">IF($O49&gt;$W$4,ROUND(IF($O49&lt;1.5,0,IF($O49&gt;3,1.5*$H49*$P49,($O49-1.5)*$H49*$P49)),2),0)</f>
        <v>4.21</v>
      </c>
      <c r="T49" s="539" t="n">
        <f aca="false">IF($O49&gt;$W$4,ROUND(IF($O49&lt;3,0,IF($O49&gt;4.5,1.5*$H49*$P49,($O49-3)*$H49*$P49)),2),0)</f>
        <v>0</v>
      </c>
      <c r="U49" s="539" t="n">
        <f aca="false">IF($O49&gt;$W$4,ROUND(IF($O49&lt;4.5,0,IF($O49&gt;6,($O49-4.5)*$H49*$P49,($O49-4.5)*$H49*$P49)),2),0)</f>
        <v>0</v>
      </c>
      <c r="V49" s="540" t="n">
        <f aca="false">IF($O49&gt;$W$4,IF($O49&lt;=4,ROUND($H49*($O49+0.5)*2,2),0),0)</f>
        <v>50.38</v>
      </c>
      <c r="W49" s="541" t="n">
        <f aca="false">IF($O49&gt;$W$4,IF($O49&gt;4,ROUND($H49*($O49+0.5)*2,2),0),0)</f>
        <v>0</v>
      </c>
      <c r="X49" s="558" t="str">
        <f aca="false">A49</f>
        <v>AA5</v>
      </c>
      <c r="Y49" s="560" t="n">
        <f aca="false">IF($D49=0.4,1.2,IF($D49=0.6,1.2,IF($D49=0.8,1.3,IF($D49=1,1.5,IF($D49=1.2,1.7,IF($D49&lt;=2,2,"--"))))))</f>
        <v>1.2</v>
      </c>
      <c r="Z49" s="564" t="s">
        <v>1151</v>
      </c>
      <c r="AA49" s="561" t="n">
        <f aca="false">Y49</f>
        <v>1.2</v>
      </c>
      <c r="AB49" s="543" t="n">
        <f aca="false">IF($Y49="--","--",I49)</f>
        <v>1.64483328571429</v>
      </c>
      <c r="AC49" s="544" t="n">
        <f aca="false">IF($Y49="--","--",IF(D49&gt;1.5,0.15,ROUND($D49*0.1,2)))</f>
        <v>0.06</v>
      </c>
      <c r="AD49" s="544" t="n">
        <f aca="false">IF($Y49="--","--",0.15)</f>
        <v>0.15</v>
      </c>
      <c r="AE49" s="545" t="n">
        <f aca="false">IF($Y49="--","--",ROUND(AB49+AC49+AD49,2))</f>
        <v>1.85</v>
      </c>
      <c r="AF49" s="565" t="n">
        <f aca="false">IF($Y49="--","--",IF($AB49&lt;=2,$Y49+1,($Y49+1)+ROUNDUP($AB49-2,0)*0.1))</f>
        <v>2.2</v>
      </c>
      <c r="AG49" s="566" t="n">
        <f aca="false">IF($D49=0.4,0.92,IF($D49=0.6,0.68,IF($D49=0.8,0.74,IF($D49=1,0.7,IF($D49=1.2,0.66,IF($D49=1.5,0.6,IF($D49&lt;=2,(2.4-(D49+0.3)),"--")))))))</f>
        <v>0.68</v>
      </c>
      <c r="AH49" s="547" t="n">
        <f aca="false">IF($Y49="--","--",IF($AE49&lt;=$W$4,ROUND(IF($AE49&lt;1.5,$AE49*$AF49*$AG49,1.5*$AF49*$AG49),2),0))</f>
        <v>0</v>
      </c>
      <c r="AI49" s="547" t="n">
        <f aca="false">IF($Y49="--","--",IF($AE49&gt;$W$4,ROUND(IF($AE49&lt;1.5,$AE49*$AF49*$AG49,1.5*$AF49*$AG49),2),0))</f>
        <v>2.24</v>
      </c>
      <c r="AJ49" s="547" t="n">
        <f aca="false">IF($Y49="--","--",IF($AE49&gt;$W$4,ROUND(IF($AE49&lt;1.5,0,IF($AE49&gt;3,1.5*$AF49*$AG49,($AE49-1.5)*$AF49*$AG49)),2),0))</f>
        <v>0.52</v>
      </c>
      <c r="AK49" s="547" t="n">
        <f aca="false">IF($Y49="--","--",IF($AE49&gt;$W$4,ROUND(IF($AE49&lt;3,0,IF($AE49&gt;4.5,1.5*$AF49*$AG49,($AE49-3)*$AF49*$AG49)),2),0))</f>
        <v>0</v>
      </c>
      <c r="AL49" s="547" t="n">
        <f aca="false">IF($Y49="--","--",IF($AE49&gt;$W$4,ROUND(IF($AE49&lt;4.5,0,IF($AE49&gt;6,($AE49-4.5)*$AF49*$AG49,($AE49-4.5)*$AF49*$AG49)),2),0))</f>
        <v>0</v>
      </c>
      <c r="AM49" s="544" t="n">
        <f aca="false">IF($Y49="--","--",IF($AE49&gt;$W$4,IF($AE49&lt;=4,ROUND(($AG49*4)*($AE49+0.5)*2,2),0),0))</f>
        <v>12.78</v>
      </c>
      <c r="AN49" s="548" t="n">
        <f aca="false">IF($Y49="--","--",IF($AE49&gt;$W$4,IF($AE49&gt;4,ROUND(($AG49*4)*($AE49+0.5)*2,2),0),0))</f>
        <v>0</v>
      </c>
      <c r="AO49" s="558" t="s">
        <v>1185</v>
      </c>
      <c r="AP49" s="570" t="s">
        <v>10</v>
      </c>
      <c r="AQ49" s="571" t="s">
        <v>1157</v>
      </c>
      <c r="AR49" s="560" t="n">
        <v>0.6</v>
      </c>
      <c r="AS49" s="561"/>
      <c r="AT49" s="561"/>
      <c r="AU49" s="562" t="n">
        <v>11</v>
      </c>
      <c r="AV49" s="560" t="n">
        <f aca="false">IF($Y49="--","--",Y49+0.2)</f>
        <v>1.4</v>
      </c>
      <c r="AW49" s="564" t="s">
        <v>1151</v>
      </c>
      <c r="AX49" s="561" t="n">
        <f aca="false">AV49</f>
        <v>1.4</v>
      </c>
      <c r="AY49" s="538" t="n">
        <f aca="false">IF(D49&gt;2,AU49,AU49-AV49)</f>
        <v>9.6</v>
      </c>
      <c r="AZ49" s="538" t="n">
        <f aca="false">N49</f>
        <v>0.12</v>
      </c>
      <c r="BA49" s="538" t="n">
        <f aca="false">P49</f>
        <v>1.32</v>
      </c>
      <c r="BB49" s="537" t="n">
        <f aca="false">IF(F49=0,IF(ROUND(AY49*(((N49*P49)+(((D49+M49*2)/6)*P49))-ROUND(((D49+M49*2)^2)*((PI()*96.379/(4*360))-((SIN((96.379/2)*PI()/180))*(COS((96.379/2)*PI()/180))/4)),4)),2),ROUND(AY49*(((N49*P49)+(((D49+M49*2)/4)*P49))-ROUND(((D49+M49*2)^2)*((PI()*120/(4*360))-((SIN((120/2)*PI()/180))*(COS((120/2)*PI()/180))/4)),4)),2)),0)</f>
        <v>3.04</v>
      </c>
      <c r="BC49" s="549" t="n">
        <f aca="false">IF(F49&gt;0,ROUND(AY49*N49*P49,2),0)</f>
        <v>0</v>
      </c>
      <c r="BD49" s="549" t="n">
        <f aca="false">SUM(Q49:U49,AH49:AL49)</f>
        <v>28.75</v>
      </c>
      <c r="BE49" s="549" t="n">
        <f aca="false">IF(F49=0,ROUND((PI()*((D49+M49*2)^2)/4)*AY49,2),ROUND((D49+M49*2)*(F49+M49*2)*AY49,2))</f>
        <v>3.91</v>
      </c>
      <c r="BF49" s="572" t="n">
        <f aca="false">IF(($I49+M49-0.15)&lt;=2,($I49+M49+0.15),IF(($I49+M49)&lt;=3,2.35,($I49+M49+0.2)-0.85))</f>
        <v>1.85483328571429</v>
      </c>
      <c r="BG49" s="572" t="n">
        <f aca="false">IF(D49&gt;2,(I49-F49-M49-0.11),IF(($I49+M49)&lt;=2,0,IF(($I49+M49)&gt;3,0.85,(I49+M49+0.2-BF49))))</f>
        <v>0</v>
      </c>
      <c r="BH49" s="572" t="n">
        <f aca="false">IF(D49&gt;2,ROUND(((1.42+0.4)+(0.91+0.4))*2*BG49,2),ROUND(AV49*AX49*BF49,2))</f>
        <v>3.64</v>
      </c>
      <c r="BI49" s="572" t="n">
        <f aca="false">ROUND(((PI()*0.9^2)/4)*BG49,2)</f>
        <v>0</v>
      </c>
      <c r="BJ49" s="550" t="n">
        <f aca="false">ROUND(BD49-BE49-BH49-BI49-BB49-BC49,2)</f>
        <v>18.16</v>
      </c>
      <c r="BK49" s="516"/>
    </row>
    <row r="50" customFormat="false" ht="14.25" hidden="false" customHeight="false" outlineLevel="0" collapsed="false">
      <c r="A50" s="558" t="s">
        <v>1157</v>
      </c>
      <c r="B50" s="570" t="s">
        <v>10</v>
      </c>
      <c r="C50" s="559" t="s">
        <v>1186</v>
      </c>
      <c r="D50" s="560" t="n">
        <v>0.6</v>
      </c>
      <c r="E50" s="561"/>
      <c r="F50" s="561"/>
      <c r="G50" s="560" t="s">
        <v>1150</v>
      </c>
      <c r="H50" s="562" t="n">
        <v>36</v>
      </c>
      <c r="I50" s="563" t="n">
        <v>1.57853328571429</v>
      </c>
      <c r="J50" s="563" t="n">
        <v>1.34683328571429</v>
      </c>
      <c r="K50" s="536" t="n">
        <v>0</v>
      </c>
      <c r="L50" s="537" t="n">
        <f aca="false">ROUND((I50+J50)/2,2)</f>
        <v>1.46</v>
      </c>
      <c r="M50" s="538" t="n">
        <f aca="false">IF(F50=0,ROUND($D50*0.1,2),IF(D50&gt;2.8,0.18,0.15))</f>
        <v>0.06</v>
      </c>
      <c r="N50" s="538" t="n">
        <f aca="false">IF(F50=0,IF(ROUND($D50/4,2),IF(ROUND(($D50*1.2)/6,2)&lt;0.1,0.1,ROUND(($D50*1.2)/6,2))),0.5)</f>
        <v>0.12</v>
      </c>
      <c r="O50" s="537" t="n">
        <f aca="false">L50+M50+N50</f>
        <v>1.64</v>
      </c>
      <c r="P50" s="537" t="n">
        <f aca="false">IF(O50&lt;2,(D50+M50*2)+0.6,(D50+M50*2)+0.6+ROUNDUP(O50-2,0)*0.1)</f>
        <v>1.32</v>
      </c>
      <c r="Q50" s="539" t="n">
        <f aca="false">IF($O50&lt;=$W$4,ROUND(IF($O50&lt;1.5,$O50*$H50*$P50,1.5*$H50*$P50),2),0)</f>
        <v>0</v>
      </c>
      <c r="R50" s="539" t="n">
        <f aca="false">IF($O50&gt;$W$4,ROUND(IF($O50&lt;1.5,$O50*$H50*$P50,1.5*$H50*$P50),2),0)</f>
        <v>71.28</v>
      </c>
      <c r="S50" s="539" t="n">
        <f aca="false">IF($O50&gt;$W$4,ROUND(IF($O50&lt;1.5,0,IF($O50&gt;3,1.5*$H50*$P50,($O50-1.5)*$H50*$P50)),2),0)</f>
        <v>6.65</v>
      </c>
      <c r="T50" s="539" t="n">
        <f aca="false">IF($O50&gt;$W$4,ROUND(IF($O50&lt;3,0,IF($O50&gt;4.5,1.5*$H50*$P50,($O50-3)*$H50*$P50)),2),0)</f>
        <v>0</v>
      </c>
      <c r="U50" s="539" t="n">
        <f aca="false">IF($O50&gt;$W$4,ROUND(IF($O50&lt;4.5,0,IF($O50&gt;6,($O50-4.5)*$H50*$P50,($O50-4.5)*$H50*$P50)),2),0)</f>
        <v>0</v>
      </c>
      <c r="V50" s="540" t="n">
        <f aca="false">IF($O50&gt;$W$4,IF($O50&lt;=4,ROUND($H50*($O50+0.5)*2,2),0),0)</f>
        <v>154.08</v>
      </c>
      <c r="W50" s="541" t="n">
        <f aca="false">IF($O50&gt;$W$4,IF($O50&gt;4,ROUND($H50*($O50+0.5)*2,2),0),0)</f>
        <v>0</v>
      </c>
      <c r="X50" s="558" t="str">
        <f aca="false">A50</f>
        <v>AA6</v>
      </c>
      <c r="Y50" s="560" t="n">
        <f aca="false">IF($D50=0.4,1.2,IF($D50=0.6,1.2,IF($D50=0.8,1.3,IF($D50=1,1.5,IF($D50=1.2,1.7,IF($D50&lt;=2,2,"--"))))))</f>
        <v>1.2</v>
      </c>
      <c r="Z50" s="564" t="s">
        <v>1151</v>
      </c>
      <c r="AA50" s="561" t="n">
        <f aca="false">Y50</f>
        <v>1.2</v>
      </c>
      <c r="AB50" s="543" t="n">
        <f aca="false">IF($Y50="--","--",I50)</f>
        <v>1.57853328571429</v>
      </c>
      <c r="AC50" s="544" t="n">
        <f aca="false">IF($Y50="--","--",IF(D50&gt;1.5,0.15,ROUND($D50*0.1,2)))</f>
        <v>0.06</v>
      </c>
      <c r="AD50" s="544" t="n">
        <f aca="false">IF($Y50="--","--",0.15)</f>
        <v>0.15</v>
      </c>
      <c r="AE50" s="545" t="n">
        <f aca="false">IF($Y50="--","--",ROUND(AB50+AC50+AD50,2))</f>
        <v>1.79</v>
      </c>
      <c r="AF50" s="565" t="n">
        <f aca="false">IF($Y50="--","--",IF($AB50&lt;=2,$Y50+1,($Y50+1)+ROUNDUP($AB50-2,0)*0.1))</f>
        <v>2.2</v>
      </c>
      <c r="AG50" s="566" t="n">
        <f aca="false">IF($D50=0.4,0.92,IF($D50=0.6,0.68,IF($D50=0.8,0.74,IF($D50=1,0.7,IF($D50=1.2,0.66,IF($D50=1.5,0.6,IF($D50&lt;=2,(2.4-(D50+0.3)),"--")))))))</f>
        <v>0.68</v>
      </c>
      <c r="AH50" s="547" t="n">
        <f aca="false">IF($Y50="--","--",IF($AE50&lt;=$W$4,ROUND(IF($AE50&lt;1.5,$AE50*$AF50*$AG50,1.5*$AF50*$AG50),2),0))</f>
        <v>0</v>
      </c>
      <c r="AI50" s="547" t="n">
        <f aca="false">IF($Y50="--","--",IF($AE50&gt;$W$4,ROUND(IF($AE50&lt;1.5,$AE50*$AF50*$AG50,1.5*$AF50*$AG50),2),0))</f>
        <v>2.24</v>
      </c>
      <c r="AJ50" s="547" t="n">
        <f aca="false">IF($Y50="--","--",IF($AE50&gt;$W$4,ROUND(IF($AE50&lt;1.5,0,IF($AE50&gt;3,1.5*$AF50*$AG50,($AE50-1.5)*$AF50*$AG50)),2),0))</f>
        <v>0.43</v>
      </c>
      <c r="AK50" s="547" t="n">
        <f aca="false">IF($Y50="--","--",IF($AE50&gt;$W$4,ROUND(IF($AE50&lt;3,0,IF($AE50&gt;4.5,1.5*$AF50*$AG50,($AE50-3)*$AF50*$AG50)),2),0))</f>
        <v>0</v>
      </c>
      <c r="AL50" s="547" t="n">
        <f aca="false">IF($Y50="--","--",IF($AE50&gt;$W$4,ROUND(IF($AE50&lt;4.5,0,IF($AE50&gt;6,($AE50-4.5)*$AF50*$AG50,($AE50-4.5)*$AF50*$AG50)),2),0))</f>
        <v>0</v>
      </c>
      <c r="AM50" s="544" t="n">
        <f aca="false">IF($Y50="--","--",IF($AE50&gt;$W$4,IF($AE50&lt;=4,ROUND(($AG50*4)*($AE50+0.5)*2,2),0),0))</f>
        <v>12.46</v>
      </c>
      <c r="AN50" s="548" t="n">
        <f aca="false">IF($Y50="--","--",IF($AE50&gt;$W$4,IF($AE50&gt;4,ROUND(($AG50*4)*($AE50+0.5)*2,2),0),0))</f>
        <v>0</v>
      </c>
      <c r="AO50" s="558" t="s">
        <v>1157</v>
      </c>
      <c r="AP50" s="570" t="s">
        <v>10</v>
      </c>
      <c r="AQ50" s="571" t="s">
        <v>1186</v>
      </c>
      <c r="AR50" s="560" t="n">
        <v>0.6</v>
      </c>
      <c r="AS50" s="561"/>
      <c r="AT50" s="561"/>
      <c r="AU50" s="562" t="n">
        <v>36</v>
      </c>
      <c r="AV50" s="560" t="n">
        <f aca="false">IF($Y50="--","--",Y50+0.2)</f>
        <v>1.4</v>
      </c>
      <c r="AW50" s="564" t="s">
        <v>1151</v>
      </c>
      <c r="AX50" s="561" t="n">
        <f aca="false">AV50</f>
        <v>1.4</v>
      </c>
      <c r="AY50" s="538" t="n">
        <f aca="false">IF(D50&gt;2,AU50,AU50-AV50)</f>
        <v>34.6</v>
      </c>
      <c r="AZ50" s="538" t="n">
        <f aca="false">N50</f>
        <v>0.12</v>
      </c>
      <c r="BA50" s="538" t="n">
        <f aca="false">P50</f>
        <v>1.32</v>
      </c>
      <c r="BB50" s="537" t="n">
        <f aca="false">IF(F50=0,IF(ROUND(AY50*(((N50*P50)+(((D50+M50*2)/6)*P50))-ROUND(((D50+M50*2)^2)*((PI()*96.379/(4*360))-((SIN((96.379/2)*PI()/180))*(COS((96.379/2)*PI()/180))/4)),4)),2),ROUND(AY50*(((N50*P50)+(((D50+M50*2)/4)*P50))-ROUND(((D50+M50*2)^2)*((PI()*120/(4*360))-((SIN((120/2)*PI()/180))*(COS((120/2)*PI()/180))/4)),4)),2)),0)</f>
        <v>10.95</v>
      </c>
      <c r="BC50" s="549" t="n">
        <f aca="false">IF(F50&gt;0,ROUND(AY50*N50*P50,2),0)</f>
        <v>0</v>
      </c>
      <c r="BD50" s="549" t="n">
        <f aca="false">SUM(Q50:U50,AH50:AL50)</f>
        <v>80.6</v>
      </c>
      <c r="BE50" s="549" t="n">
        <f aca="false">IF(F50=0,ROUND((PI()*((D50+M50*2)^2)/4)*AY50,2),ROUND((D50+M50*2)*(F50+M50*2)*AY50,2))</f>
        <v>14.09</v>
      </c>
      <c r="BF50" s="572" t="n">
        <f aca="false">IF(($I50+M50-0.15)&lt;=2,($I50+M50+0.15),IF(($I50+M50)&lt;=3,2.35,($I50+M50+0.2)-0.85))</f>
        <v>1.78853328571429</v>
      </c>
      <c r="BG50" s="572" t="n">
        <f aca="false">IF(D50&gt;2,(I50-F50-M50-0.11),IF(($I50+M50)&lt;=2,0,IF(($I50+M50)&gt;3,0.85,(I50+M50+0.2-BF50))))</f>
        <v>0</v>
      </c>
      <c r="BH50" s="572" t="n">
        <f aca="false">IF(D50&gt;2,ROUND(((1.42+0.4)+(0.91+0.4))*2*BG50,2),ROUND(AV50*AX50*BF50,2))</f>
        <v>3.51</v>
      </c>
      <c r="BI50" s="572" t="n">
        <f aca="false">ROUND(((PI()*0.9^2)/4)*BG50,2)</f>
        <v>0</v>
      </c>
      <c r="BJ50" s="550" t="n">
        <f aca="false">ROUND(BD50-BE50-BH50-BI50-BB50-BC50,2)</f>
        <v>52.05</v>
      </c>
      <c r="BK50" s="516"/>
    </row>
    <row r="51" customFormat="false" ht="14.25" hidden="false" customHeight="false" outlineLevel="0" collapsed="false">
      <c r="A51" s="558" t="s">
        <v>1186</v>
      </c>
      <c r="B51" s="570" t="s">
        <v>10</v>
      </c>
      <c r="C51" s="559" t="s">
        <v>1161</v>
      </c>
      <c r="D51" s="560" t="n">
        <v>0.6</v>
      </c>
      <c r="E51" s="561"/>
      <c r="F51" s="561"/>
      <c r="G51" s="560" t="s">
        <v>1150</v>
      </c>
      <c r="H51" s="562" t="n">
        <v>34</v>
      </c>
      <c r="I51" s="563" t="n">
        <v>1.34683328571429</v>
      </c>
      <c r="J51" s="563" t="n">
        <v>1.43863328571429</v>
      </c>
      <c r="K51" s="536" t="n">
        <v>0.2</v>
      </c>
      <c r="L51" s="537" t="n">
        <f aca="false">ROUND((I51+J51)/2,2)</f>
        <v>1.39</v>
      </c>
      <c r="M51" s="538" t="n">
        <f aca="false">IF(F51=0,ROUND($D51*0.1,2),IF(D51&gt;2.8,0.18,0.15))</f>
        <v>0.06</v>
      </c>
      <c r="N51" s="538" t="n">
        <f aca="false">IF(F51=0,IF(ROUND($D51/4,2),IF(ROUND(($D51*1.2)/6,2)&lt;0.1,0.1,ROUND(($D51*1.2)/6,2))),0.5)</f>
        <v>0.12</v>
      </c>
      <c r="O51" s="537" t="n">
        <f aca="false">L51+M51+N51</f>
        <v>1.57</v>
      </c>
      <c r="P51" s="537" t="n">
        <f aca="false">IF(O51&lt;2,(D51+M51*2)+0.6,(D51+M51*2)+0.6+ROUNDUP(O51-2,0)*0.1)</f>
        <v>1.32</v>
      </c>
      <c r="Q51" s="539" t="n">
        <f aca="false">IF($O51&lt;=$W$4,ROUND(IF($O51&lt;1.5,$O51*$H51*$P51,1.5*$H51*$P51),2),0)</f>
        <v>0</v>
      </c>
      <c r="R51" s="539" t="n">
        <f aca="false">IF($O51&gt;$W$4,ROUND(IF($O51&lt;1.5,$O51*$H51*$P51,1.5*$H51*$P51),2),0)</f>
        <v>67.32</v>
      </c>
      <c r="S51" s="539" t="n">
        <f aca="false">IF($O51&gt;$W$4,ROUND(IF($O51&lt;1.5,0,IF($O51&gt;3,1.5*$H51*$P51,($O51-1.5)*$H51*$P51)),2),0)</f>
        <v>3.14</v>
      </c>
      <c r="T51" s="539" t="n">
        <f aca="false">IF($O51&gt;$W$4,ROUND(IF($O51&lt;3,0,IF($O51&gt;4.5,1.5*$H51*$P51,($O51-3)*$H51*$P51)),2),0)</f>
        <v>0</v>
      </c>
      <c r="U51" s="539" t="n">
        <f aca="false">IF($O51&gt;$W$4,ROUND(IF($O51&lt;4.5,0,IF($O51&gt;6,($O51-4.5)*$H51*$P51,($O51-4.5)*$H51*$P51)),2),0)</f>
        <v>0</v>
      </c>
      <c r="V51" s="540" t="n">
        <f aca="false">IF($O51&gt;$W$4,IF($O51&lt;=4,ROUND($H51*($O51+0.5)*2,2),0),0)</f>
        <v>140.76</v>
      </c>
      <c r="W51" s="541" t="n">
        <f aca="false">IF($O51&gt;$W$4,IF($O51&gt;4,ROUND($H51*($O51+0.5)*2,2),0),0)</f>
        <v>0</v>
      </c>
      <c r="X51" s="558" t="str">
        <f aca="false">A51</f>
        <v>AA7</v>
      </c>
      <c r="Y51" s="560" t="n">
        <f aca="false">IF($D51=0.4,1.2,IF($D51=0.6,1.2,IF($D51=0.8,1.3,IF($D51=1,1.5,IF($D51=1.2,1.7,IF($D51&lt;=2,2,"--"))))))</f>
        <v>1.2</v>
      </c>
      <c r="Z51" s="564" t="s">
        <v>1151</v>
      </c>
      <c r="AA51" s="561" t="n">
        <f aca="false">Y51</f>
        <v>1.2</v>
      </c>
      <c r="AB51" s="543" t="n">
        <f aca="false">IF($Y51="--","--",I51)</f>
        <v>1.34683328571429</v>
      </c>
      <c r="AC51" s="544" t="n">
        <f aca="false">IF($Y51="--","--",IF(D51&gt;1.5,0.15,ROUND($D51*0.1,2)))</f>
        <v>0.06</v>
      </c>
      <c r="AD51" s="544" t="n">
        <f aca="false">IF($Y51="--","--",0.15)</f>
        <v>0.15</v>
      </c>
      <c r="AE51" s="545" t="n">
        <f aca="false">IF($Y51="--","--",ROUND(AB51+AC51+AD51,2))</f>
        <v>1.56</v>
      </c>
      <c r="AF51" s="565" t="n">
        <f aca="false">IF($Y51="--","--",IF($AB51&lt;=2,$Y51+1,($Y51+1)+ROUNDUP($AB51-2,0)*0.1))</f>
        <v>2.2</v>
      </c>
      <c r="AG51" s="566" t="n">
        <f aca="false">IF($D51=0.4,0.92,IF($D51=0.6,0.68,IF($D51=0.8,0.74,IF($D51=1,0.7,IF($D51=1.2,0.66,IF($D51=1.5,0.6,IF($D51&lt;=2,(2.4-(D51+0.3)),"--")))))))</f>
        <v>0.68</v>
      </c>
      <c r="AH51" s="547" t="n">
        <f aca="false">IF($Y51="--","--",IF($AE51&lt;=$W$4,ROUND(IF($AE51&lt;1.5,$AE51*$AF51*$AG51,1.5*$AF51*$AG51),2),0))</f>
        <v>0</v>
      </c>
      <c r="AI51" s="547" t="n">
        <f aca="false">IF($Y51="--","--",IF($AE51&gt;$W$4,ROUND(IF($AE51&lt;1.5,$AE51*$AF51*$AG51,1.5*$AF51*$AG51),2),0))</f>
        <v>2.24</v>
      </c>
      <c r="AJ51" s="547" t="n">
        <f aca="false">IF($Y51="--","--",IF($AE51&gt;$W$4,ROUND(IF($AE51&lt;1.5,0,IF($AE51&gt;3,1.5*$AF51*$AG51,($AE51-1.5)*$AF51*$AG51)),2),0))</f>
        <v>0.09</v>
      </c>
      <c r="AK51" s="547" t="n">
        <f aca="false">IF($Y51="--","--",IF($AE51&gt;$W$4,ROUND(IF($AE51&lt;3,0,IF($AE51&gt;4.5,1.5*$AF51*$AG51,($AE51-3)*$AF51*$AG51)),2),0))</f>
        <v>0</v>
      </c>
      <c r="AL51" s="547" t="n">
        <f aca="false">IF($Y51="--","--",IF($AE51&gt;$W$4,ROUND(IF($AE51&lt;4.5,0,IF($AE51&gt;6,($AE51-4.5)*$AF51*$AG51,($AE51-4.5)*$AF51*$AG51)),2),0))</f>
        <v>0</v>
      </c>
      <c r="AM51" s="544" t="n">
        <f aca="false">IF($Y51="--","--",IF($AE51&gt;$W$4,IF($AE51&lt;=4,ROUND(($AG51*4)*($AE51+0.5)*2,2),0),0))</f>
        <v>11.21</v>
      </c>
      <c r="AN51" s="548" t="n">
        <f aca="false">IF($Y51="--","--",IF($AE51&gt;$W$4,IF($AE51&gt;4,ROUND(($AG51*4)*($AE51+0.5)*2,2),0),0))</f>
        <v>0</v>
      </c>
      <c r="AO51" s="558" t="s">
        <v>1186</v>
      </c>
      <c r="AP51" s="570" t="s">
        <v>10</v>
      </c>
      <c r="AQ51" s="571" t="s">
        <v>1161</v>
      </c>
      <c r="AR51" s="560" t="n">
        <v>0.6</v>
      </c>
      <c r="AS51" s="561"/>
      <c r="AT51" s="561"/>
      <c r="AU51" s="562" t="n">
        <v>34</v>
      </c>
      <c r="AV51" s="560" t="n">
        <f aca="false">IF($Y51="--","--",Y51+0.2)</f>
        <v>1.4</v>
      </c>
      <c r="AW51" s="564" t="s">
        <v>1151</v>
      </c>
      <c r="AX51" s="561" t="n">
        <f aca="false">AV51</f>
        <v>1.4</v>
      </c>
      <c r="AY51" s="538" t="n">
        <f aca="false">IF(D51&gt;2,AU51,AU51-AV51)</f>
        <v>32.6</v>
      </c>
      <c r="AZ51" s="538" t="n">
        <f aca="false">N51</f>
        <v>0.12</v>
      </c>
      <c r="BA51" s="538" t="n">
        <f aca="false">P51</f>
        <v>1.32</v>
      </c>
      <c r="BB51" s="537" t="n">
        <f aca="false">IF(F51=0,IF(ROUND(AY51*(((N51*P51)+(((D51+M51*2)/6)*P51))-ROUND(((D51+M51*2)^2)*((PI()*96.379/(4*360))-((SIN((96.379/2)*PI()/180))*(COS((96.379/2)*PI()/180))/4)),4)),2),ROUND(AY51*(((N51*P51)+(((D51+M51*2)/4)*P51))-ROUND(((D51+M51*2)^2)*((PI()*120/(4*360))-((SIN((120/2)*PI()/180))*(COS((120/2)*PI()/180))/4)),4)),2)),0)</f>
        <v>10.31</v>
      </c>
      <c r="BC51" s="549" t="n">
        <f aca="false">IF(F51&gt;0,ROUND(AY51*N51*P51,2),0)</f>
        <v>0</v>
      </c>
      <c r="BD51" s="549" t="n">
        <f aca="false">SUM(Q51:U51,AH51:AL51)</f>
        <v>72.79</v>
      </c>
      <c r="BE51" s="549" t="n">
        <f aca="false">IF(F51=0,ROUND((PI()*((D51+M51*2)^2)/4)*AY51,2),ROUND((D51+M51*2)*(F51+M51*2)*AY51,2))</f>
        <v>13.27</v>
      </c>
      <c r="BF51" s="572" t="n">
        <f aca="false">IF(($I51+M51-0.15)&lt;=2,($I51+M51+0.15),IF(($I51+M51)&lt;=3,2.35,($I51+M51+0.2)-0.85))</f>
        <v>1.55683328571429</v>
      </c>
      <c r="BG51" s="572" t="n">
        <f aca="false">IF(D51&gt;2,(I51-F51-M51-0.11),IF(($I51+M51)&lt;=2,0,IF(($I51+M51)&gt;3,0.85,(I51+M51+0.2-BF51))))</f>
        <v>0</v>
      </c>
      <c r="BH51" s="572" t="n">
        <f aca="false">IF(D51&gt;2,ROUND(((1.42+0.4)+(0.91+0.4))*2*BG51,2),ROUND(AV51*AX51*BF51,2))</f>
        <v>3.05</v>
      </c>
      <c r="BI51" s="572" t="n">
        <f aca="false">ROUND(((PI()*0.9^2)/4)*BG51,2)</f>
        <v>0</v>
      </c>
      <c r="BJ51" s="550" t="n">
        <f aca="false">ROUND(BD51-BE51-BH51-BI51-BB51-BC51,2)</f>
        <v>46.16</v>
      </c>
      <c r="BK51" s="516"/>
    </row>
    <row r="52" customFormat="false" ht="14.25" hidden="false" customHeight="false" outlineLevel="0" collapsed="false">
      <c r="A52" s="558" t="s">
        <v>1161</v>
      </c>
      <c r="B52" s="570" t="s">
        <v>10</v>
      </c>
      <c r="C52" s="559" t="s">
        <v>1187</v>
      </c>
      <c r="D52" s="560" t="n">
        <v>0.8</v>
      </c>
      <c r="E52" s="561"/>
      <c r="F52" s="561"/>
      <c r="G52" s="560" t="s">
        <v>1150</v>
      </c>
      <c r="H52" s="562" t="n">
        <v>36</v>
      </c>
      <c r="I52" s="563" t="n">
        <v>1.63863328571429</v>
      </c>
      <c r="J52" s="563" t="n">
        <v>1.63863328571429</v>
      </c>
      <c r="K52" s="536" t="n">
        <v>0</v>
      </c>
      <c r="L52" s="537" t="n">
        <f aca="false">ROUND((I52+J52)/2,2)</f>
        <v>1.64</v>
      </c>
      <c r="M52" s="538" t="n">
        <f aca="false">IF(F52=0,ROUND($D52*0.1,2),IF(D52&gt;2.8,0.18,0.15))</f>
        <v>0.08</v>
      </c>
      <c r="N52" s="538" t="n">
        <f aca="false">IF(F52=0,IF(ROUND($D52/4,2),IF(ROUND(($D52*1.2)/6,2)&lt;0.1,0.1,ROUND(($D52*1.2)/6,2))),0.5)</f>
        <v>0.16</v>
      </c>
      <c r="O52" s="537" t="n">
        <f aca="false">L52+M52+N52</f>
        <v>1.88</v>
      </c>
      <c r="P52" s="537" t="n">
        <f aca="false">IF(O52&lt;2,(D52+M52*2)+0.6,(D52+M52*2)+0.6+ROUNDUP(O52-2,0)*0.1)</f>
        <v>1.56</v>
      </c>
      <c r="Q52" s="539" t="n">
        <f aca="false">IF($O52&lt;=$W$4,ROUND(IF($O52&lt;1.5,$O52*$H52*$P52,1.5*$H52*$P52),2),0)</f>
        <v>0</v>
      </c>
      <c r="R52" s="539" t="n">
        <f aca="false">IF($O52&gt;$W$4,ROUND(IF($O52&lt;1.5,$O52*$H52*$P52,1.5*$H52*$P52),2),0)</f>
        <v>84.24</v>
      </c>
      <c r="S52" s="539" t="n">
        <f aca="false">IF($O52&gt;$W$4,ROUND(IF($O52&lt;1.5,0,IF($O52&gt;3,1.5*$H52*$P52,($O52-1.5)*$H52*$P52)),2),0)</f>
        <v>21.34</v>
      </c>
      <c r="T52" s="539" t="n">
        <f aca="false">IF($O52&gt;$W$4,ROUND(IF($O52&lt;3,0,IF($O52&gt;4.5,1.5*$H52*$P52,($O52-3)*$H52*$P52)),2),0)</f>
        <v>0</v>
      </c>
      <c r="U52" s="539" t="n">
        <f aca="false">IF($O52&gt;$W$4,ROUND(IF($O52&lt;4.5,0,IF($O52&gt;6,($O52-4.5)*$H52*$P52,($O52-4.5)*$H52*$P52)),2),0)</f>
        <v>0</v>
      </c>
      <c r="V52" s="540" t="n">
        <f aca="false">IF($O52&gt;$W$4,IF($O52&lt;=4,ROUND($H52*($O52+0.5)*2,2),0),0)</f>
        <v>171.36</v>
      </c>
      <c r="W52" s="541" t="n">
        <f aca="false">IF($O52&gt;$W$4,IF($O52&gt;4,ROUND($H52*($O52+0.5)*2,2),0),0)</f>
        <v>0</v>
      </c>
      <c r="X52" s="558" t="str">
        <f aca="false">A52</f>
        <v>AA8</v>
      </c>
      <c r="Y52" s="560" t="n">
        <f aca="false">IF($D52=0.4,1.2,IF($D52=0.6,1.2,IF($D52=0.8,1.3,IF($D52=1,1.5,IF($D52=1.2,1.7,IF($D52&lt;=2,2,"--"))))))</f>
        <v>1.3</v>
      </c>
      <c r="Z52" s="564" t="s">
        <v>1151</v>
      </c>
      <c r="AA52" s="561" t="n">
        <f aca="false">Y52</f>
        <v>1.3</v>
      </c>
      <c r="AB52" s="543" t="n">
        <f aca="false">IF($Y52="--","--",I52)</f>
        <v>1.63863328571429</v>
      </c>
      <c r="AC52" s="544" t="n">
        <f aca="false">IF($Y52="--","--",IF(D52&gt;1.5,0.15,ROUND($D52*0.1,2)))</f>
        <v>0.08</v>
      </c>
      <c r="AD52" s="544" t="n">
        <f aca="false">IF($Y52="--","--",0.15)</f>
        <v>0.15</v>
      </c>
      <c r="AE52" s="545" t="n">
        <f aca="false">IF($Y52="--","--",ROUND(AB52+AC52+AD52,2))</f>
        <v>1.87</v>
      </c>
      <c r="AF52" s="565" t="n">
        <f aca="false">IF($Y52="--","--",IF($AB52&lt;=2,$Y52+1,($Y52+1)+ROUNDUP($AB52-2,0)*0.1))</f>
        <v>2.3</v>
      </c>
      <c r="AG52" s="566" t="n">
        <f aca="false">IF($D52=0.4,0.92,IF($D52=0.6,0.68,IF($D52=0.8,0.74,IF($D52=1,0.7,IF($D52=1.2,0.66,IF($D52=1.5,0.6,IF($D52&lt;=2,(2.4-(D52+0.3)),"--")))))))</f>
        <v>0.74</v>
      </c>
      <c r="AH52" s="547" t="n">
        <f aca="false">IF($Y52="--","--",IF($AE52&lt;=$W$4,ROUND(IF($AE52&lt;1.5,$AE52*$AF52*$AG52,1.5*$AF52*$AG52),2),0))</f>
        <v>0</v>
      </c>
      <c r="AI52" s="547" t="n">
        <f aca="false">IF($Y52="--","--",IF($AE52&gt;$W$4,ROUND(IF($AE52&lt;1.5,$AE52*$AF52*$AG52,1.5*$AF52*$AG52),2),0))</f>
        <v>2.55</v>
      </c>
      <c r="AJ52" s="547" t="n">
        <f aca="false">IF($Y52="--","--",IF($AE52&gt;$W$4,ROUND(IF($AE52&lt;1.5,0,IF($AE52&gt;3,1.5*$AF52*$AG52,($AE52-1.5)*$AF52*$AG52)),2),0))</f>
        <v>0.63</v>
      </c>
      <c r="AK52" s="547" t="n">
        <f aca="false">IF($Y52="--","--",IF($AE52&gt;$W$4,ROUND(IF($AE52&lt;3,0,IF($AE52&gt;4.5,1.5*$AF52*$AG52,($AE52-3)*$AF52*$AG52)),2),0))</f>
        <v>0</v>
      </c>
      <c r="AL52" s="547" t="n">
        <f aca="false">IF($Y52="--","--",IF($AE52&gt;$W$4,ROUND(IF($AE52&lt;4.5,0,IF($AE52&gt;6,($AE52-4.5)*$AF52*$AG52,($AE52-4.5)*$AF52*$AG52)),2),0))</f>
        <v>0</v>
      </c>
      <c r="AM52" s="544" t="n">
        <f aca="false">IF($Y52="--","--",IF($AE52&gt;$W$4,IF($AE52&lt;=4,ROUND(($AG52*4)*($AE52+0.5)*2,2),0),0))</f>
        <v>14.03</v>
      </c>
      <c r="AN52" s="548" t="n">
        <f aca="false">IF($Y52="--","--",IF($AE52&gt;$W$4,IF($AE52&gt;4,ROUND(($AG52*4)*($AE52+0.5)*2,2),0),0))</f>
        <v>0</v>
      </c>
      <c r="AO52" s="558" t="s">
        <v>1161</v>
      </c>
      <c r="AP52" s="570" t="s">
        <v>10</v>
      </c>
      <c r="AQ52" s="571" t="s">
        <v>1187</v>
      </c>
      <c r="AR52" s="560" t="n">
        <v>0.8</v>
      </c>
      <c r="AS52" s="561"/>
      <c r="AT52" s="561"/>
      <c r="AU52" s="562" t="n">
        <v>36</v>
      </c>
      <c r="AV52" s="560" t="n">
        <f aca="false">IF($Y52="--","--",Y52+0.2)</f>
        <v>1.5</v>
      </c>
      <c r="AW52" s="564" t="s">
        <v>1151</v>
      </c>
      <c r="AX52" s="561" t="n">
        <f aca="false">AV52</f>
        <v>1.5</v>
      </c>
      <c r="AY52" s="538" t="n">
        <f aca="false">IF(D52&gt;2,AU52,AU52-AV52)</f>
        <v>34.5</v>
      </c>
      <c r="AZ52" s="538" t="n">
        <f aca="false">N52</f>
        <v>0.16</v>
      </c>
      <c r="BA52" s="538" t="n">
        <f aca="false">P52</f>
        <v>1.56</v>
      </c>
      <c r="BB52" s="537" t="n">
        <f aca="false">IF(F52=0,IF(ROUND(AY52*(((N52*P52)+(((D52+M52*2)/6)*P52))-ROUND(((D52+M52*2)^2)*((PI()*96.379/(4*360))-((SIN((96.379/2)*PI()/180))*(COS((96.379/2)*PI()/180))/4)),4)),2),ROUND(AY52*(((N52*P52)+(((D52+M52*2)/4)*P52))-ROUND(((D52+M52*2)^2)*((PI()*120/(4*360))-((SIN((120/2)*PI()/180))*(COS((120/2)*PI()/180))/4)),4)),2)),0)</f>
        <v>16.65</v>
      </c>
      <c r="BC52" s="549" t="n">
        <f aca="false">IF(F52&gt;0,ROUND(AY52*N52*P52,2),0)</f>
        <v>0</v>
      </c>
      <c r="BD52" s="549" t="n">
        <f aca="false">SUM(Q52:U52,AH52:AL52)</f>
        <v>108.76</v>
      </c>
      <c r="BE52" s="549" t="n">
        <f aca="false">IF(F52=0,ROUND((PI()*((D52+M52*2)^2)/4)*AY52,2),ROUND((D52+M52*2)*(F52+M52*2)*AY52,2))</f>
        <v>24.97</v>
      </c>
      <c r="BF52" s="572" t="n">
        <f aca="false">IF(($I52+M52-0.15)&lt;=2,($I52+M52+0.15),IF(($I52+M52)&lt;=3,2.35,($I52+M52+0.2)-0.85))</f>
        <v>1.86863328571429</v>
      </c>
      <c r="BG52" s="572" t="n">
        <f aca="false">IF(D52&gt;2,(I52-F52-M52-0.11),IF(($I52+M52)&lt;=2,0,IF(($I52+M52)&gt;3,0.85,(I52+M52+0.2-BF52))))</f>
        <v>0</v>
      </c>
      <c r="BH52" s="572" t="n">
        <f aca="false">IF(D52&gt;2,ROUND(((1.42+0.4)+(0.91+0.4))*2*BG52,2),ROUND(AV52*AX52*BF52,2))</f>
        <v>4.2</v>
      </c>
      <c r="BI52" s="572" t="n">
        <f aca="false">ROUND(((PI()*0.9^2)/4)*BG52,2)</f>
        <v>0</v>
      </c>
      <c r="BJ52" s="550" t="n">
        <f aca="false">ROUND(BD52-BE52-BH52-BI52-BB52-BC52,2)</f>
        <v>62.94</v>
      </c>
      <c r="BK52" s="516"/>
    </row>
    <row r="53" customFormat="false" ht="14.25" hidden="false" customHeight="false" outlineLevel="0" collapsed="false">
      <c r="A53" s="558" t="s">
        <v>1187</v>
      </c>
      <c r="B53" s="570" t="s">
        <v>10</v>
      </c>
      <c r="C53" s="559" t="s">
        <v>1167</v>
      </c>
      <c r="D53" s="560" t="n">
        <v>0.8</v>
      </c>
      <c r="E53" s="561"/>
      <c r="F53" s="561"/>
      <c r="G53" s="560" t="s">
        <v>1150</v>
      </c>
      <c r="H53" s="562" t="n">
        <v>35</v>
      </c>
      <c r="I53" s="563" t="n">
        <v>1.63863328571429</v>
      </c>
      <c r="J53" s="563" t="n">
        <v>1.63563328571429</v>
      </c>
      <c r="K53" s="536" t="n">
        <v>0</v>
      </c>
      <c r="L53" s="537" t="n">
        <f aca="false">ROUND((I53+J53)/2,2)</f>
        <v>1.64</v>
      </c>
      <c r="M53" s="538" t="n">
        <f aca="false">IF(F53=0,ROUND($D53*0.1,2),IF(D53&gt;2.8,0.18,0.15))</f>
        <v>0.08</v>
      </c>
      <c r="N53" s="538" t="n">
        <f aca="false">IF(F53=0,IF(ROUND($D53/4,2),IF(ROUND(($D53*1.2)/6,2)&lt;0.1,0.1,ROUND(($D53*1.2)/6,2))),0.5)</f>
        <v>0.16</v>
      </c>
      <c r="O53" s="537" t="n">
        <f aca="false">L53+M53+N53</f>
        <v>1.88</v>
      </c>
      <c r="P53" s="537" t="n">
        <f aca="false">IF(O53&lt;2,(D53+M53*2)+0.6,(D53+M53*2)+0.6+ROUNDUP(O53-2,0)*0.1)</f>
        <v>1.56</v>
      </c>
      <c r="Q53" s="539" t="n">
        <f aca="false">IF($O53&lt;=$W$4,ROUND(IF($O53&lt;1.5,$O53*$H53*$P53,1.5*$H53*$P53),2),0)</f>
        <v>0</v>
      </c>
      <c r="R53" s="539" t="n">
        <f aca="false">IF($O53&gt;$W$4,ROUND(IF($O53&lt;1.5,$O53*$H53*$P53,1.5*$H53*$P53),2),0)</f>
        <v>81.9</v>
      </c>
      <c r="S53" s="539" t="n">
        <f aca="false">IF($O53&gt;$W$4,ROUND(IF($O53&lt;1.5,0,IF($O53&gt;3,1.5*$H53*$P53,($O53-1.5)*$H53*$P53)),2),0)</f>
        <v>20.75</v>
      </c>
      <c r="T53" s="539" t="n">
        <f aca="false">IF($O53&gt;$W$4,ROUND(IF($O53&lt;3,0,IF($O53&gt;4.5,1.5*$H53*$P53,($O53-3)*$H53*$P53)),2),0)</f>
        <v>0</v>
      </c>
      <c r="U53" s="539" t="n">
        <f aca="false">IF($O53&gt;$W$4,ROUND(IF($O53&lt;4.5,0,IF($O53&gt;6,($O53-4.5)*$H53*$P53,($O53-4.5)*$H53*$P53)),2),0)</f>
        <v>0</v>
      </c>
      <c r="V53" s="540" t="n">
        <f aca="false">IF($O53&gt;$W$4,IF($O53&lt;=4,ROUND($H53*($O53+0.5)*2,2),0),0)</f>
        <v>166.6</v>
      </c>
      <c r="W53" s="541" t="n">
        <f aca="false">IF($O53&gt;$W$4,IF($O53&gt;4,ROUND($H53*($O53+0.5)*2,2),0),0)</f>
        <v>0</v>
      </c>
      <c r="X53" s="558" t="str">
        <f aca="false">A53</f>
        <v>AA9</v>
      </c>
      <c r="Y53" s="560" t="n">
        <f aca="false">IF($D53=0.4,1.2,IF($D53=0.6,1.2,IF($D53=0.8,1.3,IF($D53=1,1.5,IF($D53=1.2,1.7,IF($D53&lt;=2,2,"--"))))))</f>
        <v>1.3</v>
      </c>
      <c r="Z53" s="564" t="s">
        <v>1151</v>
      </c>
      <c r="AA53" s="561" t="n">
        <f aca="false">Y53</f>
        <v>1.3</v>
      </c>
      <c r="AB53" s="543" t="n">
        <f aca="false">IF($Y53="--","--",I53)</f>
        <v>1.63863328571429</v>
      </c>
      <c r="AC53" s="544" t="n">
        <f aca="false">IF($Y53="--","--",IF(D53&gt;1.5,0.15,ROUND($D53*0.1,2)))</f>
        <v>0.08</v>
      </c>
      <c r="AD53" s="544" t="n">
        <f aca="false">IF($Y53="--","--",0.15)</f>
        <v>0.15</v>
      </c>
      <c r="AE53" s="545" t="n">
        <f aca="false">IF($Y53="--","--",ROUND(AB53+AC53+AD53,2))</f>
        <v>1.87</v>
      </c>
      <c r="AF53" s="565" t="n">
        <f aca="false">IF($Y53="--","--",IF($AB53&lt;=2,$Y53+1,($Y53+1)+ROUNDUP($AB53-2,0)*0.1))</f>
        <v>2.3</v>
      </c>
      <c r="AG53" s="566" t="n">
        <f aca="false">IF($D53=0.4,0.92,IF($D53=0.6,0.68,IF($D53=0.8,0.74,IF($D53=1,0.7,IF($D53=1.2,0.66,IF($D53=1.5,0.6,IF($D53&lt;=2,(2.4-(D53+0.3)),"--")))))))</f>
        <v>0.74</v>
      </c>
      <c r="AH53" s="547" t="n">
        <f aca="false">IF($Y53="--","--",IF($AE53&lt;=$W$4,ROUND(IF($AE53&lt;1.5,$AE53*$AF53*$AG53,1.5*$AF53*$AG53),2),0))</f>
        <v>0</v>
      </c>
      <c r="AI53" s="547" t="n">
        <f aca="false">IF($Y53="--","--",IF($AE53&gt;$W$4,ROUND(IF($AE53&lt;1.5,$AE53*$AF53*$AG53,1.5*$AF53*$AG53),2),0))</f>
        <v>2.55</v>
      </c>
      <c r="AJ53" s="547" t="n">
        <f aca="false">IF($Y53="--","--",IF($AE53&gt;$W$4,ROUND(IF($AE53&lt;1.5,0,IF($AE53&gt;3,1.5*$AF53*$AG53,($AE53-1.5)*$AF53*$AG53)),2),0))</f>
        <v>0.63</v>
      </c>
      <c r="AK53" s="547" t="n">
        <f aca="false">IF($Y53="--","--",IF($AE53&gt;$W$4,ROUND(IF($AE53&lt;3,0,IF($AE53&gt;4.5,1.5*$AF53*$AG53,($AE53-3)*$AF53*$AG53)),2),0))</f>
        <v>0</v>
      </c>
      <c r="AL53" s="547" t="n">
        <f aca="false">IF($Y53="--","--",IF($AE53&gt;$W$4,ROUND(IF($AE53&lt;4.5,0,IF($AE53&gt;6,($AE53-4.5)*$AF53*$AG53,($AE53-4.5)*$AF53*$AG53)),2),0))</f>
        <v>0</v>
      </c>
      <c r="AM53" s="544" t="n">
        <f aca="false">IF($Y53="--","--",IF($AE53&gt;$W$4,IF($AE53&lt;=4,ROUND(($AG53*4)*($AE53+0.5)*2,2),0),0))</f>
        <v>14.03</v>
      </c>
      <c r="AN53" s="548" t="n">
        <f aca="false">IF($Y53="--","--",IF($AE53&gt;$W$4,IF($AE53&gt;4,ROUND(($AG53*4)*($AE53+0.5)*2,2),0),0))</f>
        <v>0</v>
      </c>
      <c r="AO53" s="558" t="s">
        <v>1187</v>
      </c>
      <c r="AP53" s="570" t="s">
        <v>10</v>
      </c>
      <c r="AQ53" s="571" t="s">
        <v>1167</v>
      </c>
      <c r="AR53" s="560" t="n">
        <v>0.8</v>
      </c>
      <c r="AS53" s="561"/>
      <c r="AT53" s="561"/>
      <c r="AU53" s="562" t="n">
        <v>35</v>
      </c>
      <c r="AV53" s="560" t="n">
        <f aca="false">IF($Y53="--","--",Y53+0.2)</f>
        <v>1.5</v>
      </c>
      <c r="AW53" s="564" t="s">
        <v>1151</v>
      </c>
      <c r="AX53" s="561" t="n">
        <f aca="false">AV53</f>
        <v>1.5</v>
      </c>
      <c r="AY53" s="538" t="n">
        <f aca="false">IF(D53&gt;2,AU53,AU53-AV53)</f>
        <v>33.5</v>
      </c>
      <c r="AZ53" s="538" t="n">
        <f aca="false">N53</f>
        <v>0.16</v>
      </c>
      <c r="BA53" s="538" t="n">
        <f aca="false">P53</f>
        <v>1.56</v>
      </c>
      <c r="BB53" s="537" t="n">
        <f aca="false">IF(F53=0,IF(ROUND(AY53*(((N53*P53)+(((D53+M53*2)/6)*P53))-ROUND(((D53+M53*2)^2)*((PI()*96.379/(4*360))-((SIN((96.379/2)*PI()/180))*(COS((96.379/2)*PI()/180))/4)),4)),2),ROUND(AY53*(((N53*P53)+(((D53+M53*2)/4)*P53))-ROUND(((D53+M53*2)^2)*((PI()*120/(4*360))-((SIN((120/2)*PI()/180))*(COS((120/2)*PI()/180))/4)),4)),2)),0)</f>
        <v>16.16</v>
      </c>
      <c r="BC53" s="549" t="n">
        <f aca="false">IF(F53&gt;0,ROUND(AY53*N53*P53,2),0)</f>
        <v>0</v>
      </c>
      <c r="BD53" s="549" t="n">
        <f aca="false">SUM(Q53:U53,AH53:AL53)</f>
        <v>105.83</v>
      </c>
      <c r="BE53" s="549" t="n">
        <f aca="false">IF(F53=0,ROUND((PI()*((D53+M53*2)^2)/4)*AY53,2),ROUND((D53+M53*2)*(F53+M53*2)*AY53,2))</f>
        <v>24.25</v>
      </c>
      <c r="BF53" s="572" t="n">
        <f aca="false">IF(($I53+M53-0.15)&lt;=2,($I53+M53+0.15),IF(($I53+M53)&lt;=3,2.35,($I53+M53+0.2)-0.85))</f>
        <v>1.86863328571429</v>
      </c>
      <c r="BG53" s="572" t="n">
        <f aca="false">IF(D53&gt;2,(I53-F53-M53-0.11),IF(($I53+M53)&lt;=2,0,IF(($I53+M53)&gt;3,0.85,(I53+M53+0.2-BF53))))</f>
        <v>0</v>
      </c>
      <c r="BH53" s="572" t="n">
        <f aca="false">IF(D53&gt;2,ROUND(((1.42+0.4)+(0.91+0.4))*2*BG53,2),ROUND(AV53*AX53*BF53,2))</f>
        <v>4.2</v>
      </c>
      <c r="BI53" s="572" t="n">
        <f aca="false">ROUND(((PI()*0.9^2)/4)*BG53,2)</f>
        <v>0</v>
      </c>
      <c r="BJ53" s="550" t="n">
        <f aca="false">ROUND(BD53-BE53-BH53-BI53-BB53-BC53,2)</f>
        <v>61.22</v>
      </c>
      <c r="BK53" s="516"/>
    </row>
    <row r="54" customFormat="false" ht="14.25" hidden="false" customHeight="false" outlineLevel="0" collapsed="false">
      <c r="A54" s="558" t="s">
        <v>1167</v>
      </c>
      <c r="B54" s="570" t="s">
        <v>10</v>
      </c>
      <c r="C54" s="559" t="s">
        <v>1188</v>
      </c>
      <c r="D54" s="560" t="n">
        <v>0.8</v>
      </c>
      <c r="E54" s="561"/>
      <c r="F54" s="561"/>
      <c r="G54" s="560" t="s">
        <v>1150</v>
      </c>
      <c r="H54" s="562" t="n">
        <v>35</v>
      </c>
      <c r="I54" s="563" t="n">
        <v>1.63563328571429</v>
      </c>
      <c r="J54" s="563" t="n">
        <v>1.70863328571429</v>
      </c>
      <c r="K54" s="536" t="n">
        <v>0</v>
      </c>
      <c r="L54" s="537" t="n">
        <f aca="false">ROUND((I54+J54)/2,2)</f>
        <v>1.67</v>
      </c>
      <c r="M54" s="538" t="n">
        <f aca="false">IF(F54=0,ROUND($D54*0.1,2),IF(D54&gt;2.8,0.18,0.15))</f>
        <v>0.08</v>
      </c>
      <c r="N54" s="538" t="n">
        <f aca="false">IF(F54=0,IF(ROUND($D54/4,2),IF(ROUND(($D54*1.2)/6,2)&lt;0.1,0.1,ROUND(($D54*1.2)/6,2))),0.5)</f>
        <v>0.16</v>
      </c>
      <c r="O54" s="537" t="n">
        <f aca="false">L54+M54+N54</f>
        <v>1.91</v>
      </c>
      <c r="P54" s="537" t="n">
        <f aca="false">IF(O54&lt;2,(D54+M54*2)+0.6,(D54+M54*2)+0.6+ROUNDUP(O54-2,0)*0.1)</f>
        <v>1.56</v>
      </c>
      <c r="Q54" s="539" t="n">
        <f aca="false">IF($O54&lt;=$W$4,ROUND(IF($O54&lt;1.5,$O54*$H54*$P54,1.5*$H54*$P54),2),0)</f>
        <v>0</v>
      </c>
      <c r="R54" s="539" t="n">
        <f aca="false">IF($O54&gt;$W$4,ROUND(IF($O54&lt;1.5,$O54*$H54*$P54,1.5*$H54*$P54),2),0)</f>
        <v>81.9</v>
      </c>
      <c r="S54" s="539" t="n">
        <f aca="false">IF($O54&gt;$W$4,ROUND(IF($O54&lt;1.5,0,IF($O54&gt;3,1.5*$H54*$P54,($O54-1.5)*$H54*$P54)),2),0)</f>
        <v>22.39</v>
      </c>
      <c r="T54" s="539" t="n">
        <f aca="false">IF($O54&gt;$W$4,ROUND(IF($O54&lt;3,0,IF($O54&gt;4.5,1.5*$H54*$P54,($O54-3)*$H54*$P54)),2),0)</f>
        <v>0</v>
      </c>
      <c r="U54" s="539" t="n">
        <f aca="false">IF($O54&gt;$W$4,ROUND(IF($O54&lt;4.5,0,IF($O54&gt;6,($O54-4.5)*$H54*$P54,($O54-4.5)*$H54*$P54)),2),0)</f>
        <v>0</v>
      </c>
      <c r="V54" s="540" t="n">
        <f aca="false">IF($O54&gt;$W$4,IF($O54&lt;=4,ROUND($H54*($O54+0.5)*2,2),0),0)</f>
        <v>168.7</v>
      </c>
      <c r="W54" s="541" t="n">
        <f aca="false">IF($O54&gt;$W$4,IF($O54&gt;4,ROUND($H54*($O54+0.5)*2,2),0),0)</f>
        <v>0</v>
      </c>
      <c r="X54" s="558" t="str">
        <f aca="false">A54</f>
        <v>AA10</v>
      </c>
      <c r="Y54" s="560" t="n">
        <f aca="false">IF($D54=0.4,1.2,IF($D54=0.6,1.2,IF($D54=0.8,1.3,IF($D54=1,1.5,IF($D54=1.2,1.7,IF($D54&lt;=2,2,"--"))))))</f>
        <v>1.3</v>
      </c>
      <c r="Z54" s="564" t="s">
        <v>1151</v>
      </c>
      <c r="AA54" s="561" t="n">
        <f aca="false">Y54</f>
        <v>1.3</v>
      </c>
      <c r="AB54" s="543" t="n">
        <f aca="false">IF($Y54="--","--",I54)</f>
        <v>1.63563328571429</v>
      </c>
      <c r="AC54" s="544" t="n">
        <f aca="false">IF($Y54="--","--",IF(D54&gt;1.5,0.15,ROUND($D54*0.1,2)))</f>
        <v>0.08</v>
      </c>
      <c r="AD54" s="544" t="n">
        <f aca="false">IF($Y54="--","--",0.15)</f>
        <v>0.15</v>
      </c>
      <c r="AE54" s="545" t="n">
        <f aca="false">IF($Y54="--","--",ROUND(AB54+AC54+AD54,2))</f>
        <v>1.87</v>
      </c>
      <c r="AF54" s="565" t="n">
        <f aca="false">IF($Y54="--","--",IF($AB54&lt;=2,$Y54+1,($Y54+1)+ROUNDUP($AB54-2,0)*0.1))</f>
        <v>2.3</v>
      </c>
      <c r="AG54" s="566" t="n">
        <f aca="false">IF($D54=0.4,0.92,IF($D54=0.6,0.68,IF($D54=0.8,0.74,IF($D54=1,0.7,IF($D54=1.2,0.66,IF($D54=1.5,0.6,IF($D54&lt;=2,(2.4-(D54+0.3)),"--")))))))</f>
        <v>0.74</v>
      </c>
      <c r="AH54" s="547" t="n">
        <f aca="false">IF($Y54="--","--",IF($AE54&lt;=$W$4,ROUND(IF($AE54&lt;1.5,$AE54*$AF54*$AG54,1.5*$AF54*$AG54),2),0))</f>
        <v>0</v>
      </c>
      <c r="AI54" s="547" t="n">
        <f aca="false">IF($Y54="--","--",IF($AE54&gt;$W$4,ROUND(IF($AE54&lt;1.5,$AE54*$AF54*$AG54,1.5*$AF54*$AG54),2),0))</f>
        <v>2.55</v>
      </c>
      <c r="AJ54" s="547" t="n">
        <f aca="false">IF($Y54="--","--",IF($AE54&gt;$W$4,ROUND(IF($AE54&lt;1.5,0,IF($AE54&gt;3,1.5*$AF54*$AG54,($AE54-1.5)*$AF54*$AG54)),2),0))</f>
        <v>0.63</v>
      </c>
      <c r="AK54" s="547" t="n">
        <f aca="false">IF($Y54="--","--",IF($AE54&gt;$W$4,ROUND(IF($AE54&lt;3,0,IF($AE54&gt;4.5,1.5*$AF54*$AG54,($AE54-3)*$AF54*$AG54)),2),0))</f>
        <v>0</v>
      </c>
      <c r="AL54" s="547" t="n">
        <f aca="false">IF($Y54="--","--",IF($AE54&gt;$W$4,ROUND(IF($AE54&lt;4.5,0,IF($AE54&gt;6,($AE54-4.5)*$AF54*$AG54,($AE54-4.5)*$AF54*$AG54)),2),0))</f>
        <v>0</v>
      </c>
      <c r="AM54" s="544" t="n">
        <f aca="false">IF($Y54="--","--",IF($AE54&gt;$W$4,IF($AE54&lt;=4,ROUND(($AG54*4)*($AE54+0.5)*2,2),0),0))</f>
        <v>14.03</v>
      </c>
      <c r="AN54" s="548" t="n">
        <f aca="false">IF($Y54="--","--",IF($AE54&gt;$W$4,IF($AE54&gt;4,ROUND(($AG54*4)*($AE54+0.5)*2,2),0),0))</f>
        <v>0</v>
      </c>
      <c r="AO54" s="558" t="s">
        <v>1167</v>
      </c>
      <c r="AP54" s="570" t="s">
        <v>10</v>
      </c>
      <c r="AQ54" s="571" t="s">
        <v>1188</v>
      </c>
      <c r="AR54" s="560" t="n">
        <v>0.8</v>
      </c>
      <c r="AS54" s="561"/>
      <c r="AT54" s="561"/>
      <c r="AU54" s="562" t="n">
        <v>35</v>
      </c>
      <c r="AV54" s="560" t="n">
        <f aca="false">IF($Y54="--","--",Y54+0.2)</f>
        <v>1.5</v>
      </c>
      <c r="AW54" s="564" t="s">
        <v>1151</v>
      </c>
      <c r="AX54" s="561" t="n">
        <f aca="false">AV54</f>
        <v>1.5</v>
      </c>
      <c r="AY54" s="538" t="n">
        <f aca="false">IF(D54&gt;2,AU54,AU54-AV54)</f>
        <v>33.5</v>
      </c>
      <c r="AZ54" s="538" t="n">
        <f aca="false">N54</f>
        <v>0.16</v>
      </c>
      <c r="BA54" s="538" t="n">
        <f aca="false">P54</f>
        <v>1.56</v>
      </c>
      <c r="BB54" s="537" t="n">
        <f aca="false">IF(F54=0,IF(ROUND(AY54*(((N54*P54)+(((D54+M54*2)/6)*P54))-ROUND(((D54+M54*2)^2)*((PI()*96.379/(4*360))-((SIN((96.379/2)*PI()/180))*(COS((96.379/2)*PI()/180))/4)),4)),2),ROUND(AY54*(((N54*P54)+(((D54+M54*2)/4)*P54))-ROUND(((D54+M54*2)^2)*((PI()*120/(4*360))-((SIN((120/2)*PI()/180))*(COS((120/2)*PI()/180))/4)),4)),2)),0)</f>
        <v>16.16</v>
      </c>
      <c r="BC54" s="549" t="n">
        <f aca="false">IF(F54&gt;0,ROUND(AY54*N54*P54,2),0)</f>
        <v>0</v>
      </c>
      <c r="BD54" s="549" t="n">
        <f aca="false">SUM(Q54:U54,AH54:AL54)</f>
        <v>107.47</v>
      </c>
      <c r="BE54" s="549" t="n">
        <f aca="false">IF(F54=0,ROUND((PI()*((D54+M54*2)^2)/4)*AY54,2),ROUND((D54+M54*2)*(F54+M54*2)*AY54,2))</f>
        <v>24.25</v>
      </c>
      <c r="BF54" s="572" t="n">
        <f aca="false">IF(($I54+M54-0.15)&lt;=2,($I54+M54+0.15),IF(($I54+M54)&lt;=3,2.35,($I54+M54+0.2)-0.85))</f>
        <v>1.86563328571429</v>
      </c>
      <c r="BG54" s="572" t="n">
        <f aca="false">IF(D54&gt;2,(I54-F54-M54-0.11),IF(($I54+M54)&lt;=2,0,IF(($I54+M54)&gt;3,0.85,(I54+M54+0.2-BF54))))</f>
        <v>0</v>
      </c>
      <c r="BH54" s="572" t="n">
        <f aca="false">IF(D54&gt;2,ROUND(((1.42+0.4)+(0.91+0.4))*2*BG54,2),ROUND(AV54*AX54*BF54,2))</f>
        <v>4.2</v>
      </c>
      <c r="BI54" s="572" t="n">
        <f aca="false">ROUND(((PI()*0.9^2)/4)*BG54,2)</f>
        <v>0</v>
      </c>
      <c r="BJ54" s="550" t="n">
        <f aca="false">ROUND(BD54-BE54-BH54-BI54-BB54-BC54,2)</f>
        <v>62.86</v>
      </c>
      <c r="BK54" s="516"/>
    </row>
    <row r="55" customFormat="false" ht="14.25" hidden="false" customHeight="false" outlineLevel="0" collapsed="false">
      <c r="A55" s="558" t="s">
        <v>1188</v>
      </c>
      <c r="B55" s="570" t="s">
        <v>10</v>
      </c>
      <c r="C55" s="559" t="s">
        <v>1189</v>
      </c>
      <c r="D55" s="560" t="n">
        <v>0.8</v>
      </c>
      <c r="E55" s="561"/>
      <c r="F55" s="561"/>
      <c r="G55" s="560" t="s">
        <v>1150</v>
      </c>
      <c r="H55" s="562" t="n">
        <v>35</v>
      </c>
      <c r="I55" s="563" t="n">
        <v>1.70863328571429</v>
      </c>
      <c r="J55" s="563" t="n">
        <v>1.69813328571429</v>
      </c>
      <c r="K55" s="536" t="n">
        <v>0.2</v>
      </c>
      <c r="L55" s="537" t="n">
        <f aca="false">ROUND((I55+J55)/2,2)</f>
        <v>1.7</v>
      </c>
      <c r="M55" s="538" t="n">
        <f aca="false">IF(F55=0,ROUND($D55*0.1,2),IF(D55&gt;2.8,0.18,0.15))</f>
        <v>0.08</v>
      </c>
      <c r="N55" s="538" t="n">
        <f aca="false">IF(F55=0,IF(ROUND($D55/4,2),IF(ROUND(($D55*1.2)/6,2)&lt;0.1,0.1,ROUND(($D55*1.2)/6,2))),0.5)</f>
        <v>0.16</v>
      </c>
      <c r="O55" s="537" t="n">
        <f aca="false">L55+M55+N55</f>
        <v>1.94</v>
      </c>
      <c r="P55" s="537" t="n">
        <f aca="false">IF(O55&lt;2,(D55+M55*2)+0.6,(D55+M55*2)+0.6+ROUNDUP(O55-2,0)*0.1)</f>
        <v>1.56</v>
      </c>
      <c r="Q55" s="539" t="n">
        <f aca="false">IF($O55&lt;=$W$4,ROUND(IF($O55&lt;1.5,$O55*$H55*$P55,1.5*$H55*$P55),2),0)</f>
        <v>0</v>
      </c>
      <c r="R55" s="539" t="n">
        <f aca="false">IF($O55&gt;$W$4,ROUND(IF($O55&lt;1.5,$O55*$H55*$P55,1.5*$H55*$P55),2),0)</f>
        <v>81.9</v>
      </c>
      <c r="S55" s="539" t="n">
        <f aca="false">IF($O55&gt;$W$4,ROUND(IF($O55&lt;1.5,0,IF($O55&gt;3,1.5*$H55*$P55,($O55-1.5)*$H55*$P55)),2),0)</f>
        <v>24.02</v>
      </c>
      <c r="T55" s="539" t="n">
        <f aca="false">IF($O55&gt;$W$4,ROUND(IF($O55&lt;3,0,IF($O55&gt;4.5,1.5*$H55*$P55,($O55-3)*$H55*$P55)),2),0)</f>
        <v>0</v>
      </c>
      <c r="U55" s="539" t="n">
        <f aca="false">IF($O55&gt;$W$4,ROUND(IF($O55&lt;4.5,0,IF($O55&gt;6,($O55-4.5)*$H55*$P55,($O55-4.5)*$H55*$P55)),2),0)</f>
        <v>0</v>
      </c>
      <c r="V55" s="540" t="n">
        <f aca="false">IF($O55&gt;$W$4,IF($O55&lt;=4,ROUND($H55*($O55+0.5)*2,2),0),0)</f>
        <v>170.8</v>
      </c>
      <c r="W55" s="541" t="n">
        <f aca="false">IF($O55&gt;$W$4,IF($O55&gt;4,ROUND($H55*($O55+0.5)*2,2),0),0)</f>
        <v>0</v>
      </c>
      <c r="X55" s="558" t="str">
        <f aca="false">A55</f>
        <v>AA11</v>
      </c>
      <c r="Y55" s="560" t="n">
        <f aca="false">IF($D55=0.4,1.2,IF($D55=0.6,1.2,IF($D55=0.8,1.3,IF($D55=1,1.5,IF($D55=1.2,1.7,IF($D55&lt;=2,2,"--"))))))</f>
        <v>1.3</v>
      </c>
      <c r="Z55" s="564" t="s">
        <v>1151</v>
      </c>
      <c r="AA55" s="561" t="n">
        <f aca="false">Y55</f>
        <v>1.3</v>
      </c>
      <c r="AB55" s="543" t="n">
        <f aca="false">IF($Y55="--","--",I55)</f>
        <v>1.70863328571429</v>
      </c>
      <c r="AC55" s="544" t="n">
        <f aca="false">IF($Y55="--","--",IF(D55&gt;1.5,0.15,ROUND($D55*0.1,2)))</f>
        <v>0.08</v>
      </c>
      <c r="AD55" s="544" t="n">
        <f aca="false">IF($Y55="--","--",0.15)</f>
        <v>0.15</v>
      </c>
      <c r="AE55" s="545" t="n">
        <f aca="false">IF($Y55="--","--",ROUND(AB55+AC55+AD55,2))</f>
        <v>1.94</v>
      </c>
      <c r="AF55" s="565" t="n">
        <f aca="false">IF($Y55="--","--",IF($AB55&lt;=2,$Y55+1,($Y55+1)+ROUNDUP($AB55-2,0)*0.1))</f>
        <v>2.3</v>
      </c>
      <c r="AG55" s="566" t="n">
        <f aca="false">IF($D55=0.4,0.92,IF($D55=0.6,0.68,IF($D55=0.8,0.74,IF($D55=1,0.7,IF($D55=1.2,0.66,IF($D55=1.5,0.6,IF($D55&lt;=2,(2.4-(D55+0.3)),"--")))))))</f>
        <v>0.74</v>
      </c>
      <c r="AH55" s="547" t="n">
        <f aca="false">IF($Y55="--","--",IF($AE55&lt;=$W$4,ROUND(IF($AE55&lt;1.5,$AE55*$AF55*$AG55,1.5*$AF55*$AG55),2),0))</f>
        <v>0</v>
      </c>
      <c r="AI55" s="547" t="n">
        <f aca="false">IF($Y55="--","--",IF($AE55&gt;$W$4,ROUND(IF($AE55&lt;1.5,$AE55*$AF55*$AG55,1.5*$AF55*$AG55),2),0))</f>
        <v>2.55</v>
      </c>
      <c r="AJ55" s="547" t="n">
        <f aca="false">IF($Y55="--","--",IF($AE55&gt;$W$4,ROUND(IF($AE55&lt;1.5,0,IF($AE55&gt;3,1.5*$AF55*$AG55,($AE55-1.5)*$AF55*$AG55)),2),0))</f>
        <v>0.75</v>
      </c>
      <c r="AK55" s="547" t="n">
        <f aca="false">IF($Y55="--","--",IF($AE55&gt;$W$4,ROUND(IF($AE55&lt;3,0,IF($AE55&gt;4.5,1.5*$AF55*$AG55,($AE55-3)*$AF55*$AG55)),2),0))</f>
        <v>0</v>
      </c>
      <c r="AL55" s="547" t="n">
        <f aca="false">IF($Y55="--","--",IF($AE55&gt;$W$4,ROUND(IF($AE55&lt;4.5,0,IF($AE55&gt;6,($AE55-4.5)*$AF55*$AG55,($AE55-4.5)*$AF55*$AG55)),2),0))</f>
        <v>0</v>
      </c>
      <c r="AM55" s="544" t="n">
        <f aca="false">IF($Y55="--","--",IF($AE55&gt;$W$4,IF($AE55&lt;=4,ROUND(($AG55*4)*($AE55+0.5)*2,2),0),0))</f>
        <v>14.44</v>
      </c>
      <c r="AN55" s="548" t="n">
        <f aca="false">IF($Y55="--","--",IF($AE55&gt;$W$4,IF($AE55&gt;4,ROUND(($AG55*4)*($AE55+0.5)*2,2),0),0))</f>
        <v>0</v>
      </c>
      <c r="AO55" s="558" t="s">
        <v>1188</v>
      </c>
      <c r="AP55" s="570" t="s">
        <v>10</v>
      </c>
      <c r="AQ55" s="571" t="s">
        <v>1189</v>
      </c>
      <c r="AR55" s="560" t="n">
        <v>0.8</v>
      </c>
      <c r="AS55" s="561"/>
      <c r="AT55" s="561"/>
      <c r="AU55" s="562" t="n">
        <v>35</v>
      </c>
      <c r="AV55" s="560" t="n">
        <f aca="false">IF($Y55="--","--",Y55+0.2)</f>
        <v>1.5</v>
      </c>
      <c r="AW55" s="564" t="s">
        <v>1151</v>
      </c>
      <c r="AX55" s="561" t="n">
        <f aca="false">AV55</f>
        <v>1.5</v>
      </c>
      <c r="AY55" s="538" t="n">
        <f aca="false">IF(D55&gt;2,AU55,AU55-AV55)</f>
        <v>33.5</v>
      </c>
      <c r="AZ55" s="538" t="n">
        <f aca="false">N55</f>
        <v>0.16</v>
      </c>
      <c r="BA55" s="538" t="n">
        <f aca="false">P55</f>
        <v>1.56</v>
      </c>
      <c r="BB55" s="537" t="n">
        <f aca="false">IF(F55=0,IF(ROUND(AY55*(((N55*P55)+(((D55+M55*2)/6)*P55))-ROUND(((D55+M55*2)^2)*((PI()*96.379/(4*360))-((SIN((96.379/2)*PI()/180))*(COS((96.379/2)*PI()/180))/4)),4)),2),ROUND(AY55*(((N55*P55)+(((D55+M55*2)/4)*P55))-ROUND(((D55+M55*2)^2)*((PI()*120/(4*360))-((SIN((120/2)*PI()/180))*(COS((120/2)*PI()/180))/4)),4)),2)),0)</f>
        <v>16.16</v>
      </c>
      <c r="BC55" s="549" t="n">
        <f aca="false">IF(F55&gt;0,ROUND(AY55*N55*P55,2),0)</f>
        <v>0</v>
      </c>
      <c r="BD55" s="549" t="n">
        <f aca="false">SUM(Q55:U55,AH55:AL55)</f>
        <v>109.22</v>
      </c>
      <c r="BE55" s="549" t="n">
        <f aca="false">IF(F55=0,ROUND((PI()*((D55+M55*2)^2)/4)*AY55,2),ROUND((D55+M55*2)*(F55+M55*2)*AY55,2))</f>
        <v>24.25</v>
      </c>
      <c r="BF55" s="572" t="n">
        <f aca="false">IF(($I55+M55-0.15)&lt;=2,($I55+M55+0.15),IF(($I55+M55)&lt;=3,2.35,($I55+M55+0.2)-0.85))</f>
        <v>1.93863328571429</v>
      </c>
      <c r="BG55" s="572" t="n">
        <f aca="false">IF(D55&gt;2,(I55-F55-M55-0.11),IF(($I55+M55)&lt;=2,0,IF(($I55+M55)&gt;3,0.85,(I55+M55+0.2-BF55))))</f>
        <v>0</v>
      </c>
      <c r="BH55" s="572" t="n">
        <f aca="false">IF(D55&gt;2,ROUND(((1.42+0.4)+(0.91+0.4))*2*BG55,2),ROUND(AV55*AX55*BF55,2))</f>
        <v>4.36</v>
      </c>
      <c r="BI55" s="572" t="n">
        <f aca="false">ROUND(((PI()*0.9^2)/4)*BG55,2)</f>
        <v>0</v>
      </c>
      <c r="BJ55" s="550" t="n">
        <f aca="false">ROUND(BD55-BE55-BH55-BI55-BB55-BC55,2)</f>
        <v>64.45</v>
      </c>
      <c r="BK55" s="516"/>
    </row>
    <row r="56" customFormat="false" ht="14.25" hidden="false" customHeight="false" outlineLevel="0" collapsed="false">
      <c r="A56" s="558" t="s">
        <v>1189</v>
      </c>
      <c r="B56" s="570" t="s">
        <v>10</v>
      </c>
      <c r="C56" s="559" t="s">
        <v>1190</v>
      </c>
      <c r="D56" s="560" t="n">
        <v>1</v>
      </c>
      <c r="E56" s="561"/>
      <c r="F56" s="561"/>
      <c r="G56" s="560" t="s">
        <v>1155</v>
      </c>
      <c r="H56" s="562" t="n">
        <v>35</v>
      </c>
      <c r="I56" s="563" t="n">
        <v>1.89813328571429</v>
      </c>
      <c r="J56" s="563" t="n">
        <v>1.76713328571429</v>
      </c>
      <c r="K56" s="536" t="n">
        <v>0</v>
      </c>
      <c r="L56" s="537" t="n">
        <f aca="false">ROUND((I56+J56)/2,2)</f>
        <v>1.83</v>
      </c>
      <c r="M56" s="538" t="n">
        <f aca="false">IF(F56=0,ROUND($D56*0.1,2),IF(D56&gt;2.8,0.18,0.15))</f>
        <v>0.1</v>
      </c>
      <c r="N56" s="538" t="n">
        <f aca="false">IF(F56=0,IF(ROUND($D56/4,2),IF(ROUND(($D56*1.2)/6,2)&lt;0.1,0.1,ROUND(($D56*1.2)/6,2))),0.5)</f>
        <v>0.2</v>
      </c>
      <c r="O56" s="537" t="n">
        <f aca="false">L56+M56+N56</f>
        <v>2.13</v>
      </c>
      <c r="P56" s="537" t="n">
        <f aca="false">IF(O56&lt;2,(D56+M56*2)+0.6,(D56+M56*2)+0.6+ROUNDUP(O56-2,0)*0.1)</f>
        <v>1.9</v>
      </c>
      <c r="Q56" s="539" t="n">
        <f aca="false">IF($O56&lt;=$W$4,ROUND(IF($O56&lt;1.5,$O56*$H56*$P56,1.5*$H56*$P56),2),0)</f>
        <v>0</v>
      </c>
      <c r="R56" s="539" t="n">
        <f aca="false">IF($O56&gt;$W$4,ROUND(IF($O56&lt;1.5,$O56*$H56*$P56,1.5*$H56*$P56),2),0)</f>
        <v>99.75</v>
      </c>
      <c r="S56" s="539" t="n">
        <f aca="false">IF($O56&gt;$W$4,ROUND(IF($O56&lt;1.5,0,IF($O56&gt;3,1.5*$H56*$P56,($O56-1.5)*$H56*$P56)),2),0)</f>
        <v>41.9</v>
      </c>
      <c r="T56" s="539" t="n">
        <f aca="false">IF($O56&gt;$W$4,ROUND(IF($O56&lt;3,0,IF($O56&gt;4.5,1.5*$H56*$P56,($O56-3)*$H56*$P56)),2),0)</f>
        <v>0</v>
      </c>
      <c r="U56" s="539" t="n">
        <f aca="false">IF($O56&gt;$W$4,ROUND(IF($O56&lt;4.5,0,IF($O56&gt;6,($O56-4.5)*$H56*$P56,($O56-4.5)*$H56*$P56)),2),0)</f>
        <v>0</v>
      </c>
      <c r="V56" s="540" t="n">
        <f aca="false">IF($O56&gt;$W$4,IF($O56&lt;=4,ROUND($H56*($O56+0.5)*2,2),0),0)</f>
        <v>184.1</v>
      </c>
      <c r="W56" s="541" t="n">
        <f aca="false">IF($O56&gt;$W$4,IF($O56&gt;4,ROUND($H56*($O56+0.5)*2,2),0),0)</f>
        <v>0</v>
      </c>
      <c r="X56" s="558" t="str">
        <f aca="false">A56</f>
        <v>AA12</v>
      </c>
      <c r="Y56" s="560" t="n">
        <f aca="false">IF($D56=0.4,1.2,IF($D56=0.6,1.2,IF($D56=0.8,1.3,IF($D56=1,1.5,IF($D56=1.2,1.7,IF($D56&lt;=2,2,"--"))))))</f>
        <v>1.5</v>
      </c>
      <c r="Z56" s="564" t="s">
        <v>1151</v>
      </c>
      <c r="AA56" s="561" t="n">
        <f aca="false">Y56</f>
        <v>1.5</v>
      </c>
      <c r="AB56" s="543" t="n">
        <f aca="false">IF($Y56="--","--",I56)</f>
        <v>1.89813328571429</v>
      </c>
      <c r="AC56" s="544" t="n">
        <f aca="false">IF($Y56="--","--",IF(D56&gt;1.5,0.15,ROUND($D56*0.1,2)))</f>
        <v>0.1</v>
      </c>
      <c r="AD56" s="544" t="n">
        <f aca="false">IF($Y56="--","--",0.15)</f>
        <v>0.15</v>
      </c>
      <c r="AE56" s="545" t="n">
        <f aca="false">IF($Y56="--","--",ROUND(AB56+AC56+AD56,2))</f>
        <v>2.15</v>
      </c>
      <c r="AF56" s="565" t="n">
        <f aca="false">IF($Y56="--","--",IF($AB56&lt;=2,$Y56+1,($Y56+1)+ROUNDUP($AB56-2,0)*0.1))</f>
        <v>2.5</v>
      </c>
      <c r="AG56" s="566" t="n">
        <f aca="false">IF($D56=0.4,0.92,IF($D56=0.6,0.68,IF($D56=0.8,0.74,IF($D56=1,0.7,IF($D56=1.2,0.66,IF($D56=1.5,0.6,IF($D56&lt;=2,(2.4-(D56+0.3)),"--")))))))</f>
        <v>0.7</v>
      </c>
      <c r="AH56" s="547" t="n">
        <f aca="false">IF($Y56="--","--",IF($AE56&lt;=$W$4,ROUND(IF($AE56&lt;1.5,$AE56*$AF56*$AG56,1.5*$AF56*$AG56),2),0))</f>
        <v>0</v>
      </c>
      <c r="AI56" s="547" t="n">
        <f aca="false">IF($Y56="--","--",IF($AE56&gt;$W$4,ROUND(IF($AE56&lt;1.5,$AE56*$AF56*$AG56,1.5*$AF56*$AG56),2),0))</f>
        <v>2.63</v>
      </c>
      <c r="AJ56" s="547" t="n">
        <f aca="false">IF($Y56="--","--",IF($AE56&gt;$W$4,ROUND(IF($AE56&lt;1.5,0,IF($AE56&gt;3,1.5*$AF56*$AG56,($AE56-1.5)*$AF56*$AG56)),2),0))</f>
        <v>1.14</v>
      </c>
      <c r="AK56" s="547" t="n">
        <f aca="false">IF($Y56="--","--",IF($AE56&gt;$W$4,ROUND(IF($AE56&lt;3,0,IF($AE56&gt;4.5,1.5*$AF56*$AG56,($AE56-3)*$AF56*$AG56)),2),0))</f>
        <v>0</v>
      </c>
      <c r="AL56" s="547" t="n">
        <f aca="false">IF($Y56="--","--",IF($AE56&gt;$W$4,ROUND(IF($AE56&lt;4.5,0,IF($AE56&gt;6,($AE56-4.5)*$AF56*$AG56,($AE56-4.5)*$AF56*$AG56)),2),0))</f>
        <v>0</v>
      </c>
      <c r="AM56" s="544" t="n">
        <f aca="false">IF($Y56="--","--",IF($AE56&gt;$W$4,IF($AE56&lt;=4,ROUND(($AG56*4)*($AE56+0.5)*2,2),0),0))</f>
        <v>14.84</v>
      </c>
      <c r="AN56" s="548" t="n">
        <f aca="false">IF($Y56="--","--",IF($AE56&gt;$W$4,IF($AE56&gt;4,ROUND(($AG56*4)*($AE56+0.5)*2,2),0),0))</f>
        <v>0</v>
      </c>
      <c r="AO56" s="558" t="s">
        <v>1189</v>
      </c>
      <c r="AP56" s="570" t="s">
        <v>10</v>
      </c>
      <c r="AQ56" s="571" t="s">
        <v>1190</v>
      </c>
      <c r="AR56" s="560" t="n">
        <v>1</v>
      </c>
      <c r="AS56" s="561"/>
      <c r="AT56" s="561"/>
      <c r="AU56" s="562" t="n">
        <v>35</v>
      </c>
      <c r="AV56" s="560" t="n">
        <f aca="false">IF($Y56="--","--",Y56+0.2)</f>
        <v>1.7</v>
      </c>
      <c r="AW56" s="564" t="s">
        <v>1151</v>
      </c>
      <c r="AX56" s="561" t="n">
        <f aca="false">AV56</f>
        <v>1.7</v>
      </c>
      <c r="AY56" s="538" t="n">
        <f aca="false">IF(D56&gt;2,AU56,AU56-AV56)</f>
        <v>33.3</v>
      </c>
      <c r="AZ56" s="538" t="n">
        <f aca="false">N56</f>
        <v>0.2</v>
      </c>
      <c r="BA56" s="538" t="n">
        <f aca="false">P56</f>
        <v>1.9</v>
      </c>
      <c r="BB56" s="537" t="n">
        <f aca="false">IF(F56=0,IF(ROUND(AY56*(((N56*P56)+(((D56+M56*2)/6)*P56))-ROUND(((D56+M56*2)^2)*((PI()*96.379/(4*360))-((SIN((96.379/2)*PI()/180))*(COS((96.379/2)*PI()/180))/4)),4)),2),ROUND(AY56*(((N56*P56)+(((D56+M56*2)/4)*P56))-ROUND(((D56+M56*2)^2)*((PI()*120/(4*360))-((SIN((120/2)*PI()/180))*(COS((120/2)*PI()/180))/4)),4)),2)),0)</f>
        <v>24.27</v>
      </c>
      <c r="BC56" s="549" t="n">
        <f aca="false">IF(F56&gt;0,ROUND(AY56*N56*P56,2),0)</f>
        <v>0</v>
      </c>
      <c r="BD56" s="549" t="n">
        <f aca="false">SUM(Q56:U56,AH56:AL56)</f>
        <v>145.42</v>
      </c>
      <c r="BE56" s="549" t="n">
        <f aca="false">IF(F56=0,ROUND((PI()*((D56+M56*2)^2)/4)*AY56,2),ROUND((D56+M56*2)*(F56+M56*2)*AY56,2))</f>
        <v>37.66</v>
      </c>
      <c r="BF56" s="572" t="n">
        <f aca="false">IF(($I56+M56-0.15)&lt;=2,($I56+M56+0.15),IF(($I56+M56)&lt;=3,2.35,($I56+M56+0.2)-0.85))</f>
        <v>2.14813328571429</v>
      </c>
      <c r="BG56" s="572" t="n">
        <f aca="false">IF(D56&gt;2,(I56-F56-M56-0.11),IF(($I56+M56)&lt;=2,0,IF(($I56+M56)&gt;3,0.85,(I56+M56+0.2-BF56))))</f>
        <v>0</v>
      </c>
      <c r="BH56" s="572" t="n">
        <f aca="false">IF(D56&gt;2,ROUND(((1.42+0.4)+(0.91+0.4))*2*BG56,2),ROUND(AV56*AX56*BF56,2))</f>
        <v>6.21</v>
      </c>
      <c r="BI56" s="572" t="n">
        <f aca="false">ROUND(((PI()*0.9^2)/4)*BG56,2)</f>
        <v>0</v>
      </c>
      <c r="BJ56" s="550" t="n">
        <f aca="false">ROUND(BD56-BE56-BH56-BI56-BB56-BC56,2)</f>
        <v>77.28</v>
      </c>
      <c r="BK56" s="516"/>
    </row>
    <row r="57" customFormat="false" ht="14.25" hidden="false" customHeight="false" outlineLevel="0" collapsed="false">
      <c r="A57" s="558" t="s">
        <v>1190</v>
      </c>
      <c r="B57" s="570" t="s">
        <v>10</v>
      </c>
      <c r="C57" s="559" t="s">
        <v>1191</v>
      </c>
      <c r="D57" s="560" t="n">
        <v>1</v>
      </c>
      <c r="E57" s="561"/>
      <c r="F57" s="561"/>
      <c r="G57" s="560" t="s">
        <v>1155</v>
      </c>
      <c r="H57" s="562" t="n">
        <v>35</v>
      </c>
      <c r="I57" s="563" t="n">
        <v>1.76713328571429</v>
      </c>
      <c r="J57" s="563" t="n">
        <v>1.66713328571429</v>
      </c>
      <c r="K57" s="536" t="n">
        <v>0</v>
      </c>
      <c r="L57" s="537" t="n">
        <f aca="false">ROUND((I57+J57)/2,2)</f>
        <v>1.72</v>
      </c>
      <c r="M57" s="538" t="n">
        <f aca="false">IF(F57=0,ROUND($D57*0.1,2),IF(D57&gt;2.8,0.18,0.15))</f>
        <v>0.1</v>
      </c>
      <c r="N57" s="538" t="n">
        <f aca="false">IF(F57=0,IF(ROUND($D57/4,2),IF(ROUND(($D57*1.2)/6,2)&lt;0.1,0.1,ROUND(($D57*1.2)/6,2))),0.5)</f>
        <v>0.2</v>
      </c>
      <c r="O57" s="537" t="n">
        <f aca="false">L57+M57+N57</f>
        <v>2.02</v>
      </c>
      <c r="P57" s="537" t="n">
        <f aca="false">IF(O57&lt;2,(D57+M57*2)+0.6,(D57+M57*2)+0.6+ROUNDUP(O57-2,0)*0.1)</f>
        <v>1.9</v>
      </c>
      <c r="Q57" s="539" t="n">
        <f aca="false">IF($O57&lt;=$W$4,ROUND(IF($O57&lt;1.5,$O57*$H57*$P57,1.5*$H57*$P57),2),0)</f>
        <v>0</v>
      </c>
      <c r="R57" s="539" t="n">
        <f aca="false">IF($O57&gt;$W$4,ROUND(IF($O57&lt;1.5,$O57*$H57*$P57,1.5*$H57*$P57),2),0)</f>
        <v>99.75</v>
      </c>
      <c r="S57" s="539" t="n">
        <f aca="false">IF($O57&gt;$W$4,ROUND(IF($O57&lt;1.5,0,IF($O57&gt;3,1.5*$H57*$P57,($O57-1.5)*$H57*$P57)),2),0)</f>
        <v>34.58</v>
      </c>
      <c r="T57" s="539" t="n">
        <f aca="false">IF($O57&gt;$W$4,ROUND(IF($O57&lt;3,0,IF($O57&gt;4.5,1.5*$H57*$P57,($O57-3)*$H57*$P57)),2),0)</f>
        <v>0</v>
      </c>
      <c r="U57" s="539" t="n">
        <f aca="false">IF($O57&gt;$W$4,ROUND(IF($O57&lt;4.5,0,IF($O57&gt;6,($O57-4.5)*$H57*$P57,($O57-4.5)*$H57*$P57)),2),0)</f>
        <v>0</v>
      </c>
      <c r="V57" s="540" t="n">
        <f aca="false">IF($O57&gt;$W$4,IF($O57&lt;=4,ROUND($H57*($O57+0.5)*2,2),0),0)</f>
        <v>176.4</v>
      </c>
      <c r="W57" s="541" t="n">
        <f aca="false">IF($O57&gt;$W$4,IF($O57&gt;4,ROUND($H57*($O57+0.5)*2,2),0),0)</f>
        <v>0</v>
      </c>
      <c r="X57" s="558" t="str">
        <f aca="false">A57</f>
        <v>AA13</v>
      </c>
      <c r="Y57" s="560" t="n">
        <f aca="false">IF($D57=0.4,1.2,IF($D57=0.6,1.2,IF($D57=0.8,1.3,IF($D57=1,1.5,IF($D57=1.2,1.7,IF($D57&lt;=2,2,"--"))))))</f>
        <v>1.5</v>
      </c>
      <c r="Z57" s="564" t="s">
        <v>1151</v>
      </c>
      <c r="AA57" s="561" t="n">
        <f aca="false">Y57</f>
        <v>1.5</v>
      </c>
      <c r="AB57" s="543" t="n">
        <f aca="false">IF($Y57="--","--",I57)</f>
        <v>1.76713328571429</v>
      </c>
      <c r="AC57" s="544" t="n">
        <f aca="false">IF($Y57="--","--",IF(D57&gt;1.5,0.15,ROUND($D57*0.1,2)))</f>
        <v>0.1</v>
      </c>
      <c r="AD57" s="544" t="n">
        <f aca="false">IF($Y57="--","--",0.15)</f>
        <v>0.15</v>
      </c>
      <c r="AE57" s="545" t="n">
        <f aca="false">IF($Y57="--","--",ROUND(AB57+AC57+AD57,2))</f>
        <v>2.02</v>
      </c>
      <c r="AF57" s="565" t="n">
        <f aca="false">IF($Y57="--","--",IF($AB57&lt;=2,$Y57+1,($Y57+1)+ROUNDUP($AB57-2,0)*0.1))</f>
        <v>2.5</v>
      </c>
      <c r="AG57" s="566" t="n">
        <f aca="false">IF($D57=0.4,0.92,IF($D57=0.6,0.68,IF($D57=0.8,0.74,IF($D57=1,0.7,IF($D57=1.2,0.66,IF($D57=1.5,0.6,IF($D57&lt;=2,(2.4-(D57+0.3)),"--")))))))</f>
        <v>0.7</v>
      </c>
      <c r="AH57" s="547" t="n">
        <f aca="false">IF($Y57="--","--",IF($AE57&lt;=$W$4,ROUND(IF($AE57&lt;1.5,$AE57*$AF57*$AG57,1.5*$AF57*$AG57),2),0))</f>
        <v>0</v>
      </c>
      <c r="AI57" s="547" t="n">
        <f aca="false">IF($Y57="--","--",IF($AE57&gt;$W$4,ROUND(IF($AE57&lt;1.5,$AE57*$AF57*$AG57,1.5*$AF57*$AG57),2),0))</f>
        <v>2.63</v>
      </c>
      <c r="AJ57" s="547" t="n">
        <f aca="false">IF($Y57="--","--",IF($AE57&gt;$W$4,ROUND(IF($AE57&lt;1.5,0,IF($AE57&gt;3,1.5*$AF57*$AG57,($AE57-1.5)*$AF57*$AG57)),2),0))</f>
        <v>0.91</v>
      </c>
      <c r="AK57" s="547" t="n">
        <f aca="false">IF($Y57="--","--",IF($AE57&gt;$W$4,ROUND(IF($AE57&lt;3,0,IF($AE57&gt;4.5,1.5*$AF57*$AG57,($AE57-3)*$AF57*$AG57)),2),0))</f>
        <v>0</v>
      </c>
      <c r="AL57" s="547" t="n">
        <f aca="false">IF($Y57="--","--",IF($AE57&gt;$W$4,ROUND(IF($AE57&lt;4.5,0,IF($AE57&gt;6,($AE57-4.5)*$AF57*$AG57,($AE57-4.5)*$AF57*$AG57)),2),0))</f>
        <v>0</v>
      </c>
      <c r="AM57" s="544" t="n">
        <f aca="false">IF($Y57="--","--",IF($AE57&gt;$W$4,IF($AE57&lt;=4,ROUND(($AG57*4)*($AE57+0.5)*2,2),0),0))</f>
        <v>14.11</v>
      </c>
      <c r="AN57" s="548" t="n">
        <f aca="false">IF($Y57="--","--",IF($AE57&gt;$W$4,IF($AE57&gt;4,ROUND(($AG57*4)*($AE57+0.5)*2,2),0),0))</f>
        <v>0</v>
      </c>
      <c r="AO57" s="558" t="s">
        <v>1190</v>
      </c>
      <c r="AP57" s="570" t="s">
        <v>10</v>
      </c>
      <c r="AQ57" s="571" t="s">
        <v>1191</v>
      </c>
      <c r="AR57" s="560" t="n">
        <v>1</v>
      </c>
      <c r="AS57" s="561"/>
      <c r="AT57" s="561"/>
      <c r="AU57" s="562" t="n">
        <v>35</v>
      </c>
      <c r="AV57" s="560" t="n">
        <f aca="false">IF($Y57="--","--",Y57+0.2)</f>
        <v>1.7</v>
      </c>
      <c r="AW57" s="564" t="s">
        <v>1151</v>
      </c>
      <c r="AX57" s="561" t="n">
        <f aca="false">AV57</f>
        <v>1.7</v>
      </c>
      <c r="AY57" s="538" t="n">
        <f aca="false">IF(D57&gt;2,AU57,AU57-AV57)</f>
        <v>33.3</v>
      </c>
      <c r="AZ57" s="538" t="n">
        <f aca="false">N57</f>
        <v>0.2</v>
      </c>
      <c r="BA57" s="538" t="n">
        <f aca="false">P57</f>
        <v>1.9</v>
      </c>
      <c r="BB57" s="537" t="n">
        <f aca="false">IF(F57=0,IF(ROUND(AY57*(((N57*P57)+(((D57+M57*2)/6)*P57))-ROUND(((D57+M57*2)^2)*((PI()*96.379/(4*360))-((SIN((96.379/2)*PI()/180))*(COS((96.379/2)*PI()/180))/4)),4)),2),ROUND(AY57*(((N57*P57)+(((D57+M57*2)/4)*P57))-ROUND(((D57+M57*2)^2)*((PI()*120/(4*360))-((SIN((120/2)*PI()/180))*(COS((120/2)*PI()/180))/4)),4)),2)),0)</f>
        <v>24.27</v>
      </c>
      <c r="BC57" s="549" t="n">
        <f aca="false">IF(F57&gt;0,ROUND(AY57*N57*P57,2),0)</f>
        <v>0</v>
      </c>
      <c r="BD57" s="549" t="n">
        <f aca="false">SUM(Q57:U57,AH57:AL57)</f>
        <v>137.87</v>
      </c>
      <c r="BE57" s="549" t="n">
        <f aca="false">IF(F57=0,ROUND((PI()*((D57+M57*2)^2)/4)*AY57,2),ROUND((D57+M57*2)*(F57+M57*2)*AY57,2))</f>
        <v>37.66</v>
      </c>
      <c r="BF57" s="572" t="n">
        <f aca="false">IF(($I57+M57-0.15)&lt;=2,($I57+M57+0.15),IF(($I57+M57)&lt;=3,2.35,($I57+M57+0.2)-0.85))</f>
        <v>2.01713328571429</v>
      </c>
      <c r="BG57" s="572" t="n">
        <f aca="false">IF(D57&gt;2,(I57-F57-M57-0.11),IF(($I57+M57)&lt;=2,0,IF(($I57+M57)&gt;3,0.85,(I57+M57+0.2-BF57))))</f>
        <v>0</v>
      </c>
      <c r="BH57" s="572" t="n">
        <f aca="false">IF(D57&gt;2,ROUND(((1.42+0.4)+(0.91+0.4))*2*BG57,2),ROUND(AV57*AX57*BF57,2))</f>
        <v>5.83</v>
      </c>
      <c r="BI57" s="572" t="n">
        <f aca="false">ROUND(((PI()*0.9^2)/4)*BG57,2)</f>
        <v>0</v>
      </c>
      <c r="BJ57" s="550" t="n">
        <f aca="false">ROUND(BD57-BE57-BH57-BI57-BB57-BC57,2)</f>
        <v>70.11</v>
      </c>
      <c r="BK57" s="516"/>
    </row>
    <row r="58" customFormat="false" ht="14.25" hidden="false" customHeight="false" outlineLevel="0" collapsed="false">
      <c r="A58" s="558" t="s">
        <v>1191</v>
      </c>
      <c r="B58" s="570" t="s">
        <v>10</v>
      </c>
      <c r="C58" s="559" t="s">
        <v>1192</v>
      </c>
      <c r="D58" s="560" t="n">
        <v>1</v>
      </c>
      <c r="E58" s="561"/>
      <c r="F58" s="561"/>
      <c r="G58" s="560" t="s">
        <v>1155</v>
      </c>
      <c r="H58" s="562" t="n">
        <v>35</v>
      </c>
      <c r="I58" s="563" t="n">
        <v>1.66713328571429</v>
      </c>
      <c r="J58" s="563" t="n">
        <v>1.61413328571429</v>
      </c>
      <c r="K58" s="536" t="n">
        <v>0</v>
      </c>
      <c r="L58" s="537" t="n">
        <f aca="false">ROUND((I58+J58)/2,2)</f>
        <v>1.64</v>
      </c>
      <c r="M58" s="538" t="n">
        <f aca="false">IF(F58=0,ROUND($D58*0.1,2),IF(D58&gt;2.8,0.18,0.15))</f>
        <v>0.1</v>
      </c>
      <c r="N58" s="538" t="n">
        <f aca="false">IF(F58=0,IF(ROUND($D58/4,2),IF(ROUND(($D58*1.2)/6,2)&lt;0.1,0.1,ROUND(($D58*1.2)/6,2))),0.5)</f>
        <v>0.2</v>
      </c>
      <c r="O58" s="537" t="n">
        <f aca="false">L58+M58+N58</f>
        <v>1.94</v>
      </c>
      <c r="P58" s="537" t="n">
        <f aca="false">IF(O58&lt;2,(D58+M58*2)+0.6,(D58+M58*2)+0.6+ROUNDUP(O58-2,0)*0.1)</f>
        <v>1.8</v>
      </c>
      <c r="Q58" s="539" t="n">
        <f aca="false">IF($O58&lt;=$W$4,ROUND(IF($O58&lt;1.5,$O58*$H58*$P58,1.5*$H58*$P58),2),0)</f>
        <v>0</v>
      </c>
      <c r="R58" s="539" t="n">
        <f aca="false">IF($O58&gt;$W$4,ROUND(IF($O58&lt;1.5,$O58*$H58*$P58,1.5*$H58*$P58),2),0)</f>
        <v>94.5</v>
      </c>
      <c r="S58" s="539" t="n">
        <f aca="false">IF($O58&gt;$W$4,ROUND(IF($O58&lt;1.5,0,IF($O58&gt;3,1.5*$H58*$P58,($O58-1.5)*$H58*$P58)),2),0)</f>
        <v>27.72</v>
      </c>
      <c r="T58" s="539" t="n">
        <f aca="false">IF($O58&gt;$W$4,ROUND(IF($O58&lt;3,0,IF($O58&gt;4.5,1.5*$H58*$P58,($O58-3)*$H58*$P58)),2),0)</f>
        <v>0</v>
      </c>
      <c r="U58" s="539" t="n">
        <f aca="false">IF($O58&gt;$W$4,ROUND(IF($O58&lt;4.5,0,IF($O58&gt;6,($O58-4.5)*$H58*$P58,($O58-4.5)*$H58*$P58)),2),0)</f>
        <v>0</v>
      </c>
      <c r="V58" s="540" t="n">
        <f aca="false">IF($O58&gt;$W$4,IF($O58&lt;=4,ROUND($H58*($O58+0.5)*2,2),0),0)</f>
        <v>170.8</v>
      </c>
      <c r="W58" s="541" t="n">
        <f aca="false">IF($O58&gt;$W$4,IF($O58&gt;4,ROUND($H58*($O58+0.5)*2,2),0),0)</f>
        <v>0</v>
      </c>
      <c r="X58" s="558" t="str">
        <f aca="false">A58</f>
        <v>AA14</v>
      </c>
      <c r="Y58" s="560" t="n">
        <f aca="false">IF($D58=0.4,1.2,IF($D58=0.6,1.2,IF($D58=0.8,1.3,IF($D58=1,1.5,IF($D58=1.2,1.7,IF($D58&lt;=2,2,"--"))))))</f>
        <v>1.5</v>
      </c>
      <c r="Z58" s="564" t="s">
        <v>1151</v>
      </c>
      <c r="AA58" s="561" t="n">
        <f aca="false">Y58</f>
        <v>1.5</v>
      </c>
      <c r="AB58" s="543" t="n">
        <f aca="false">IF($Y58="--","--",I58)</f>
        <v>1.66713328571429</v>
      </c>
      <c r="AC58" s="544" t="n">
        <f aca="false">IF($Y58="--","--",IF(D58&gt;1.5,0.15,ROUND($D58*0.1,2)))</f>
        <v>0.1</v>
      </c>
      <c r="AD58" s="544" t="n">
        <f aca="false">IF($Y58="--","--",0.15)</f>
        <v>0.15</v>
      </c>
      <c r="AE58" s="545" t="n">
        <f aca="false">IF($Y58="--","--",ROUND(AB58+AC58+AD58,2))</f>
        <v>1.92</v>
      </c>
      <c r="AF58" s="565" t="n">
        <f aca="false">IF($Y58="--","--",IF($AB58&lt;=2,$Y58+1,($Y58+1)+ROUNDUP($AB58-2,0)*0.1))</f>
        <v>2.5</v>
      </c>
      <c r="AG58" s="566" t="n">
        <f aca="false">IF($D58=0.4,0.92,IF($D58=0.6,0.68,IF($D58=0.8,0.74,IF($D58=1,0.7,IF($D58=1.2,0.66,IF($D58=1.5,0.6,IF($D58&lt;=2,(2.4-(D58+0.3)),"--")))))))</f>
        <v>0.7</v>
      </c>
      <c r="AH58" s="547" t="n">
        <f aca="false">IF($Y58="--","--",IF($AE58&lt;=$W$4,ROUND(IF($AE58&lt;1.5,$AE58*$AF58*$AG58,1.5*$AF58*$AG58),2),0))</f>
        <v>0</v>
      </c>
      <c r="AI58" s="547" t="n">
        <f aca="false">IF($Y58="--","--",IF($AE58&gt;$W$4,ROUND(IF($AE58&lt;1.5,$AE58*$AF58*$AG58,1.5*$AF58*$AG58),2),0))</f>
        <v>2.63</v>
      </c>
      <c r="AJ58" s="547" t="n">
        <f aca="false">IF($Y58="--","--",IF($AE58&gt;$W$4,ROUND(IF($AE58&lt;1.5,0,IF($AE58&gt;3,1.5*$AF58*$AG58,($AE58-1.5)*$AF58*$AG58)),2),0))</f>
        <v>0.74</v>
      </c>
      <c r="AK58" s="547" t="n">
        <f aca="false">IF($Y58="--","--",IF($AE58&gt;$W$4,ROUND(IF($AE58&lt;3,0,IF($AE58&gt;4.5,1.5*$AF58*$AG58,($AE58-3)*$AF58*$AG58)),2),0))</f>
        <v>0</v>
      </c>
      <c r="AL58" s="547" t="n">
        <f aca="false">IF($Y58="--","--",IF($AE58&gt;$W$4,ROUND(IF($AE58&lt;4.5,0,IF($AE58&gt;6,($AE58-4.5)*$AF58*$AG58,($AE58-4.5)*$AF58*$AG58)),2),0))</f>
        <v>0</v>
      </c>
      <c r="AM58" s="544" t="n">
        <f aca="false">IF($Y58="--","--",IF($AE58&gt;$W$4,IF($AE58&lt;=4,ROUND(($AG58*4)*($AE58+0.5)*2,2),0),0))</f>
        <v>13.55</v>
      </c>
      <c r="AN58" s="548" t="n">
        <f aca="false">IF($Y58="--","--",IF($AE58&gt;$W$4,IF($AE58&gt;4,ROUND(($AG58*4)*($AE58+0.5)*2,2),0),0))</f>
        <v>0</v>
      </c>
      <c r="AO58" s="558" t="s">
        <v>1191</v>
      </c>
      <c r="AP58" s="570" t="s">
        <v>10</v>
      </c>
      <c r="AQ58" s="571" t="s">
        <v>1192</v>
      </c>
      <c r="AR58" s="560" t="n">
        <v>1</v>
      </c>
      <c r="AS58" s="561"/>
      <c r="AT58" s="561"/>
      <c r="AU58" s="562" t="n">
        <v>35</v>
      </c>
      <c r="AV58" s="560" t="n">
        <f aca="false">IF($Y58="--","--",Y58+0.2)</f>
        <v>1.7</v>
      </c>
      <c r="AW58" s="564" t="s">
        <v>1151</v>
      </c>
      <c r="AX58" s="561" t="n">
        <f aca="false">AV58</f>
        <v>1.7</v>
      </c>
      <c r="AY58" s="538" t="n">
        <f aca="false">IF(D58&gt;2,AU58,AU58-AV58)</f>
        <v>33.3</v>
      </c>
      <c r="AZ58" s="538" t="n">
        <f aca="false">N58</f>
        <v>0.2</v>
      </c>
      <c r="BA58" s="538" t="n">
        <f aca="false">P58</f>
        <v>1.8</v>
      </c>
      <c r="BB58" s="537" t="n">
        <f aca="false">IF(F58=0,IF(ROUND(AY58*(((N58*P58)+(((D58+M58*2)/6)*P58))-ROUND(((D58+M58*2)^2)*((PI()*96.379/(4*360))-((SIN((96.379/2)*PI()/180))*(COS((96.379/2)*PI()/180))/4)),4)),2),ROUND(AY58*(((N58*P58)+(((D58+M58*2)/4)*P58))-ROUND(((D58+M58*2)^2)*((PI()*120/(4*360))-((SIN((120/2)*PI()/180))*(COS((120/2)*PI()/180))/4)),4)),2)),0)</f>
        <v>22.61</v>
      </c>
      <c r="BC58" s="549" t="n">
        <f aca="false">IF(F58&gt;0,ROUND(AY58*N58*P58,2),0)</f>
        <v>0</v>
      </c>
      <c r="BD58" s="549" t="n">
        <f aca="false">SUM(Q58:U58,AH58:AL58)</f>
        <v>125.59</v>
      </c>
      <c r="BE58" s="549" t="n">
        <f aca="false">IF(F58=0,ROUND((PI()*((D58+M58*2)^2)/4)*AY58,2),ROUND((D58+M58*2)*(F58+M58*2)*AY58,2))</f>
        <v>37.66</v>
      </c>
      <c r="BF58" s="572" t="n">
        <f aca="false">IF(($I58+M58-0.15)&lt;=2,($I58+M58+0.15),IF(($I58+M58)&lt;=3,2.35,($I58+M58+0.2)-0.85))</f>
        <v>1.91713328571429</v>
      </c>
      <c r="BG58" s="572" t="n">
        <f aca="false">IF(D58&gt;2,(I58-F58-M58-0.11),IF(($I58+M58)&lt;=2,0,IF(($I58+M58)&gt;3,0.85,(I58+M58+0.2-BF58))))</f>
        <v>0</v>
      </c>
      <c r="BH58" s="572" t="n">
        <f aca="false">IF(D58&gt;2,ROUND(((1.42+0.4)+(0.91+0.4))*2*BG58,2),ROUND(AV58*AX58*BF58,2))</f>
        <v>5.54</v>
      </c>
      <c r="BI58" s="572" t="n">
        <f aca="false">ROUND(((PI()*0.9^2)/4)*BG58,2)</f>
        <v>0</v>
      </c>
      <c r="BJ58" s="550" t="n">
        <f aca="false">ROUND(BD58-BE58-BH58-BI58-BB58-BC58,2)</f>
        <v>59.78</v>
      </c>
      <c r="BK58" s="516"/>
    </row>
    <row r="59" s="452" customFormat="true" ht="14.25" hidden="false" customHeight="false" outlineLevel="0" collapsed="false">
      <c r="A59" s="573" t="s">
        <v>1192</v>
      </c>
      <c r="B59" s="574" t="s">
        <v>10</v>
      </c>
      <c r="C59" s="575" t="s">
        <v>1175</v>
      </c>
      <c r="D59" s="576" t="n">
        <v>1.5</v>
      </c>
      <c r="E59" s="577" t="s">
        <v>1151</v>
      </c>
      <c r="F59" s="577" t="n">
        <v>1</v>
      </c>
      <c r="G59" s="576" t="s">
        <v>1193</v>
      </c>
      <c r="H59" s="578" t="n">
        <v>35</v>
      </c>
      <c r="I59" s="579" t="n">
        <v>1.61413328571429</v>
      </c>
      <c r="J59" s="579" t="n">
        <v>1.50263328571429</v>
      </c>
      <c r="K59" s="580" t="n">
        <v>0</v>
      </c>
      <c r="L59" s="581" t="n">
        <f aca="false">ROUND((I59+J59)/2,2)</f>
        <v>1.56</v>
      </c>
      <c r="M59" s="540" t="n">
        <f aca="false">IF(F59=0,ROUND($D59*0.1,2),IF(D59&gt;2.8,0.18,0.15))</f>
        <v>0.15</v>
      </c>
      <c r="N59" s="540" t="n">
        <f aca="false">IF(F59=0,IF(ROUND($D59/4,2),IF(ROUND(($D59*1.2)/6,2)&lt;0.1,0.1,ROUND(($D59*1.2)/6,2))),0.5)</f>
        <v>0.5</v>
      </c>
      <c r="O59" s="581" t="n">
        <f aca="false">L59+M59+N59</f>
        <v>2.21</v>
      </c>
      <c r="P59" s="581" t="n">
        <f aca="false">IF(O59&lt;2,(D59+M59*2)+0.6,(D59+M59*2)+0.6+ROUNDUP(O59-2,0)*0.1)</f>
        <v>2.5</v>
      </c>
      <c r="Q59" s="582" t="n">
        <f aca="false">IF($O59&lt;=$W$4,ROUND(IF($O59&lt;1.5,$O59*$H59*$P59,1.5*$H59*$P59),2),0)</f>
        <v>0</v>
      </c>
      <c r="R59" s="582" t="n">
        <f aca="false">IF($O59&gt;$W$4,ROUND(IF($O59&lt;1.5,$O59*$H59*$P59,1.5*$H59*$P59),2),0)</f>
        <v>131.25</v>
      </c>
      <c r="S59" s="582" t="n">
        <f aca="false">IF($O59&gt;$W$4,ROUND(IF($O59&lt;1.5,0,IF($O59&gt;3,1.5*$H59*$P59,($O59-1.5)*$H59*$P59)),2),0)</f>
        <v>62.13</v>
      </c>
      <c r="T59" s="582" t="n">
        <f aca="false">IF($O59&gt;$W$4,ROUND(IF($O59&lt;3,0,IF($O59&gt;4.5,1.5*$H59*$P59,($O59-3)*$H59*$P59)),2),0)</f>
        <v>0</v>
      </c>
      <c r="U59" s="582" t="n">
        <f aca="false">IF($O59&gt;$W$4,ROUND(IF($O59&lt;4.5,0,IF($O59&gt;6,($O59-4.5)*$H59*$P59,($O59-4.5)*$H59*$P59)),2),0)</f>
        <v>0</v>
      </c>
      <c r="V59" s="540" t="n">
        <f aca="false">IF($O59&gt;$W$4,IF($O59&lt;=4,ROUND($H59*($O59+0.5)*2,2),0),0)</f>
        <v>189.7</v>
      </c>
      <c r="W59" s="541" t="n">
        <f aca="false">IF($O59&gt;$W$4,IF($O59&gt;4,ROUND($H59*($O59+0.5)*2,2),0),0)</f>
        <v>0</v>
      </c>
      <c r="X59" s="573" t="str">
        <f aca="false">A59</f>
        <v>AA15</v>
      </c>
      <c r="Y59" s="576" t="n">
        <f aca="false">IF($D59=0.4,1.2,IF($D59=0.6,1.2,IF($D59=0.8,1.3,IF($D59=1,1.5,IF($D59=1.2,1.7,IF($D59&lt;=2,2,"--"))))))</f>
        <v>2</v>
      </c>
      <c r="Z59" s="583" t="s">
        <v>1151</v>
      </c>
      <c r="AA59" s="577" t="n">
        <f aca="false">Y59</f>
        <v>2</v>
      </c>
      <c r="AB59" s="584" t="n">
        <f aca="false">IF($Y59="--","--",I59)</f>
        <v>1.61413328571429</v>
      </c>
      <c r="AC59" s="585" t="n">
        <f aca="false">IF($Y59="--","--",IF(D59&gt;1.5,0.15,ROUND($D59*0.1,2)))</f>
        <v>0.15</v>
      </c>
      <c r="AD59" s="585" t="n">
        <f aca="false">IF($Y59="--","--",0.15)</f>
        <v>0.15</v>
      </c>
      <c r="AE59" s="586" t="n">
        <f aca="false">IF($Y59="--","--",ROUND(AB59+AC59+AD59,2))</f>
        <v>1.91</v>
      </c>
      <c r="AF59" s="587" t="n">
        <f aca="false">IF($Y59="--","--",IF($AB59&lt;=2,$Y59+1,($Y59+1)+ROUNDUP($AB59-2,0)*0.1))</f>
        <v>3</v>
      </c>
      <c r="AG59" s="588" t="n">
        <f aca="false">IF($D59=0.4,0.92,IF($D59=0.6,0.68,IF($D59=0.8,0.74,IF($D59=1,0.7,IF($D59=1.2,0.66,IF($D59=1.5,0.6,IF($D59&lt;=2,(2.4-(D59+0.3)),"--")))))))</f>
        <v>0.6</v>
      </c>
      <c r="AH59" s="589" t="n">
        <f aca="false">IF($Y59="--","--",IF($AE59&lt;=$W$4,ROUND(IF($AE59&lt;1.5,$AE59*$AF59*$AG59,1.5*$AF59*$AG59),2),0))</f>
        <v>0</v>
      </c>
      <c r="AI59" s="589" t="n">
        <f aca="false">IF($Y59="--","--",IF($AE59&gt;$W$4,ROUND(IF($AE59&lt;1.5,$AE59*$AF59*$AG59,1.5*$AF59*$AG59),2),0))</f>
        <v>2.7</v>
      </c>
      <c r="AJ59" s="589" t="n">
        <f aca="false">IF($Y59="--","--",IF($AE59&gt;$W$4,ROUND(IF($AE59&lt;1.5,0,IF($AE59&gt;3,1.5*$AF59*$AG59,($AE59-1.5)*$AF59*$AG59)),2),0))</f>
        <v>0.74</v>
      </c>
      <c r="AK59" s="589" t="n">
        <f aca="false">IF($Y59="--","--",IF($AE59&gt;$W$4,ROUND(IF($AE59&lt;3,0,IF($AE59&gt;4.5,1.5*$AF59*$AG59,($AE59-3)*$AF59*$AG59)),2),0))</f>
        <v>0</v>
      </c>
      <c r="AL59" s="589" t="n">
        <f aca="false">IF($Y59="--","--",IF($AE59&gt;$W$4,ROUND(IF($AE59&lt;4.5,0,IF($AE59&gt;6,($AE59-4.5)*$AF59*$AG59,($AE59-4.5)*$AF59*$AG59)),2),0))</f>
        <v>0</v>
      </c>
      <c r="AM59" s="585" t="n">
        <f aca="false">IF($Y59="--","--",IF($AE59&gt;$W$4,IF($AE59&lt;=4,ROUND(($AG59*4)*($AE59+0.5)*2,2),0),0))</f>
        <v>11.57</v>
      </c>
      <c r="AN59" s="548" t="n">
        <f aca="false">IF($Y59="--","--",IF($AE59&gt;$W$4,IF($AE59&gt;4,ROUND(($AG59*4)*($AE59+0.5)*2,2),0),0))</f>
        <v>0</v>
      </c>
      <c r="AO59" s="573" t="s">
        <v>1192</v>
      </c>
      <c r="AP59" s="574" t="s">
        <v>10</v>
      </c>
      <c r="AQ59" s="590" t="s">
        <v>1175</v>
      </c>
      <c r="AR59" s="576" t="n">
        <v>1.5</v>
      </c>
      <c r="AS59" s="577" t="s">
        <v>1151</v>
      </c>
      <c r="AT59" s="577" t="n">
        <v>1</v>
      </c>
      <c r="AU59" s="578" t="n">
        <v>35</v>
      </c>
      <c r="AV59" s="576" t="n">
        <f aca="false">IF($Y59="--","--",Y59+0.2)</f>
        <v>2.2</v>
      </c>
      <c r="AW59" s="583" t="s">
        <v>1151</v>
      </c>
      <c r="AX59" s="577" t="n">
        <f aca="false">AV59</f>
        <v>2.2</v>
      </c>
      <c r="AY59" s="540" t="n">
        <f aca="false">IF(D59&gt;2,AU59,AU59-AV59)</f>
        <v>32.8</v>
      </c>
      <c r="AZ59" s="540" t="n">
        <f aca="false">N59</f>
        <v>0.5</v>
      </c>
      <c r="BA59" s="540" t="n">
        <f aca="false">P59</f>
        <v>2.5</v>
      </c>
      <c r="BB59" s="581" t="n">
        <f aca="false">IF(F59=0,IF(ROUND(AY59*(((N59*P59)+(((D59+M59*2)/6)*P59))-ROUND(((D59+M59*2)^2)*((PI()*96.379/(4*360))-((SIN((96.379/2)*PI()/180))*(COS((96.379/2)*PI()/180))/4)),4)),2),ROUND(AY59*(((N59*P59)+(((D59+M59*2)/4)*P59))-ROUND(((D59+M59*2)^2)*((PI()*120/(4*360))-((SIN((120/2)*PI()/180))*(COS((120/2)*PI()/180))/4)),4)),2)),0)</f>
        <v>0</v>
      </c>
      <c r="BC59" s="591" t="n">
        <f aca="false">IF(F59&gt;0,ROUND(AY59*N59*P59,2),0)</f>
        <v>41</v>
      </c>
      <c r="BD59" s="591" t="n">
        <f aca="false">SUM(Q59:U59,AH59:AL59)</f>
        <v>196.82</v>
      </c>
      <c r="BE59" s="591" t="n">
        <f aca="false">IF(F59=0,ROUND((PI()*((D59+M59*2)^2)/4)*AY59,2),ROUND((D59+M59*2)*(F59+M59*2)*AY59,2))</f>
        <v>76.75</v>
      </c>
      <c r="BF59" s="592" t="n">
        <f aca="false">IF(($I59+M59-0.15)&lt;=2,($I59+M59+0.15),IF(($I59+M59)&lt;=3,2.35,($I59+M59+0.2)-0.85))</f>
        <v>1.91413328571429</v>
      </c>
      <c r="BG59" s="592" t="n">
        <f aca="false">IF(D59&gt;2,(I59-F59-M59-0.11),IF(($I59+M59)&lt;=2,0,IF(($I59+M59)&gt;3,0.85,(I59+M59+0.2-BF59))))</f>
        <v>0</v>
      </c>
      <c r="BH59" s="592" t="n">
        <f aca="false">IF(D59&gt;2,ROUND(((1.42+0.4)+(0.91+0.4))*2*BG59,2),ROUND(AV59*AX59*BF59,2))</f>
        <v>9.26</v>
      </c>
      <c r="BI59" s="592" t="n">
        <f aca="false">ROUND(((PI()*0.9^2)/4)*BG59,2)</f>
        <v>0</v>
      </c>
      <c r="BJ59" s="593" t="n">
        <f aca="false">ROUND(BD59-BE59-BH59-BI59-BB59-BC59,2)</f>
        <v>69.81</v>
      </c>
      <c r="BK59" s="594"/>
    </row>
    <row r="60" s="452" customFormat="true" ht="14.25" hidden="false" customHeight="false" outlineLevel="0" collapsed="false">
      <c r="A60" s="573" t="s">
        <v>1175</v>
      </c>
      <c r="B60" s="574" t="s">
        <v>10</v>
      </c>
      <c r="C60" s="575" t="s">
        <v>1194</v>
      </c>
      <c r="D60" s="576" t="n">
        <v>1.5</v>
      </c>
      <c r="E60" s="577" t="s">
        <v>1151</v>
      </c>
      <c r="F60" s="577" t="n">
        <v>1</v>
      </c>
      <c r="G60" s="576" t="s">
        <v>1193</v>
      </c>
      <c r="H60" s="578" t="n">
        <v>15</v>
      </c>
      <c r="I60" s="579" t="n">
        <v>1.50263328571429</v>
      </c>
      <c r="J60" s="579" t="n">
        <v>1.49963328571429</v>
      </c>
      <c r="K60" s="580" t="n">
        <v>0</v>
      </c>
      <c r="L60" s="581" t="n">
        <f aca="false">ROUND((I60+J60)/2,2)</f>
        <v>1.5</v>
      </c>
      <c r="M60" s="540" t="n">
        <f aca="false">IF(F60=0,ROUND($D60*0.1,2),IF(D60&gt;2.8,0.18,0.15))</f>
        <v>0.15</v>
      </c>
      <c r="N60" s="540" t="n">
        <f aca="false">IF(F60=0,IF(ROUND($D60/4,2),IF(ROUND(($D60*1.2)/6,2)&lt;0.1,0.1,ROUND(($D60*1.2)/6,2))),0.5)</f>
        <v>0.5</v>
      </c>
      <c r="O60" s="581" t="n">
        <f aca="false">L60+M60+N60</f>
        <v>2.15</v>
      </c>
      <c r="P60" s="581" t="n">
        <f aca="false">IF(O60&lt;2,(D60+M60*2)+0.6,(D60+M60*2)+0.6+ROUNDUP(O60-2,0)*0.1)</f>
        <v>2.5</v>
      </c>
      <c r="Q60" s="582" t="n">
        <f aca="false">IF($O60&lt;=$W$4,ROUND(IF($O60&lt;1.5,$O60*$H60*$P60,1.5*$H60*$P60),2),0)</f>
        <v>0</v>
      </c>
      <c r="R60" s="582" t="n">
        <f aca="false">IF($O60&gt;$W$4,ROUND(IF($O60&lt;1.5,$O60*$H60*$P60,1.5*$H60*$P60),2),0)</f>
        <v>56.25</v>
      </c>
      <c r="S60" s="582" t="n">
        <f aca="false">IF($O60&gt;$W$4,ROUND(IF($O60&lt;1.5,0,IF($O60&gt;3,1.5*$H60*$P60,($O60-1.5)*$H60*$P60)),2),0)</f>
        <v>24.38</v>
      </c>
      <c r="T60" s="582" t="n">
        <f aca="false">IF($O60&gt;$W$4,ROUND(IF($O60&lt;3,0,IF($O60&gt;4.5,1.5*$H60*$P60,($O60-3)*$H60*$P60)),2),0)</f>
        <v>0</v>
      </c>
      <c r="U60" s="582" t="n">
        <f aca="false">IF($O60&gt;$W$4,ROUND(IF($O60&lt;4.5,0,IF($O60&gt;6,($O60-4.5)*$H60*$P60,($O60-4.5)*$H60*$P60)),2),0)</f>
        <v>0</v>
      </c>
      <c r="V60" s="540" t="n">
        <f aca="false">IF($O60&gt;$W$4,IF($O60&lt;=4,ROUND($H60*($O60+0.5)*2,2),0),0)</f>
        <v>79.5</v>
      </c>
      <c r="W60" s="541" t="n">
        <f aca="false">IF($O60&gt;$W$4,IF($O60&gt;4,ROUND($H60*($O60+0.5)*2,2),0),0)</f>
        <v>0</v>
      </c>
      <c r="X60" s="573" t="str">
        <f aca="false">A60</f>
        <v>AA16</v>
      </c>
      <c r="Y60" s="576" t="n">
        <f aca="false">IF($D60=0.4,1.2,IF($D60=0.6,1.2,IF($D60=0.8,1.3,IF($D60=1,1.5,IF($D60=1.2,1.7,IF($D60&lt;=2,2,"--"))))))</f>
        <v>2</v>
      </c>
      <c r="Z60" s="583" t="s">
        <v>1151</v>
      </c>
      <c r="AA60" s="577" t="n">
        <f aca="false">Y60</f>
        <v>2</v>
      </c>
      <c r="AB60" s="584" t="n">
        <f aca="false">IF($Y60="--","--",I60)</f>
        <v>1.50263328571429</v>
      </c>
      <c r="AC60" s="585" t="n">
        <f aca="false">IF($Y60="--","--",IF(D60&gt;1.5,0.15,ROUND($D60*0.1,2)))</f>
        <v>0.15</v>
      </c>
      <c r="AD60" s="585" t="n">
        <f aca="false">IF($Y60="--","--",0.15)</f>
        <v>0.15</v>
      </c>
      <c r="AE60" s="586" t="n">
        <f aca="false">IF($Y60="--","--",ROUND(AB60+AC60+AD60,2))</f>
        <v>1.8</v>
      </c>
      <c r="AF60" s="587" t="n">
        <f aca="false">IF($Y60="--","--",IF($AB60&lt;=2,$Y60+1,($Y60+1)+ROUNDUP($AB60-2,0)*0.1))</f>
        <v>3</v>
      </c>
      <c r="AG60" s="588" t="n">
        <f aca="false">IF($D60=0.4,0.92,IF($D60=0.6,0.68,IF($D60=0.8,0.74,IF($D60=1,0.7,IF($D60=1.2,0.66,IF($D60=1.5,0.6,IF($D60&lt;=2,(2.4-(D60+0.3)),"--")))))))</f>
        <v>0.6</v>
      </c>
      <c r="AH60" s="589" t="n">
        <f aca="false">IF($Y60="--","--",IF($AE60&lt;=$W$4,ROUND(IF($AE60&lt;1.5,$AE60*$AF60*$AG60,1.5*$AF60*$AG60),2),0))</f>
        <v>0</v>
      </c>
      <c r="AI60" s="589" t="n">
        <f aca="false">IF($Y60="--","--",IF($AE60&gt;$W$4,ROUND(IF($AE60&lt;1.5,$AE60*$AF60*$AG60,1.5*$AF60*$AG60),2),0))</f>
        <v>2.7</v>
      </c>
      <c r="AJ60" s="589" t="n">
        <f aca="false">IF($Y60="--","--",IF($AE60&gt;$W$4,ROUND(IF($AE60&lt;1.5,0,IF($AE60&gt;3,1.5*$AF60*$AG60,($AE60-1.5)*$AF60*$AG60)),2),0))</f>
        <v>0.54</v>
      </c>
      <c r="AK60" s="589" t="n">
        <f aca="false">IF($Y60="--","--",IF($AE60&gt;$W$4,ROUND(IF($AE60&lt;3,0,IF($AE60&gt;4.5,1.5*$AF60*$AG60,($AE60-3)*$AF60*$AG60)),2),0))</f>
        <v>0</v>
      </c>
      <c r="AL60" s="589" t="n">
        <f aca="false">IF($Y60="--","--",IF($AE60&gt;$W$4,ROUND(IF($AE60&lt;4.5,0,IF($AE60&gt;6,($AE60-4.5)*$AF60*$AG60,($AE60-4.5)*$AF60*$AG60)),2),0))</f>
        <v>0</v>
      </c>
      <c r="AM60" s="585" t="n">
        <f aca="false">IF($Y60="--","--",IF($AE60&gt;$W$4,IF($AE60&lt;=4,ROUND(($AG60*4)*($AE60+0.5)*2,2),0),0))</f>
        <v>11.04</v>
      </c>
      <c r="AN60" s="548" t="n">
        <f aca="false">IF($Y60="--","--",IF($AE60&gt;$W$4,IF($AE60&gt;4,ROUND(($AG60*4)*($AE60+0.5)*2,2),0),0))</f>
        <v>0</v>
      </c>
      <c r="AO60" s="573" t="s">
        <v>1175</v>
      </c>
      <c r="AP60" s="574" t="s">
        <v>10</v>
      </c>
      <c r="AQ60" s="590" t="s">
        <v>1194</v>
      </c>
      <c r="AR60" s="576" t="n">
        <v>1.5</v>
      </c>
      <c r="AS60" s="577" t="s">
        <v>1151</v>
      </c>
      <c r="AT60" s="577" t="n">
        <v>1</v>
      </c>
      <c r="AU60" s="578" t="n">
        <v>15</v>
      </c>
      <c r="AV60" s="576" t="n">
        <f aca="false">IF($Y60="--","--",Y60+0.2)</f>
        <v>2.2</v>
      </c>
      <c r="AW60" s="583" t="s">
        <v>1151</v>
      </c>
      <c r="AX60" s="577" t="n">
        <f aca="false">AV60</f>
        <v>2.2</v>
      </c>
      <c r="AY60" s="540" t="n">
        <f aca="false">IF(D60&gt;2,AU60,AU60-AV60)</f>
        <v>12.8</v>
      </c>
      <c r="AZ60" s="540" t="n">
        <f aca="false">N60</f>
        <v>0.5</v>
      </c>
      <c r="BA60" s="540" t="n">
        <f aca="false">P60</f>
        <v>2.5</v>
      </c>
      <c r="BB60" s="581" t="n">
        <f aca="false">IF(F60=0,IF(ROUND(AY60*(((N60*P60)+(((D60+M60*2)/6)*P60))-ROUND(((D60+M60*2)^2)*((PI()*96.379/(4*360))-((SIN((96.379/2)*PI()/180))*(COS((96.379/2)*PI()/180))/4)),4)),2),ROUND(AY60*(((N60*P60)+(((D60+M60*2)/4)*P60))-ROUND(((D60+M60*2)^2)*((PI()*120/(4*360))-((SIN((120/2)*PI()/180))*(COS((120/2)*PI()/180))/4)),4)),2)),0)</f>
        <v>0</v>
      </c>
      <c r="BC60" s="591" t="n">
        <f aca="false">IF(F60&gt;0,ROUND(AY60*N60*P60,2),0)</f>
        <v>16</v>
      </c>
      <c r="BD60" s="591" t="n">
        <f aca="false">SUM(Q60:U60,AH60:AL60)</f>
        <v>83.87</v>
      </c>
      <c r="BE60" s="591" t="n">
        <f aca="false">IF(F60=0,ROUND((PI()*((D60+M60*2)^2)/4)*AY60,2),ROUND((D60+M60*2)*(F60+M60*2)*AY60,2))</f>
        <v>29.95</v>
      </c>
      <c r="BF60" s="592" t="n">
        <f aca="false">IF(($I60+M60-0.15)&lt;=2,($I60+M60+0.15),IF(($I60+M60)&lt;=3,2.35,($I60+M60+0.2)-0.85))</f>
        <v>1.80263328571429</v>
      </c>
      <c r="BG60" s="592" t="n">
        <f aca="false">IF(D60&gt;2,(I60-F60-M60-0.11),IF(($I60+M60)&lt;=2,0,IF(($I60+M60)&gt;3,0.85,(I60+M60+0.2-BF60))))</f>
        <v>0</v>
      </c>
      <c r="BH60" s="592" t="n">
        <f aca="false">IF(D60&gt;2,ROUND(((1.42+0.4)+(0.91+0.4))*2*BG60,2),ROUND(AV60*AX60*BF60,2))</f>
        <v>8.72</v>
      </c>
      <c r="BI60" s="592" t="n">
        <f aca="false">ROUND(((PI()*0.9^2)/4)*BG60,2)</f>
        <v>0</v>
      </c>
      <c r="BJ60" s="593" t="n">
        <f aca="false">ROUND(BD60-BE60-BH60-BI60-BB60-BC60,2)</f>
        <v>29.2</v>
      </c>
      <c r="BK60" s="594"/>
    </row>
    <row r="61" s="452" customFormat="true" ht="14.25" hidden="false" customHeight="false" outlineLevel="0" collapsed="false">
      <c r="A61" s="573" t="s">
        <v>1194</v>
      </c>
      <c r="B61" s="574" t="s">
        <v>10</v>
      </c>
      <c r="C61" s="575" t="s">
        <v>1195</v>
      </c>
      <c r="D61" s="576" t="n">
        <v>1.5</v>
      </c>
      <c r="E61" s="577" t="s">
        <v>1151</v>
      </c>
      <c r="F61" s="577" t="n">
        <v>1</v>
      </c>
      <c r="G61" s="576" t="s">
        <v>1193</v>
      </c>
      <c r="H61" s="578" t="n">
        <v>20</v>
      </c>
      <c r="I61" s="579" t="n">
        <v>1.49963328571429</v>
      </c>
      <c r="J61" s="579" t="n">
        <v>1.56063328571429</v>
      </c>
      <c r="K61" s="580" t="n">
        <v>0</v>
      </c>
      <c r="L61" s="581" t="n">
        <f aca="false">ROUND((I61+J61)/2,2)</f>
        <v>1.53</v>
      </c>
      <c r="M61" s="540" t="n">
        <f aca="false">IF(F61=0,ROUND($D61*0.1,2),IF(D61&gt;2.8,0.18,0.15))</f>
        <v>0.15</v>
      </c>
      <c r="N61" s="540" t="n">
        <f aca="false">IF(F61=0,IF(ROUND($D61/4,2),IF(ROUND(($D61*1.2)/6,2)&lt;0.1,0.1,ROUND(($D61*1.2)/6,2))),0.5)</f>
        <v>0.5</v>
      </c>
      <c r="O61" s="581" t="n">
        <f aca="false">L61+M61+N61</f>
        <v>2.18</v>
      </c>
      <c r="P61" s="581" t="n">
        <f aca="false">IF(O61&lt;2,(D61+M61*2)+0.6,(D61+M61*2)+0.6+ROUNDUP(O61-2,0)*0.1)</f>
        <v>2.5</v>
      </c>
      <c r="Q61" s="582" t="n">
        <f aca="false">IF($O61&lt;=$W$4,ROUND(IF($O61&lt;1.5,$O61*$H61*$P61,1.5*$H61*$P61),2),0)</f>
        <v>0</v>
      </c>
      <c r="R61" s="582" t="n">
        <f aca="false">IF($O61&gt;$W$4,ROUND(IF($O61&lt;1.5,$O61*$H61*$P61,1.5*$H61*$P61),2),0)</f>
        <v>75</v>
      </c>
      <c r="S61" s="582" t="n">
        <f aca="false">IF($O61&gt;$W$4,ROUND(IF($O61&lt;1.5,0,IF($O61&gt;3,1.5*$H61*$P61,($O61-1.5)*$H61*$P61)),2),0)</f>
        <v>34</v>
      </c>
      <c r="T61" s="582" t="n">
        <f aca="false">IF($O61&gt;$W$4,ROUND(IF($O61&lt;3,0,IF($O61&gt;4.5,1.5*$H61*$P61,($O61-3)*$H61*$P61)),2),0)</f>
        <v>0</v>
      </c>
      <c r="U61" s="582" t="n">
        <f aca="false">IF($O61&gt;$W$4,ROUND(IF($O61&lt;4.5,0,IF($O61&gt;6,($O61-4.5)*$H61*$P61,($O61-4.5)*$H61*$P61)),2),0)</f>
        <v>0</v>
      </c>
      <c r="V61" s="540" t="n">
        <f aca="false">IF($O61&gt;$W$4,IF($O61&lt;=4,ROUND($H61*($O61+0.5)*2,2),0),0)</f>
        <v>107.2</v>
      </c>
      <c r="W61" s="541" t="n">
        <f aca="false">IF($O61&gt;$W$4,IF($O61&gt;4,ROUND($H61*($O61+0.5)*2,2),0),0)</f>
        <v>0</v>
      </c>
      <c r="X61" s="573" t="str">
        <f aca="false">A61</f>
        <v>AA17</v>
      </c>
      <c r="Y61" s="576" t="n">
        <f aca="false">IF($D61=0.4,1.2,IF($D61=0.6,1.2,IF($D61=0.8,1.3,IF($D61=1,1.5,IF($D61=1.2,1.7,IF($D61&lt;=2,2,"--"))))))</f>
        <v>2</v>
      </c>
      <c r="Z61" s="583" t="s">
        <v>1151</v>
      </c>
      <c r="AA61" s="577" t="n">
        <f aca="false">Y61</f>
        <v>2</v>
      </c>
      <c r="AB61" s="584" t="n">
        <f aca="false">IF($Y61="--","--",I61)</f>
        <v>1.49963328571429</v>
      </c>
      <c r="AC61" s="585" t="n">
        <f aca="false">IF($Y61="--","--",IF(D61&gt;1.5,0.15,ROUND($D61*0.1,2)))</f>
        <v>0.15</v>
      </c>
      <c r="AD61" s="585" t="n">
        <f aca="false">IF($Y61="--","--",0.15)</f>
        <v>0.15</v>
      </c>
      <c r="AE61" s="586" t="n">
        <f aca="false">IF($Y61="--","--",ROUND(AB61+AC61+AD61,2))</f>
        <v>1.8</v>
      </c>
      <c r="AF61" s="587" t="n">
        <f aca="false">IF($Y61="--","--",IF($AB61&lt;=2,$Y61+1,($Y61+1)+ROUNDUP($AB61-2,0)*0.1))</f>
        <v>3</v>
      </c>
      <c r="AG61" s="588" t="n">
        <f aca="false">IF($D61=0.4,0.92,IF($D61=0.6,0.68,IF($D61=0.8,0.74,IF($D61=1,0.7,IF($D61=1.2,0.66,IF($D61=1.5,0.6,IF($D61&lt;=2,(2.4-(D61+0.3)),"--")))))))</f>
        <v>0.6</v>
      </c>
      <c r="AH61" s="589" t="n">
        <f aca="false">IF($Y61="--","--",IF($AE61&lt;=$W$4,ROUND(IF($AE61&lt;1.5,$AE61*$AF61*$AG61,1.5*$AF61*$AG61),2),0))</f>
        <v>0</v>
      </c>
      <c r="AI61" s="589" t="n">
        <f aca="false">IF($Y61="--","--",IF($AE61&gt;$W$4,ROUND(IF($AE61&lt;1.5,$AE61*$AF61*$AG61,1.5*$AF61*$AG61),2),0))</f>
        <v>2.7</v>
      </c>
      <c r="AJ61" s="589" t="n">
        <f aca="false">IF($Y61="--","--",IF($AE61&gt;$W$4,ROUND(IF($AE61&lt;1.5,0,IF($AE61&gt;3,1.5*$AF61*$AG61,($AE61-1.5)*$AF61*$AG61)),2),0))</f>
        <v>0.54</v>
      </c>
      <c r="AK61" s="589" t="n">
        <f aca="false">IF($Y61="--","--",IF($AE61&gt;$W$4,ROUND(IF($AE61&lt;3,0,IF($AE61&gt;4.5,1.5*$AF61*$AG61,($AE61-3)*$AF61*$AG61)),2),0))</f>
        <v>0</v>
      </c>
      <c r="AL61" s="589" t="n">
        <f aca="false">IF($Y61="--","--",IF($AE61&gt;$W$4,ROUND(IF($AE61&lt;4.5,0,IF($AE61&gt;6,($AE61-4.5)*$AF61*$AG61,($AE61-4.5)*$AF61*$AG61)),2),0))</f>
        <v>0</v>
      </c>
      <c r="AM61" s="585" t="n">
        <f aca="false">IF($Y61="--","--",IF($AE61&gt;$W$4,IF($AE61&lt;=4,ROUND(($AG61*4)*($AE61+0.5)*2,2),0),0))</f>
        <v>11.04</v>
      </c>
      <c r="AN61" s="548" t="n">
        <f aca="false">IF($Y61="--","--",IF($AE61&gt;$W$4,IF($AE61&gt;4,ROUND(($AG61*4)*($AE61+0.5)*2,2),0),0))</f>
        <v>0</v>
      </c>
      <c r="AO61" s="573" t="s">
        <v>1194</v>
      </c>
      <c r="AP61" s="574" t="s">
        <v>10</v>
      </c>
      <c r="AQ61" s="590" t="s">
        <v>1195</v>
      </c>
      <c r="AR61" s="576" t="n">
        <v>1.5</v>
      </c>
      <c r="AS61" s="577" t="s">
        <v>1151</v>
      </c>
      <c r="AT61" s="577" t="n">
        <v>1</v>
      </c>
      <c r="AU61" s="578" t="n">
        <v>20</v>
      </c>
      <c r="AV61" s="576" t="n">
        <f aca="false">IF($Y61="--","--",Y61+0.2)</f>
        <v>2.2</v>
      </c>
      <c r="AW61" s="583" t="s">
        <v>1151</v>
      </c>
      <c r="AX61" s="577" t="n">
        <f aca="false">AV61</f>
        <v>2.2</v>
      </c>
      <c r="AY61" s="540" t="n">
        <f aca="false">IF(D61&gt;2,AU61,AU61-AV61)</f>
        <v>17.8</v>
      </c>
      <c r="AZ61" s="540" t="n">
        <f aca="false">N61</f>
        <v>0.5</v>
      </c>
      <c r="BA61" s="540" t="n">
        <f aca="false">P61</f>
        <v>2.5</v>
      </c>
      <c r="BB61" s="581" t="n">
        <f aca="false">IF(F61=0,IF(ROUND(AY61*(((N61*P61)+(((D61+M61*2)/6)*P61))-ROUND(((D61+M61*2)^2)*((PI()*96.379/(4*360))-((SIN((96.379/2)*PI()/180))*(COS((96.379/2)*PI()/180))/4)),4)),2),ROUND(AY61*(((N61*P61)+(((D61+M61*2)/4)*P61))-ROUND(((D61+M61*2)^2)*((PI()*120/(4*360))-((SIN((120/2)*PI()/180))*(COS((120/2)*PI()/180))/4)),4)),2)),0)</f>
        <v>0</v>
      </c>
      <c r="BC61" s="591" t="n">
        <f aca="false">IF(F61&gt;0,ROUND(AY61*N61*P61,2),0)</f>
        <v>22.25</v>
      </c>
      <c r="BD61" s="591" t="n">
        <f aca="false">SUM(Q61:U61,AH61:AL61)</f>
        <v>112.24</v>
      </c>
      <c r="BE61" s="591" t="n">
        <f aca="false">IF(F61=0,ROUND((PI()*((D61+M61*2)^2)/4)*AY61,2),ROUND((D61+M61*2)*(F61+M61*2)*AY61,2))</f>
        <v>41.65</v>
      </c>
      <c r="BF61" s="592" t="n">
        <f aca="false">IF(($I61+M61-0.15)&lt;=2,($I61+M61+0.15),IF(($I61+M61)&lt;=3,2.35,($I61+M61+0.2)-0.85))</f>
        <v>1.79963328571429</v>
      </c>
      <c r="BG61" s="592" t="n">
        <f aca="false">IF(D61&gt;2,(I61-F61-M61-0.11),IF(($I61+M61)&lt;=2,0,IF(($I61+M61)&gt;3,0.85,(I61+M61+0.2-BF61))))</f>
        <v>0</v>
      </c>
      <c r="BH61" s="592" t="n">
        <f aca="false">IF(D61&gt;2,ROUND(((1.42+0.4)+(0.91+0.4))*2*BG61,2),ROUND(AV61*AX61*BF61,2))</f>
        <v>8.71</v>
      </c>
      <c r="BI61" s="592" t="n">
        <f aca="false">ROUND(((PI()*0.9^2)/4)*BG61,2)</f>
        <v>0</v>
      </c>
      <c r="BJ61" s="593" t="n">
        <f aca="false">ROUND(BD61-BE61-BH61-BI61-BB61-BC61,2)</f>
        <v>39.63</v>
      </c>
      <c r="BK61" s="594"/>
    </row>
    <row r="62" s="452" customFormat="true" ht="14.25" hidden="false" customHeight="false" outlineLevel="0" collapsed="false">
      <c r="A62" s="573" t="s">
        <v>1195</v>
      </c>
      <c r="B62" s="574" t="s">
        <v>10</v>
      </c>
      <c r="C62" s="575" t="s">
        <v>1196</v>
      </c>
      <c r="D62" s="576" t="n">
        <v>1.5</v>
      </c>
      <c r="E62" s="577" t="s">
        <v>1151</v>
      </c>
      <c r="F62" s="577" t="n">
        <v>1</v>
      </c>
      <c r="G62" s="576" t="s">
        <v>1193</v>
      </c>
      <c r="H62" s="578" t="n">
        <v>20</v>
      </c>
      <c r="I62" s="579" t="n">
        <v>1.56063328571429</v>
      </c>
      <c r="J62" s="579" t="n">
        <v>1.66963328571429</v>
      </c>
      <c r="K62" s="580" t="n">
        <v>0</v>
      </c>
      <c r="L62" s="581" t="n">
        <f aca="false">ROUND((I62+J62)/2,2)</f>
        <v>1.62</v>
      </c>
      <c r="M62" s="540" t="n">
        <f aca="false">IF(F62=0,ROUND($D62*0.1,2),IF(D62&gt;2.8,0.18,0.15))</f>
        <v>0.15</v>
      </c>
      <c r="N62" s="540" t="n">
        <f aca="false">IF(F62=0,IF(ROUND($D62/4,2),IF(ROUND(($D62*1.2)/6,2)&lt;0.1,0.1,ROUND(($D62*1.2)/6,2))),0.5)</f>
        <v>0.5</v>
      </c>
      <c r="O62" s="581" t="n">
        <f aca="false">L62+M62+N62</f>
        <v>2.27</v>
      </c>
      <c r="P62" s="581" t="n">
        <f aca="false">IF(O62&lt;2,(D62+M62*2)+0.6,(D62+M62*2)+0.6+ROUNDUP(O62-2,0)*0.1)</f>
        <v>2.5</v>
      </c>
      <c r="Q62" s="582" t="n">
        <f aca="false">IF($O62&lt;=$W$4,ROUND(IF($O62&lt;1.5,$O62*$H62*$P62,1.5*$H62*$P62),2),0)</f>
        <v>0</v>
      </c>
      <c r="R62" s="582" t="n">
        <f aca="false">IF($O62&gt;$W$4,ROUND(IF($O62&lt;1.5,$O62*$H62*$P62,1.5*$H62*$P62),2),0)</f>
        <v>75</v>
      </c>
      <c r="S62" s="582" t="n">
        <f aca="false">IF($O62&gt;$W$4,ROUND(IF($O62&lt;1.5,0,IF($O62&gt;3,1.5*$H62*$P62,($O62-1.5)*$H62*$P62)),2),0)</f>
        <v>38.5</v>
      </c>
      <c r="T62" s="582" t="n">
        <f aca="false">IF($O62&gt;$W$4,ROUND(IF($O62&lt;3,0,IF($O62&gt;4.5,1.5*$H62*$P62,($O62-3)*$H62*$P62)),2),0)</f>
        <v>0</v>
      </c>
      <c r="U62" s="582" t="n">
        <f aca="false">IF($O62&gt;$W$4,ROUND(IF($O62&lt;4.5,0,IF($O62&gt;6,($O62-4.5)*$H62*$P62,($O62-4.5)*$H62*$P62)),2),0)</f>
        <v>0</v>
      </c>
      <c r="V62" s="540" t="n">
        <f aca="false">IF($O62&gt;$W$4,IF($O62&lt;=4,ROUND($H62*($O62+0.5)*2,2),0),0)</f>
        <v>110.8</v>
      </c>
      <c r="W62" s="541" t="n">
        <f aca="false">IF($O62&gt;$W$4,IF($O62&gt;4,ROUND($H62*($O62+0.5)*2,2),0),0)</f>
        <v>0</v>
      </c>
      <c r="X62" s="573" t="str">
        <f aca="false">A62</f>
        <v>AA18</v>
      </c>
      <c r="Y62" s="576" t="n">
        <f aca="false">IF($D62=0.4,1.2,IF($D62=0.6,1.2,IF($D62=0.8,1.3,IF($D62=1,1.5,IF($D62=1.2,1.7,IF($D62&lt;=2,2,"--"))))))</f>
        <v>2</v>
      </c>
      <c r="Z62" s="583" t="s">
        <v>1151</v>
      </c>
      <c r="AA62" s="577" t="n">
        <f aca="false">Y62</f>
        <v>2</v>
      </c>
      <c r="AB62" s="584" t="n">
        <f aca="false">IF($Y62="--","--",I62)</f>
        <v>1.56063328571429</v>
      </c>
      <c r="AC62" s="585" t="n">
        <f aca="false">IF($Y62="--","--",IF(D62&gt;1.5,0.15,ROUND($D62*0.1,2)))</f>
        <v>0.15</v>
      </c>
      <c r="AD62" s="585" t="n">
        <f aca="false">IF($Y62="--","--",0.15)</f>
        <v>0.15</v>
      </c>
      <c r="AE62" s="586" t="n">
        <f aca="false">IF($Y62="--","--",ROUND(AB62+AC62+AD62,2))</f>
        <v>1.86</v>
      </c>
      <c r="AF62" s="587" t="n">
        <f aca="false">IF($Y62="--","--",IF($AB62&lt;=2,$Y62+1,($Y62+1)+ROUNDUP($AB62-2,0)*0.1))</f>
        <v>3</v>
      </c>
      <c r="AG62" s="588" t="n">
        <f aca="false">IF($D62=0.4,0.92,IF($D62=0.6,0.68,IF($D62=0.8,0.74,IF($D62=1,0.7,IF($D62=1.2,0.66,IF($D62=1.5,0.6,IF($D62&lt;=2,(2.4-(D62+0.3)),"--")))))))</f>
        <v>0.6</v>
      </c>
      <c r="AH62" s="589" t="n">
        <f aca="false">IF($Y62="--","--",IF($AE62&lt;=$W$4,ROUND(IF($AE62&lt;1.5,$AE62*$AF62*$AG62,1.5*$AF62*$AG62),2),0))</f>
        <v>0</v>
      </c>
      <c r="AI62" s="589" t="n">
        <f aca="false">IF($Y62="--","--",IF($AE62&gt;$W$4,ROUND(IF($AE62&lt;1.5,$AE62*$AF62*$AG62,1.5*$AF62*$AG62),2),0))</f>
        <v>2.7</v>
      </c>
      <c r="AJ62" s="589" t="n">
        <f aca="false">IF($Y62="--","--",IF($AE62&gt;$W$4,ROUND(IF($AE62&lt;1.5,0,IF($AE62&gt;3,1.5*$AF62*$AG62,($AE62-1.5)*$AF62*$AG62)),2),0))</f>
        <v>0.65</v>
      </c>
      <c r="AK62" s="589" t="n">
        <f aca="false">IF($Y62="--","--",IF($AE62&gt;$W$4,ROUND(IF($AE62&lt;3,0,IF($AE62&gt;4.5,1.5*$AF62*$AG62,($AE62-3)*$AF62*$AG62)),2),0))</f>
        <v>0</v>
      </c>
      <c r="AL62" s="589" t="n">
        <f aca="false">IF($Y62="--","--",IF($AE62&gt;$W$4,ROUND(IF($AE62&lt;4.5,0,IF($AE62&gt;6,($AE62-4.5)*$AF62*$AG62,($AE62-4.5)*$AF62*$AG62)),2),0))</f>
        <v>0</v>
      </c>
      <c r="AM62" s="585" t="n">
        <f aca="false">IF($Y62="--","--",IF($AE62&gt;$W$4,IF($AE62&lt;=4,ROUND(($AG62*4)*($AE62+0.5)*2,2),0),0))</f>
        <v>11.33</v>
      </c>
      <c r="AN62" s="548" t="n">
        <f aca="false">IF($Y62="--","--",IF($AE62&gt;$W$4,IF($AE62&gt;4,ROUND(($AG62*4)*($AE62+0.5)*2,2),0),0))</f>
        <v>0</v>
      </c>
      <c r="AO62" s="573" t="s">
        <v>1195</v>
      </c>
      <c r="AP62" s="574" t="s">
        <v>10</v>
      </c>
      <c r="AQ62" s="590" t="s">
        <v>1196</v>
      </c>
      <c r="AR62" s="576" t="n">
        <v>1.5</v>
      </c>
      <c r="AS62" s="577" t="s">
        <v>1151</v>
      </c>
      <c r="AT62" s="577" t="n">
        <v>1</v>
      </c>
      <c r="AU62" s="578" t="n">
        <v>20</v>
      </c>
      <c r="AV62" s="576" t="n">
        <f aca="false">IF($Y62="--","--",Y62+0.2)</f>
        <v>2.2</v>
      </c>
      <c r="AW62" s="583" t="s">
        <v>1151</v>
      </c>
      <c r="AX62" s="577" t="n">
        <f aca="false">AV62</f>
        <v>2.2</v>
      </c>
      <c r="AY62" s="540" t="n">
        <f aca="false">IF(D62&gt;2,AU62,AU62-AV62)</f>
        <v>17.8</v>
      </c>
      <c r="AZ62" s="540" t="n">
        <f aca="false">N62</f>
        <v>0.5</v>
      </c>
      <c r="BA62" s="540" t="n">
        <f aca="false">P62</f>
        <v>2.5</v>
      </c>
      <c r="BB62" s="581" t="n">
        <f aca="false">IF(F62=0,IF(ROUND(AY62*(((N62*P62)+(((D62+M62*2)/6)*P62))-ROUND(((D62+M62*2)^2)*((PI()*96.379/(4*360))-((SIN((96.379/2)*PI()/180))*(COS((96.379/2)*PI()/180))/4)),4)),2),ROUND(AY62*(((N62*P62)+(((D62+M62*2)/4)*P62))-ROUND(((D62+M62*2)^2)*((PI()*120/(4*360))-((SIN((120/2)*PI()/180))*(COS((120/2)*PI()/180))/4)),4)),2)),0)</f>
        <v>0</v>
      </c>
      <c r="BC62" s="591" t="n">
        <f aca="false">IF(F62&gt;0,ROUND(AY62*N62*P62,2),0)</f>
        <v>22.25</v>
      </c>
      <c r="BD62" s="591" t="n">
        <f aca="false">SUM(Q62:U62,AH62:AL62)</f>
        <v>116.85</v>
      </c>
      <c r="BE62" s="591" t="n">
        <f aca="false">IF(F62=0,ROUND((PI()*((D62+M62*2)^2)/4)*AY62,2),ROUND((D62+M62*2)*(F62+M62*2)*AY62,2))</f>
        <v>41.65</v>
      </c>
      <c r="BF62" s="592" t="n">
        <f aca="false">IF(($I62+M62-0.15)&lt;=2,($I62+M62+0.15),IF(($I62+M62)&lt;=3,2.35,($I62+M62+0.2)-0.85))</f>
        <v>1.86063328571429</v>
      </c>
      <c r="BG62" s="592" t="n">
        <f aca="false">IF(D62&gt;2,(I62-F62-M62-0.11),IF(($I62+M62)&lt;=2,0,IF(($I62+M62)&gt;3,0.85,(I62+M62+0.2-BF62))))</f>
        <v>0</v>
      </c>
      <c r="BH62" s="592" t="n">
        <f aca="false">IF(D62&gt;2,ROUND(((1.42+0.4)+(0.91+0.4))*2*BG62,2),ROUND(AV62*AX62*BF62,2))</f>
        <v>9.01</v>
      </c>
      <c r="BI62" s="592" t="n">
        <f aca="false">ROUND(((PI()*0.9^2)/4)*BG62,2)</f>
        <v>0</v>
      </c>
      <c r="BJ62" s="593" t="n">
        <f aca="false">ROUND(BD62-BE62-BH62-BI62-BB62-BC62,2)</f>
        <v>43.94</v>
      </c>
      <c r="BK62" s="594"/>
    </row>
    <row r="63" s="452" customFormat="true" ht="14.25" hidden="false" customHeight="false" outlineLevel="0" collapsed="false">
      <c r="A63" s="573" t="s">
        <v>1196</v>
      </c>
      <c r="B63" s="574" t="s">
        <v>10</v>
      </c>
      <c r="C63" s="575" t="s">
        <v>1197</v>
      </c>
      <c r="D63" s="576" t="n">
        <v>1.5</v>
      </c>
      <c r="E63" s="577" t="s">
        <v>1151</v>
      </c>
      <c r="F63" s="577" t="n">
        <v>1</v>
      </c>
      <c r="G63" s="576" t="s">
        <v>1193</v>
      </c>
      <c r="H63" s="578" t="n">
        <v>30</v>
      </c>
      <c r="I63" s="579" t="n">
        <v>1.66963328571429</v>
      </c>
      <c r="J63" s="579" t="n">
        <v>1.81063328571429</v>
      </c>
      <c r="K63" s="580" t="n">
        <v>0</v>
      </c>
      <c r="L63" s="581" t="n">
        <f aca="false">ROUND((I63+J63)/2,2)</f>
        <v>1.74</v>
      </c>
      <c r="M63" s="540" t="n">
        <f aca="false">IF(F63=0,ROUND($D63*0.1,2),IF(D63&gt;2.8,0.18,0.15))</f>
        <v>0.15</v>
      </c>
      <c r="N63" s="540" t="n">
        <f aca="false">IF(F63=0,IF(ROUND($D63/4,2),IF(ROUND(($D63*1.2)/6,2)&lt;0.1,0.1,ROUND(($D63*1.2)/6,2))),0.5)</f>
        <v>0.5</v>
      </c>
      <c r="O63" s="581" t="n">
        <f aca="false">L63+M63+N63</f>
        <v>2.39</v>
      </c>
      <c r="P63" s="581" t="n">
        <f aca="false">IF(O63&lt;2,(D63+M63*2)+0.6,(D63+M63*2)+0.6+ROUNDUP(O63-2,0)*0.1)</f>
        <v>2.5</v>
      </c>
      <c r="Q63" s="582" t="n">
        <f aca="false">IF($O63&lt;=$W$4,ROUND(IF($O63&lt;1.5,$O63*$H63*$P63,1.5*$H63*$P63),2),0)</f>
        <v>0</v>
      </c>
      <c r="R63" s="582" t="n">
        <f aca="false">IF($O63&gt;$W$4,ROUND(IF($O63&lt;1.5,$O63*$H63*$P63,1.5*$H63*$P63),2),0)</f>
        <v>112.5</v>
      </c>
      <c r="S63" s="582" t="n">
        <f aca="false">IF($O63&gt;$W$4,ROUND(IF($O63&lt;1.5,0,IF($O63&gt;3,1.5*$H63*$P63,($O63-1.5)*$H63*$P63)),2),0)</f>
        <v>66.75</v>
      </c>
      <c r="T63" s="582" t="n">
        <f aca="false">IF($O63&gt;$W$4,ROUND(IF($O63&lt;3,0,IF($O63&gt;4.5,1.5*$H63*$P63,($O63-3)*$H63*$P63)),2),0)</f>
        <v>0</v>
      </c>
      <c r="U63" s="582" t="n">
        <f aca="false">IF($O63&gt;$W$4,ROUND(IF($O63&lt;4.5,0,IF($O63&gt;6,($O63-4.5)*$H63*$P63,($O63-4.5)*$H63*$P63)),2),0)</f>
        <v>0</v>
      </c>
      <c r="V63" s="540" t="n">
        <f aca="false">IF($O63&gt;$W$4,IF($O63&lt;=4,ROUND($H63*($O63+0.5)*2,2),0),0)</f>
        <v>173.4</v>
      </c>
      <c r="W63" s="541" t="n">
        <f aca="false">IF($O63&gt;$W$4,IF($O63&gt;4,ROUND($H63*($O63+0.5)*2,2),0),0)</f>
        <v>0</v>
      </c>
      <c r="X63" s="573" t="str">
        <f aca="false">A63</f>
        <v>AA19</v>
      </c>
      <c r="Y63" s="576" t="n">
        <f aca="false">IF($D63=0.4,1.2,IF($D63=0.6,1.2,IF($D63=0.8,1.3,IF($D63=1,1.5,IF($D63=1.2,1.7,IF($D63&lt;=2,2,"--"))))))</f>
        <v>2</v>
      </c>
      <c r="Z63" s="583" t="s">
        <v>1151</v>
      </c>
      <c r="AA63" s="577" t="n">
        <f aca="false">Y63</f>
        <v>2</v>
      </c>
      <c r="AB63" s="584" t="n">
        <f aca="false">IF($Y63="--","--",I63)</f>
        <v>1.66963328571429</v>
      </c>
      <c r="AC63" s="585" t="n">
        <f aca="false">IF($Y63="--","--",IF(D63&gt;1.5,0.15,ROUND($D63*0.1,2)))</f>
        <v>0.15</v>
      </c>
      <c r="AD63" s="585" t="n">
        <f aca="false">IF($Y63="--","--",0.15)</f>
        <v>0.15</v>
      </c>
      <c r="AE63" s="586" t="n">
        <f aca="false">IF($Y63="--","--",ROUND(AB63+AC63+AD63,2))</f>
        <v>1.97</v>
      </c>
      <c r="AF63" s="587" t="n">
        <f aca="false">IF($Y63="--","--",IF($AB63&lt;=2,$Y63+1,($Y63+1)+ROUNDUP($AB63-2,0)*0.1))</f>
        <v>3</v>
      </c>
      <c r="AG63" s="588" t="n">
        <f aca="false">IF($D63=0.4,0.92,IF($D63=0.6,0.68,IF($D63=0.8,0.74,IF($D63=1,0.7,IF($D63=1.2,0.66,IF($D63=1.5,0.6,IF($D63&lt;=2,(2.4-(D63+0.3)),"--")))))))</f>
        <v>0.6</v>
      </c>
      <c r="AH63" s="589" t="n">
        <f aca="false">IF($Y63="--","--",IF($AE63&lt;=$W$4,ROUND(IF($AE63&lt;1.5,$AE63*$AF63*$AG63,1.5*$AF63*$AG63),2),0))</f>
        <v>0</v>
      </c>
      <c r="AI63" s="589" t="n">
        <f aca="false">IF($Y63="--","--",IF($AE63&gt;$W$4,ROUND(IF($AE63&lt;1.5,$AE63*$AF63*$AG63,1.5*$AF63*$AG63),2),0))</f>
        <v>2.7</v>
      </c>
      <c r="AJ63" s="589" t="n">
        <f aca="false">IF($Y63="--","--",IF($AE63&gt;$W$4,ROUND(IF($AE63&lt;1.5,0,IF($AE63&gt;3,1.5*$AF63*$AG63,($AE63-1.5)*$AF63*$AG63)),2),0))</f>
        <v>0.85</v>
      </c>
      <c r="AK63" s="589" t="n">
        <f aca="false">IF($Y63="--","--",IF($AE63&gt;$W$4,ROUND(IF($AE63&lt;3,0,IF($AE63&gt;4.5,1.5*$AF63*$AG63,($AE63-3)*$AF63*$AG63)),2),0))</f>
        <v>0</v>
      </c>
      <c r="AL63" s="589" t="n">
        <f aca="false">IF($Y63="--","--",IF($AE63&gt;$W$4,ROUND(IF($AE63&lt;4.5,0,IF($AE63&gt;6,($AE63-4.5)*$AF63*$AG63,($AE63-4.5)*$AF63*$AG63)),2),0))</f>
        <v>0</v>
      </c>
      <c r="AM63" s="585" t="n">
        <f aca="false">IF($Y63="--","--",IF($AE63&gt;$W$4,IF($AE63&lt;=4,ROUND(($AG63*4)*($AE63+0.5)*2,2),0),0))</f>
        <v>11.86</v>
      </c>
      <c r="AN63" s="548" t="n">
        <f aca="false">IF($Y63="--","--",IF($AE63&gt;$W$4,IF($AE63&gt;4,ROUND(($AG63*4)*($AE63+0.5)*2,2),0),0))</f>
        <v>0</v>
      </c>
      <c r="AO63" s="573" t="s">
        <v>1196</v>
      </c>
      <c r="AP63" s="574" t="s">
        <v>10</v>
      </c>
      <c r="AQ63" s="590" t="s">
        <v>1197</v>
      </c>
      <c r="AR63" s="576" t="n">
        <v>1.5</v>
      </c>
      <c r="AS63" s="577" t="s">
        <v>1151</v>
      </c>
      <c r="AT63" s="577" t="n">
        <v>1</v>
      </c>
      <c r="AU63" s="578" t="n">
        <v>30</v>
      </c>
      <c r="AV63" s="576" t="n">
        <f aca="false">IF($Y63="--","--",Y63+0.2)</f>
        <v>2.2</v>
      </c>
      <c r="AW63" s="583" t="s">
        <v>1151</v>
      </c>
      <c r="AX63" s="577" t="n">
        <f aca="false">AV63</f>
        <v>2.2</v>
      </c>
      <c r="AY63" s="540" t="n">
        <f aca="false">IF(D63&gt;2,AU63,AU63-AV63)</f>
        <v>27.8</v>
      </c>
      <c r="AZ63" s="540" t="n">
        <f aca="false">N63</f>
        <v>0.5</v>
      </c>
      <c r="BA63" s="540" t="n">
        <f aca="false">P63</f>
        <v>2.5</v>
      </c>
      <c r="BB63" s="581" t="n">
        <f aca="false">IF(F63=0,IF(ROUND(AY63*(((N63*P63)+(((D63+M63*2)/6)*P63))-ROUND(((D63+M63*2)^2)*((PI()*96.379/(4*360))-((SIN((96.379/2)*PI()/180))*(COS((96.379/2)*PI()/180))/4)),4)),2),ROUND(AY63*(((N63*P63)+(((D63+M63*2)/4)*P63))-ROUND(((D63+M63*2)^2)*((PI()*120/(4*360))-((SIN((120/2)*PI()/180))*(COS((120/2)*PI()/180))/4)),4)),2)),0)</f>
        <v>0</v>
      </c>
      <c r="BC63" s="591" t="n">
        <f aca="false">IF(F63&gt;0,ROUND(AY63*N63*P63,2),0)</f>
        <v>34.75</v>
      </c>
      <c r="BD63" s="591" t="n">
        <f aca="false">SUM(Q63:U63,AH63:AL63)</f>
        <v>182.8</v>
      </c>
      <c r="BE63" s="591" t="n">
        <f aca="false">IF(F63=0,ROUND((PI()*((D63+M63*2)^2)/4)*AY63,2),ROUND((D63+M63*2)*(F63+M63*2)*AY63,2))</f>
        <v>65.05</v>
      </c>
      <c r="BF63" s="592" t="n">
        <f aca="false">IF(($I63+M63-0.15)&lt;=2,($I63+M63+0.15),IF(($I63+M63)&lt;=3,2.35,($I63+M63+0.2)-0.85))</f>
        <v>1.96963328571429</v>
      </c>
      <c r="BG63" s="592" t="n">
        <f aca="false">IF(D63&gt;2,(I63-F63-M63-0.11),IF(($I63+M63)&lt;=2,0,IF(($I63+M63)&gt;3,0.85,(I63+M63+0.2-BF63))))</f>
        <v>0</v>
      </c>
      <c r="BH63" s="592" t="n">
        <f aca="false">IF(D63&gt;2,ROUND(((1.42+0.4)+(0.91+0.4))*2*BG63,2),ROUND(AV63*AX63*BF63,2))</f>
        <v>9.53</v>
      </c>
      <c r="BI63" s="592" t="n">
        <f aca="false">ROUND(((PI()*0.9^2)/4)*BG63,2)</f>
        <v>0</v>
      </c>
      <c r="BJ63" s="593" t="n">
        <f aca="false">ROUND(BD63-BE63-BH63-BI63-BB63-BC63,2)</f>
        <v>73.47</v>
      </c>
      <c r="BK63" s="594"/>
    </row>
    <row r="64" s="452" customFormat="true" ht="14.25" hidden="false" customHeight="false" outlineLevel="0" collapsed="false">
      <c r="A64" s="573" t="s">
        <v>1197</v>
      </c>
      <c r="B64" s="574" t="s">
        <v>10</v>
      </c>
      <c r="C64" s="575" t="s">
        <v>1198</v>
      </c>
      <c r="D64" s="576" t="n">
        <v>1.5</v>
      </c>
      <c r="E64" s="577" t="s">
        <v>1151</v>
      </c>
      <c r="F64" s="577" t="n">
        <v>1</v>
      </c>
      <c r="G64" s="576" t="s">
        <v>1193</v>
      </c>
      <c r="H64" s="578" t="n">
        <v>28</v>
      </c>
      <c r="I64" s="579" t="n">
        <v>1.81063328571429</v>
      </c>
      <c r="J64" s="579" t="n">
        <v>1.91723328571429</v>
      </c>
      <c r="K64" s="580" t="n">
        <v>0</v>
      </c>
      <c r="L64" s="581" t="n">
        <f aca="false">ROUND((I64+J64)/2,2)</f>
        <v>1.86</v>
      </c>
      <c r="M64" s="540" t="n">
        <f aca="false">IF(F64=0,ROUND($D64*0.1,2),IF(D64&gt;2.8,0.18,0.15))</f>
        <v>0.15</v>
      </c>
      <c r="N64" s="540" t="n">
        <f aca="false">IF(F64=0,IF(ROUND($D64/4,2),IF(ROUND(($D64*1.2)/6,2)&lt;0.1,0.1,ROUND(($D64*1.2)/6,2))),0.5)</f>
        <v>0.5</v>
      </c>
      <c r="O64" s="581" t="n">
        <f aca="false">L64+M64+N64</f>
        <v>2.51</v>
      </c>
      <c r="P64" s="581" t="n">
        <f aca="false">IF(O64&lt;2,(D64+M64*2)+0.6,(D64+M64*2)+0.6+ROUNDUP(O64-2,0)*0.1)</f>
        <v>2.5</v>
      </c>
      <c r="Q64" s="582" t="n">
        <f aca="false">IF($O64&lt;=$W$4,ROUND(IF($O64&lt;1.5,$O64*$H64*$P64,1.5*$H64*$P64),2),0)</f>
        <v>0</v>
      </c>
      <c r="R64" s="582" t="n">
        <f aca="false">IF($O64&gt;$W$4,ROUND(IF($O64&lt;1.5,$O64*$H64*$P64,1.5*$H64*$P64),2),0)</f>
        <v>105</v>
      </c>
      <c r="S64" s="582" t="n">
        <f aca="false">IF($O64&gt;$W$4,ROUND(IF($O64&lt;1.5,0,IF($O64&gt;3,1.5*$H64*$P64,($O64-1.5)*$H64*$P64)),2),0)</f>
        <v>70.7</v>
      </c>
      <c r="T64" s="582" t="n">
        <f aca="false">IF($O64&gt;$W$4,ROUND(IF($O64&lt;3,0,IF($O64&gt;4.5,1.5*$H64*$P64,($O64-3)*$H64*$P64)),2),0)</f>
        <v>0</v>
      </c>
      <c r="U64" s="582" t="n">
        <f aca="false">IF($O64&gt;$W$4,ROUND(IF($O64&lt;4.5,0,IF($O64&gt;6,($O64-4.5)*$H64*$P64,($O64-4.5)*$H64*$P64)),2),0)</f>
        <v>0</v>
      </c>
      <c r="V64" s="540" t="n">
        <f aca="false">IF($O64&gt;$W$4,IF($O64&lt;=4,ROUND($H64*($O64+0.5)*2,2),0),0)</f>
        <v>168.56</v>
      </c>
      <c r="W64" s="541" t="n">
        <f aca="false">IF($O64&gt;$W$4,IF($O64&gt;4,ROUND($H64*($O64+0.5)*2,2),0),0)</f>
        <v>0</v>
      </c>
      <c r="X64" s="573" t="str">
        <f aca="false">A64</f>
        <v>AA20</v>
      </c>
      <c r="Y64" s="576" t="n">
        <f aca="false">IF($D64=0.4,1.2,IF($D64=0.6,1.2,IF($D64=0.8,1.3,IF($D64=1,1.5,IF($D64=1.2,1.7,IF($D64&lt;=2,2,"--"))))))</f>
        <v>2</v>
      </c>
      <c r="Z64" s="583" t="s">
        <v>1151</v>
      </c>
      <c r="AA64" s="577" t="n">
        <f aca="false">Y64</f>
        <v>2</v>
      </c>
      <c r="AB64" s="584" t="n">
        <f aca="false">IF($Y64="--","--",I64)</f>
        <v>1.81063328571429</v>
      </c>
      <c r="AC64" s="585" t="n">
        <f aca="false">IF($Y64="--","--",IF(D64&gt;1.5,0.15,ROUND($D64*0.1,2)))</f>
        <v>0.15</v>
      </c>
      <c r="AD64" s="585" t="n">
        <f aca="false">IF($Y64="--","--",0.15)</f>
        <v>0.15</v>
      </c>
      <c r="AE64" s="586" t="n">
        <f aca="false">IF($Y64="--","--",ROUND(AB64+AC64+AD64,2))</f>
        <v>2.11</v>
      </c>
      <c r="AF64" s="587" t="n">
        <f aca="false">IF($Y64="--","--",IF($AB64&lt;=2,$Y64+1,($Y64+1)+ROUNDUP($AB64-2,0)*0.1))</f>
        <v>3</v>
      </c>
      <c r="AG64" s="588" t="n">
        <f aca="false">IF($D64=0.4,0.92,IF($D64=0.6,0.68,IF($D64=0.8,0.74,IF($D64=1,0.7,IF($D64=1.2,0.66,IF($D64=1.5,0.6,IF($D64&lt;=2,(2.4-(D64+0.3)),"--")))))))</f>
        <v>0.6</v>
      </c>
      <c r="AH64" s="589" t="n">
        <f aca="false">IF($Y64="--","--",IF($AE64&lt;=$W$4,ROUND(IF($AE64&lt;1.5,$AE64*$AF64*$AG64,1.5*$AF64*$AG64),2),0))</f>
        <v>0</v>
      </c>
      <c r="AI64" s="589" t="n">
        <f aca="false">IF($Y64="--","--",IF($AE64&gt;$W$4,ROUND(IF($AE64&lt;1.5,$AE64*$AF64*$AG64,1.5*$AF64*$AG64),2),0))</f>
        <v>2.7</v>
      </c>
      <c r="AJ64" s="589" t="n">
        <f aca="false">IF($Y64="--","--",IF($AE64&gt;$W$4,ROUND(IF($AE64&lt;1.5,0,IF($AE64&gt;3,1.5*$AF64*$AG64,($AE64-1.5)*$AF64*$AG64)),2),0))</f>
        <v>1.1</v>
      </c>
      <c r="AK64" s="589" t="n">
        <f aca="false">IF($Y64="--","--",IF($AE64&gt;$W$4,ROUND(IF($AE64&lt;3,0,IF($AE64&gt;4.5,1.5*$AF64*$AG64,($AE64-3)*$AF64*$AG64)),2),0))</f>
        <v>0</v>
      </c>
      <c r="AL64" s="589" t="n">
        <f aca="false">IF($Y64="--","--",IF($AE64&gt;$W$4,ROUND(IF($AE64&lt;4.5,0,IF($AE64&gt;6,($AE64-4.5)*$AF64*$AG64,($AE64-4.5)*$AF64*$AG64)),2),0))</f>
        <v>0</v>
      </c>
      <c r="AM64" s="585" t="n">
        <f aca="false">IF($Y64="--","--",IF($AE64&gt;$W$4,IF($AE64&lt;=4,ROUND(($AG64*4)*($AE64+0.5)*2,2),0),0))</f>
        <v>12.53</v>
      </c>
      <c r="AN64" s="548" t="n">
        <f aca="false">IF($Y64="--","--",IF($AE64&gt;$W$4,IF($AE64&gt;4,ROUND(($AG64*4)*($AE64+0.5)*2,2),0),0))</f>
        <v>0</v>
      </c>
      <c r="AO64" s="573" t="s">
        <v>1197</v>
      </c>
      <c r="AP64" s="574" t="s">
        <v>10</v>
      </c>
      <c r="AQ64" s="590" t="s">
        <v>1198</v>
      </c>
      <c r="AR64" s="576" t="n">
        <v>1.5</v>
      </c>
      <c r="AS64" s="577" t="s">
        <v>1151</v>
      </c>
      <c r="AT64" s="577" t="n">
        <v>1</v>
      </c>
      <c r="AU64" s="578" t="n">
        <v>28</v>
      </c>
      <c r="AV64" s="576" t="n">
        <f aca="false">IF($Y64="--","--",Y64+0.2)</f>
        <v>2.2</v>
      </c>
      <c r="AW64" s="583" t="s">
        <v>1151</v>
      </c>
      <c r="AX64" s="577" t="n">
        <f aca="false">AV64</f>
        <v>2.2</v>
      </c>
      <c r="AY64" s="540" t="n">
        <f aca="false">IF(D64&gt;2,AU64,AU64-AV64)</f>
        <v>25.8</v>
      </c>
      <c r="AZ64" s="540" t="n">
        <f aca="false">N64</f>
        <v>0.5</v>
      </c>
      <c r="BA64" s="540" t="n">
        <f aca="false">P64</f>
        <v>2.5</v>
      </c>
      <c r="BB64" s="581" t="n">
        <f aca="false">IF(F64=0,IF(ROUND(AY64*(((N64*P64)+(((D64+M64*2)/6)*P64))-ROUND(((D64+M64*2)^2)*((PI()*96.379/(4*360))-((SIN((96.379/2)*PI()/180))*(COS((96.379/2)*PI()/180))/4)),4)),2),ROUND(AY64*(((N64*P64)+(((D64+M64*2)/4)*P64))-ROUND(((D64+M64*2)^2)*((PI()*120/(4*360))-((SIN((120/2)*PI()/180))*(COS((120/2)*PI()/180))/4)),4)),2)),0)</f>
        <v>0</v>
      </c>
      <c r="BC64" s="591" t="n">
        <f aca="false">IF(F64&gt;0,ROUND(AY64*N64*P64,2),0)</f>
        <v>32.25</v>
      </c>
      <c r="BD64" s="591" t="n">
        <f aca="false">SUM(Q64:U64,AH64:AL64)</f>
        <v>179.5</v>
      </c>
      <c r="BE64" s="591" t="n">
        <f aca="false">IF(F64=0,ROUND((PI()*((D64+M64*2)^2)/4)*AY64,2),ROUND((D64+M64*2)*(F64+M64*2)*AY64,2))</f>
        <v>60.37</v>
      </c>
      <c r="BF64" s="592" t="n">
        <f aca="false">IF(($I64+M64-0.15)&lt;=2,($I64+M64+0.15),IF(($I64+M64)&lt;=3,2.35,($I64+M64+0.2)-0.85))</f>
        <v>2.11063328571429</v>
      </c>
      <c r="BG64" s="592" t="n">
        <f aca="false">IF(D64&gt;2,(I64-F64-M64-0.11),IF(($I64+M64)&lt;=2,0,IF(($I64+M64)&gt;3,0.85,(I64+M64+0.2-BF64))))</f>
        <v>0</v>
      </c>
      <c r="BH64" s="592" t="n">
        <f aca="false">IF(D64&gt;2,ROUND(((1.42+0.4)+(0.91+0.4))*2*BG64,2),ROUND(AV64*AX64*BF64,2))</f>
        <v>10.22</v>
      </c>
      <c r="BI64" s="592" t="n">
        <f aca="false">ROUND(((PI()*0.9^2)/4)*BG64,2)</f>
        <v>0</v>
      </c>
      <c r="BJ64" s="593" t="n">
        <f aca="false">ROUND(BD64-BE64-BH64-BI64-BB64-BC64,2)</f>
        <v>76.66</v>
      </c>
      <c r="BK64" s="594"/>
    </row>
    <row r="65" s="452" customFormat="true" ht="14.25" hidden="false" customHeight="false" outlineLevel="0" collapsed="false">
      <c r="A65" s="573" t="s">
        <v>1198</v>
      </c>
      <c r="B65" s="574" t="s">
        <v>10</v>
      </c>
      <c r="C65" s="575" t="s">
        <v>1199</v>
      </c>
      <c r="D65" s="576" t="n">
        <v>1.5</v>
      </c>
      <c r="E65" s="577" t="s">
        <v>1151</v>
      </c>
      <c r="F65" s="577" t="n">
        <v>1</v>
      </c>
      <c r="G65" s="576" t="s">
        <v>1193</v>
      </c>
      <c r="H65" s="578" t="n">
        <v>30</v>
      </c>
      <c r="I65" s="579" t="n">
        <v>1.91723328571429</v>
      </c>
      <c r="J65" s="579" t="n">
        <v>1.85323328571429</v>
      </c>
      <c r="K65" s="580" t="n">
        <v>0</v>
      </c>
      <c r="L65" s="581" t="n">
        <f aca="false">ROUND((I65+J65)/2,2)</f>
        <v>1.89</v>
      </c>
      <c r="M65" s="540" t="n">
        <f aca="false">IF(F65=0,ROUND($D65*0.1,2),IF(D65&gt;2.8,0.18,0.15))</f>
        <v>0.15</v>
      </c>
      <c r="N65" s="540" t="n">
        <f aca="false">IF(F65=0,IF(ROUND($D65/4,2),IF(ROUND(($D65*1.2)/6,2)&lt;0.1,0.1,ROUND(($D65*1.2)/6,2))),0.5)</f>
        <v>0.5</v>
      </c>
      <c r="O65" s="581" t="n">
        <f aca="false">L65+M65+N65</f>
        <v>2.54</v>
      </c>
      <c r="P65" s="581" t="n">
        <f aca="false">IF(O65&lt;2,(D65+M65*2)+0.6,(D65+M65*2)+0.6+ROUNDUP(O65-2,0)*0.1)</f>
        <v>2.5</v>
      </c>
      <c r="Q65" s="582" t="n">
        <f aca="false">IF($O65&lt;=$W$4,ROUND(IF($O65&lt;1.5,$O65*$H65*$P65,1.5*$H65*$P65),2),0)</f>
        <v>0</v>
      </c>
      <c r="R65" s="582" t="n">
        <f aca="false">IF($O65&gt;$W$4,ROUND(IF($O65&lt;1.5,$O65*$H65*$P65,1.5*$H65*$P65),2),0)</f>
        <v>112.5</v>
      </c>
      <c r="S65" s="582" t="n">
        <f aca="false">IF($O65&gt;$W$4,ROUND(IF($O65&lt;1.5,0,IF($O65&gt;3,1.5*$H65*$P65,($O65-1.5)*$H65*$P65)),2),0)</f>
        <v>78</v>
      </c>
      <c r="T65" s="582" t="n">
        <f aca="false">IF($O65&gt;$W$4,ROUND(IF($O65&lt;3,0,IF($O65&gt;4.5,1.5*$H65*$P65,($O65-3)*$H65*$P65)),2),0)</f>
        <v>0</v>
      </c>
      <c r="U65" s="582" t="n">
        <f aca="false">IF($O65&gt;$W$4,ROUND(IF($O65&lt;4.5,0,IF($O65&gt;6,($O65-4.5)*$H65*$P65,($O65-4.5)*$H65*$P65)),2),0)</f>
        <v>0</v>
      </c>
      <c r="V65" s="540" t="n">
        <f aca="false">IF($O65&gt;$W$4,IF($O65&lt;=4,ROUND($H65*($O65+0.5)*2,2),0),0)</f>
        <v>182.4</v>
      </c>
      <c r="W65" s="541" t="n">
        <f aca="false">IF($O65&gt;$W$4,IF($O65&gt;4,ROUND($H65*($O65+0.5)*2,2),0),0)</f>
        <v>0</v>
      </c>
      <c r="X65" s="573" t="str">
        <f aca="false">A65</f>
        <v>AA21</v>
      </c>
      <c r="Y65" s="576" t="n">
        <f aca="false">IF($D65=0.4,1.2,IF($D65=0.6,1.2,IF($D65=0.8,1.3,IF($D65=1,1.5,IF($D65=1.2,1.7,IF($D65&lt;=2,2,"--"))))))</f>
        <v>2</v>
      </c>
      <c r="Z65" s="583" t="s">
        <v>1151</v>
      </c>
      <c r="AA65" s="577" t="n">
        <f aca="false">Y65</f>
        <v>2</v>
      </c>
      <c r="AB65" s="584" t="n">
        <f aca="false">IF($Y65="--","--",I65)</f>
        <v>1.91723328571429</v>
      </c>
      <c r="AC65" s="585" t="n">
        <f aca="false">IF($Y65="--","--",IF(D65&gt;1.5,0.15,ROUND($D65*0.1,2)))</f>
        <v>0.15</v>
      </c>
      <c r="AD65" s="585" t="n">
        <f aca="false">IF($Y65="--","--",0.15)</f>
        <v>0.15</v>
      </c>
      <c r="AE65" s="586" t="n">
        <f aca="false">IF($Y65="--","--",ROUND(AB65+AC65+AD65,2))</f>
        <v>2.22</v>
      </c>
      <c r="AF65" s="587" t="n">
        <f aca="false">IF($Y65="--","--",IF($AB65&lt;=2,$Y65+1,($Y65+1)+ROUNDUP($AB65-2,0)*0.1))</f>
        <v>3</v>
      </c>
      <c r="AG65" s="588" t="n">
        <f aca="false">IF($D65=0.4,0.92,IF($D65=0.6,0.68,IF($D65=0.8,0.74,IF($D65=1,0.7,IF($D65=1.2,0.66,IF($D65=1.5,0.6,IF($D65&lt;=2,(2.4-(D65+0.3)),"--")))))))</f>
        <v>0.6</v>
      </c>
      <c r="AH65" s="589" t="n">
        <f aca="false">IF($Y65="--","--",IF($AE65&lt;=$W$4,ROUND(IF($AE65&lt;1.5,$AE65*$AF65*$AG65,1.5*$AF65*$AG65),2),0))</f>
        <v>0</v>
      </c>
      <c r="AI65" s="589" t="n">
        <f aca="false">IF($Y65="--","--",IF($AE65&gt;$W$4,ROUND(IF($AE65&lt;1.5,$AE65*$AF65*$AG65,1.5*$AF65*$AG65),2),0))</f>
        <v>2.7</v>
      </c>
      <c r="AJ65" s="589" t="n">
        <f aca="false">IF($Y65="--","--",IF($AE65&gt;$W$4,ROUND(IF($AE65&lt;1.5,0,IF($AE65&gt;3,1.5*$AF65*$AG65,($AE65-1.5)*$AF65*$AG65)),2),0))</f>
        <v>1.3</v>
      </c>
      <c r="AK65" s="589" t="n">
        <f aca="false">IF($Y65="--","--",IF($AE65&gt;$W$4,ROUND(IF($AE65&lt;3,0,IF($AE65&gt;4.5,1.5*$AF65*$AG65,($AE65-3)*$AF65*$AG65)),2),0))</f>
        <v>0</v>
      </c>
      <c r="AL65" s="589" t="n">
        <f aca="false">IF($Y65="--","--",IF($AE65&gt;$W$4,ROUND(IF($AE65&lt;4.5,0,IF($AE65&gt;6,($AE65-4.5)*$AF65*$AG65,($AE65-4.5)*$AF65*$AG65)),2),0))</f>
        <v>0</v>
      </c>
      <c r="AM65" s="585" t="n">
        <f aca="false">IF($Y65="--","--",IF($AE65&gt;$W$4,IF($AE65&lt;=4,ROUND(($AG65*4)*($AE65+0.5)*2,2),0),0))</f>
        <v>13.06</v>
      </c>
      <c r="AN65" s="548" t="n">
        <f aca="false">IF($Y65="--","--",IF($AE65&gt;$W$4,IF($AE65&gt;4,ROUND(($AG65*4)*($AE65+0.5)*2,2),0),0))</f>
        <v>0</v>
      </c>
      <c r="AO65" s="573" t="s">
        <v>1198</v>
      </c>
      <c r="AP65" s="574" t="s">
        <v>10</v>
      </c>
      <c r="AQ65" s="590" t="s">
        <v>1199</v>
      </c>
      <c r="AR65" s="576" t="n">
        <v>1.5</v>
      </c>
      <c r="AS65" s="577" t="s">
        <v>1151</v>
      </c>
      <c r="AT65" s="577" t="n">
        <v>1</v>
      </c>
      <c r="AU65" s="578" t="n">
        <v>30</v>
      </c>
      <c r="AV65" s="576" t="n">
        <f aca="false">IF($Y65="--","--",Y65+0.2)</f>
        <v>2.2</v>
      </c>
      <c r="AW65" s="583" t="s">
        <v>1151</v>
      </c>
      <c r="AX65" s="577" t="n">
        <f aca="false">AV65</f>
        <v>2.2</v>
      </c>
      <c r="AY65" s="540" t="n">
        <f aca="false">IF(D65&gt;2,AU65,AU65-AV65)</f>
        <v>27.8</v>
      </c>
      <c r="AZ65" s="540" t="n">
        <f aca="false">N65</f>
        <v>0.5</v>
      </c>
      <c r="BA65" s="540" t="n">
        <f aca="false">P65</f>
        <v>2.5</v>
      </c>
      <c r="BB65" s="581" t="n">
        <f aca="false">IF(F65=0,IF(ROUND(AY65*(((N65*P65)+(((D65+M65*2)/6)*P65))-ROUND(((D65+M65*2)^2)*((PI()*96.379/(4*360))-((SIN((96.379/2)*PI()/180))*(COS((96.379/2)*PI()/180))/4)),4)),2),ROUND(AY65*(((N65*P65)+(((D65+M65*2)/4)*P65))-ROUND(((D65+M65*2)^2)*((PI()*120/(4*360))-((SIN((120/2)*PI()/180))*(COS((120/2)*PI()/180))/4)),4)),2)),0)</f>
        <v>0</v>
      </c>
      <c r="BC65" s="591" t="n">
        <f aca="false">IF(F65&gt;0,ROUND(AY65*N65*P65,2),0)</f>
        <v>34.75</v>
      </c>
      <c r="BD65" s="591" t="n">
        <f aca="false">SUM(Q65:U65,AH65:AL65)</f>
        <v>194.5</v>
      </c>
      <c r="BE65" s="591" t="n">
        <f aca="false">IF(F65=0,ROUND((PI()*((D65+M65*2)^2)/4)*AY65,2),ROUND((D65+M65*2)*(F65+M65*2)*AY65,2))</f>
        <v>65.05</v>
      </c>
      <c r="BF65" s="592" t="n">
        <f aca="false">IF(($I65+M65-0.15)&lt;=2,($I65+M65+0.15),IF(($I65+M65)&lt;=3,2.35,($I65+M65+0.2)-0.85))</f>
        <v>2.21723328571429</v>
      </c>
      <c r="BG65" s="592" t="n">
        <f aca="false">IF(D65&gt;2,(I65-F65-M65-0.11),IF(($I65+M65)&lt;=2,0,IF(($I65+M65)&gt;3,0.85,(I65+M65+0.2-BF65))))</f>
        <v>0.0500000000000003</v>
      </c>
      <c r="BH65" s="592" t="n">
        <f aca="false">IF(D65&gt;2,ROUND(((1.42+0.4)+(0.91+0.4))*2*BG65,2),ROUND(AV65*AX65*BF65,2))</f>
        <v>10.73</v>
      </c>
      <c r="BI65" s="592" t="n">
        <f aca="false">ROUND(((PI()*0.9^2)/4)*BG65,2)</f>
        <v>0.03</v>
      </c>
      <c r="BJ65" s="593" t="n">
        <f aca="false">ROUND(BD65-BE65-BH65-BI65-BB65-BC65,2)</f>
        <v>83.94</v>
      </c>
      <c r="BK65" s="594"/>
    </row>
    <row r="66" s="452" customFormat="true" ht="14.25" hidden="false" customHeight="false" outlineLevel="0" collapsed="false">
      <c r="A66" s="573" t="s">
        <v>1199</v>
      </c>
      <c r="B66" s="574" t="s">
        <v>10</v>
      </c>
      <c r="C66" s="575" t="s">
        <v>1200</v>
      </c>
      <c r="D66" s="576" t="n">
        <v>1.5</v>
      </c>
      <c r="E66" s="577" t="s">
        <v>1151</v>
      </c>
      <c r="F66" s="577" t="n">
        <v>1</v>
      </c>
      <c r="G66" s="576" t="s">
        <v>1193</v>
      </c>
      <c r="H66" s="578" t="n">
        <v>30</v>
      </c>
      <c r="I66" s="579" t="n">
        <v>1.85323328571429</v>
      </c>
      <c r="J66" s="579" t="n">
        <v>1.73523328571429</v>
      </c>
      <c r="K66" s="580" t="n">
        <v>0</v>
      </c>
      <c r="L66" s="581" t="n">
        <f aca="false">ROUND((I66+J66)/2,2)</f>
        <v>1.79</v>
      </c>
      <c r="M66" s="540" t="n">
        <f aca="false">IF(F66=0,ROUND($D66*0.1,2),IF(D66&gt;2.8,0.18,0.15))</f>
        <v>0.15</v>
      </c>
      <c r="N66" s="540" t="n">
        <f aca="false">IF(F66=0,IF(ROUND($D66/4,2),IF(ROUND(($D66*1.2)/6,2)&lt;0.1,0.1,ROUND(($D66*1.2)/6,2))),0.5)</f>
        <v>0.5</v>
      </c>
      <c r="O66" s="581" t="n">
        <f aca="false">L66+M66+N66</f>
        <v>2.44</v>
      </c>
      <c r="P66" s="581" t="n">
        <f aca="false">IF(O66&lt;2,(D66+M66*2)+0.6,(D66+M66*2)+0.6+ROUNDUP(O66-2,0)*0.1)</f>
        <v>2.5</v>
      </c>
      <c r="Q66" s="582" t="n">
        <f aca="false">IF($O66&lt;=$W$4,ROUND(IF($O66&lt;1.5,$O66*$H66*$P66,1.5*$H66*$P66),2),0)</f>
        <v>0</v>
      </c>
      <c r="R66" s="582" t="n">
        <f aca="false">IF($O66&gt;$W$4,ROUND(IF($O66&lt;1.5,$O66*$H66*$P66,1.5*$H66*$P66),2),0)</f>
        <v>112.5</v>
      </c>
      <c r="S66" s="582" t="n">
        <f aca="false">IF($O66&gt;$W$4,ROUND(IF($O66&lt;1.5,0,IF($O66&gt;3,1.5*$H66*$P66,($O66-1.5)*$H66*$P66)),2),0)</f>
        <v>70.5</v>
      </c>
      <c r="T66" s="582" t="n">
        <f aca="false">IF($O66&gt;$W$4,ROUND(IF($O66&lt;3,0,IF($O66&gt;4.5,1.5*$H66*$P66,($O66-3)*$H66*$P66)),2),0)</f>
        <v>0</v>
      </c>
      <c r="U66" s="582" t="n">
        <f aca="false">IF($O66&gt;$W$4,ROUND(IF($O66&lt;4.5,0,IF($O66&gt;6,($O66-4.5)*$H66*$P66,($O66-4.5)*$H66*$P66)),2),0)</f>
        <v>0</v>
      </c>
      <c r="V66" s="540" t="n">
        <f aca="false">IF($O66&gt;$W$4,IF($O66&lt;=4,ROUND($H66*($O66+0.5)*2,2),0),0)</f>
        <v>176.4</v>
      </c>
      <c r="W66" s="541" t="n">
        <f aca="false">IF($O66&gt;$W$4,IF($O66&gt;4,ROUND($H66*($O66+0.5)*2,2),0),0)</f>
        <v>0</v>
      </c>
      <c r="X66" s="573" t="str">
        <f aca="false">A66</f>
        <v>AA22</v>
      </c>
      <c r="Y66" s="576" t="n">
        <f aca="false">IF($D66=0.4,1.2,IF($D66=0.6,1.2,IF($D66=0.8,1.3,IF($D66=1,1.5,IF($D66=1.2,1.7,IF($D66&lt;=2,2,"--"))))))</f>
        <v>2</v>
      </c>
      <c r="Z66" s="583" t="s">
        <v>1151</v>
      </c>
      <c r="AA66" s="577" t="n">
        <f aca="false">Y66</f>
        <v>2</v>
      </c>
      <c r="AB66" s="584" t="n">
        <f aca="false">IF($Y66="--","--",I66)</f>
        <v>1.85323328571429</v>
      </c>
      <c r="AC66" s="585" t="n">
        <f aca="false">IF($Y66="--","--",IF(D66&gt;1.5,0.15,ROUND($D66*0.1,2)))</f>
        <v>0.15</v>
      </c>
      <c r="AD66" s="585" t="n">
        <f aca="false">IF($Y66="--","--",0.15)</f>
        <v>0.15</v>
      </c>
      <c r="AE66" s="586" t="n">
        <f aca="false">IF($Y66="--","--",ROUND(AB66+AC66+AD66,2))</f>
        <v>2.15</v>
      </c>
      <c r="AF66" s="587" t="n">
        <f aca="false">IF($Y66="--","--",IF($AB66&lt;=2,$Y66+1,($Y66+1)+ROUNDUP($AB66-2,0)*0.1))</f>
        <v>3</v>
      </c>
      <c r="AG66" s="588" t="n">
        <f aca="false">IF($D66=0.4,0.92,IF($D66=0.6,0.68,IF($D66=0.8,0.74,IF($D66=1,0.7,IF($D66=1.2,0.66,IF($D66=1.5,0.6,IF($D66&lt;=2,(2.4-(D66+0.3)),"--")))))))</f>
        <v>0.6</v>
      </c>
      <c r="AH66" s="589" t="n">
        <f aca="false">IF($Y66="--","--",IF($AE66&lt;=$W$4,ROUND(IF($AE66&lt;1.5,$AE66*$AF66*$AG66,1.5*$AF66*$AG66),2),0))</f>
        <v>0</v>
      </c>
      <c r="AI66" s="589" t="n">
        <f aca="false">IF($Y66="--","--",IF($AE66&gt;$W$4,ROUND(IF($AE66&lt;1.5,$AE66*$AF66*$AG66,1.5*$AF66*$AG66),2),0))</f>
        <v>2.7</v>
      </c>
      <c r="AJ66" s="589" t="n">
        <f aca="false">IF($Y66="--","--",IF($AE66&gt;$W$4,ROUND(IF($AE66&lt;1.5,0,IF($AE66&gt;3,1.5*$AF66*$AG66,($AE66-1.5)*$AF66*$AG66)),2),0))</f>
        <v>1.17</v>
      </c>
      <c r="AK66" s="589" t="n">
        <f aca="false">IF($Y66="--","--",IF($AE66&gt;$W$4,ROUND(IF($AE66&lt;3,0,IF($AE66&gt;4.5,1.5*$AF66*$AG66,($AE66-3)*$AF66*$AG66)),2),0))</f>
        <v>0</v>
      </c>
      <c r="AL66" s="589" t="n">
        <f aca="false">IF($Y66="--","--",IF($AE66&gt;$W$4,ROUND(IF($AE66&lt;4.5,0,IF($AE66&gt;6,($AE66-4.5)*$AF66*$AG66,($AE66-4.5)*$AF66*$AG66)),2),0))</f>
        <v>0</v>
      </c>
      <c r="AM66" s="585" t="n">
        <f aca="false">IF($Y66="--","--",IF($AE66&gt;$W$4,IF($AE66&lt;=4,ROUND(($AG66*4)*($AE66+0.5)*2,2),0),0))</f>
        <v>12.72</v>
      </c>
      <c r="AN66" s="548" t="n">
        <f aca="false">IF($Y66="--","--",IF($AE66&gt;$W$4,IF($AE66&gt;4,ROUND(($AG66*4)*($AE66+0.5)*2,2),0),0))</f>
        <v>0</v>
      </c>
      <c r="AO66" s="573" t="s">
        <v>1199</v>
      </c>
      <c r="AP66" s="574" t="s">
        <v>10</v>
      </c>
      <c r="AQ66" s="590" t="s">
        <v>1200</v>
      </c>
      <c r="AR66" s="576" t="n">
        <v>1.5</v>
      </c>
      <c r="AS66" s="577" t="s">
        <v>1151</v>
      </c>
      <c r="AT66" s="577" t="n">
        <v>1</v>
      </c>
      <c r="AU66" s="578" t="n">
        <v>30</v>
      </c>
      <c r="AV66" s="576" t="n">
        <f aca="false">IF($Y66="--","--",Y66+0.2)</f>
        <v>2.2</v>
      </c>
      <c r="AW66" s="583" t="s">
        <v>1151</v>
      </c>
      <c r="AX66" s="577" t="n">
        <f aca="false">AV66</f>
        <v>2.2</v>
      </c>
      <c r="AY66" s="540" t="n">
        <f aca="false">IF(D66&gt;2,AU66,AU66-AV66)</f>
        <v>27.8</v>
      </c>
      <c r="AZ66" s="540" t="n">
        <f aca="false">N66</f>
        <v>0.5</v>
      </c>
      <c r="BA66" s="540" t="n">
        <f aca="false">P66</f>
        <v>2.5</v>
      </c>
      <c r="BB66" s="581" t="n">
        <f aca="false">IF(F66=0,IF(ROUND(AY66*(((N66*P66)+(((D66+M66*2)/6)*P66))-ROUND(((D66+M66*2)^2)*((PI()*96.379/(4*360))-((SIN((96.379/2)*PI()/180))*(COS((96.379/2)*PI()/180))/4)),4)),2),ROUND(AY66*(((N66*P66)+(((D66+M66*2)/4)*P66))-ROUND(((D66+M66*2)^2)*((PI()*120/(4*360))-((SIN((120/2)*PI()/180))*(COS((120/2)*PI()/180))/4)),4)),2)),0)</f>
        <v>0</v>
      </c>
      <c r="BC66" s="591" t="n">
        <f aca="false">IF(F66&gt;0,ROUND(AY66*N66*P66,2),0)</f>
        <v>34.75</v>
      </c>
      <c r="BD66" s="591" t="n">
        <f aca="false">SUM(Q66:U66,AH66:AL66)</f>
        <v>186.87</v>
      </c>
      <c r="BE66" s="591" t="n">
        <f aca="false">IF(F66=0,ROUND((PI()*((D66+M66*2)^2)/4)*AY66,2),ROUND((D66+M66*2)*(F66+M66*2)*AY66,2))</f>
        <v>65.05</v>
      </c>
      <c r="BF66" s="592" t="n">
        <f aca="false">IF(($I66+M66-0.15)&lt;=2,($I66+M66+0.15),IF(($I66+M66)&lt;=3,2.35,($I66+M66+0.2)-0.85))</f>
        <v>2.15323328571429</v>
      </c>
      <c r="BG66" s="592" t="n">
        <f aca="false">IF(D66&gt;2,(I66-F66-M66-0.11),IF(($I66+M66)&lt;=2,0,IF(($I66+M66)&gt;3,0.85,(I66+M66+0.2-BF66))))</f>
        <v>0.0500000000000003</v>
      </c>
      <c r="BH66" s="592" t="n">
        <f aca="false">IF(D66&gt;2,ROUND(((1.42+0.4)+(0.91+0.4))*2*BG66,2),ROUND(AV66*AX66*BF66,2))</f>
        <v>10.42</v>
      </c>
      <c r="BI66" s="592" t="n">
        <f aca="false">ROUND(((PI()*0.9^2)/4)*BG66,2)</f>
        <v>0.03</v>
      </c>
      <c r="BJ66" s="593" t="n">
        <f aca="false">ROUND(BD66-BE66-BH66-BI66-BB66-BC66,2)</f>
        <v>76.62</v>
      </c>
      <c r="BK66" s="594"/>
    </row>
    <row r="67" s="452" customFormat="true" ht="14.25" hidden="false" customHeight="false" outlineLevel="0" collapsed="false">
      <c r="A67" s="573" t="s">
        <v>1200</v>
      </c>
      <c r="B67" s="574" t="s">
        <v>10</v>
      </c>
      <c r="C67" s="575" t="s">
        <v>1201</v>
      </c>
      <c r="D67" s="576" t="n">
        <v>1.5</v>
      </c>
      <c r="E67" s="577" t="s">
        <v>1151</v>
      </c>
      <c r="F67" s="577" t="n">
        <v>1</v>
      </c>
      <c r="G67" s="576" t="s">
        <v>1193</v>
      </c>
      <c r="H67" s="578" t="n">
        <v>30</v>
      </c>
      <c r="I67" s="579" t="n">
        <v>1.73523328571429</v>
      </c>
      <c r="J67" s="579" t="n">
        <v>1.18223328571429</v>
      </c>
      <c r="K67" s="580" t="n">
        <v>0</v>
      </c>
      <c r="L67" s="581" t="n">
        <f aca="false">ROUND((I67+J67)/2,2)</f>
        <v>1.46</v>
      </c>
      <c r="M67" s="540" t="n">
        <f aca="false">IF(F67=0,ROUND($D67*0.1,2),IF(D67&gt;2.8,0.18,0.15))</f>
        <v>0.15</v>
      </c>
      <c r="N67" s="540" t="n">
        <f aca="false">IF(F67=0,IF(ROUND($D67/4,2),IF(ROUND(($D67*1.2)/6,2)&lt;0.1,0.1,ROUND(($D67*1.2)/6,2))),0.5)</f>
        <v>0.5</v>
      </c>
      <c r="O67" s="581" t="n">
        <f aca="false">L67+M67+N67</f>
        <v>2.11</v>
      </c>
      <c r="P67" s="581" t="n">
        <f aca="false">IF(O67&lt;2,(D67+M67*2)+0.6,(D67+M67*2)+0.6+ROUNDUP(O67-2,0)*0.1)</f>
        <v>2.5</v>
      </c>
      <c r="Q67" s="582" t="n">
        <f aca="false">IF($O67&lt;=$W$4,ROUND(IF($O67&lt;1.5,$O67*$H67*$P67,1.5*$H67*$P67),2),0)</f>
        <v>0</v>
      </c>
      <c r="R67" s="582" t="n">
        <f aca="false">IF($O67&gt;$W$4,ROUND(IF($O67&lt;1.5,$O67*$H67*$P67,1.5*$H67*$P67),2),0)</f>
        <v>112.5</v>
      </c>
      <c r="S67" s="582" t="n">
        <f aca="false">IF($O67&gt;$W$4,ROUND(IF($O67&lt;1.5,0,IF($O67&gt;3,1.5*$H67*$P67,($O67-1.5)*$H67*$P67)),2),0)</f>
        <v>45.75</v>
      </c>
      <c r="T67" s="582" t="n">
        <f aca="false">IF($O67&gt;$W$4,ROUND(IF($O67&lt;3,0,IF($O67&gt;4.5,1.5*$H67*$P67,($O67-3)*$H67*$P67)),2),0)</f>
        <v>0</v>
      </c>
      <c r="U67" s="582" t="n">
        <f aca="false">IF($O67&gt;$W$4,ROUND(IF($O67&lt;4.5,0,IF($O67&gt;6,($O67-4.5)*$H67*$P67,($O67-4.5)*$H67*$P67)),2),0)</f>
        <v>0</v>
      </c>
      <c r="V67" s="540" t="n">
        <f aca="false">IF($O67&gt;$W$4,IF($O67&lt;=4,ROUND($H67*($O67+0.5)*2,2),0),0)</f>
        <v>156.6</v>
      </c>
      <c r="W67" s="541" t="n">
        <f aca="false">IF($O67&gt;$W$4,IF($O67&gt;4,ROUND($H67*($O67+0.5)*2,2),0),0)</f>
        <v>0</v>
      </c>
      <c r="X67" s="573" t="str">
        <f aca="false">A67</f>
        <v>AA23</v>
      </c>
      <c r="Y67" s="576" t="n">
        <f aca="false">IF($D67=0.4,1.2,IF($D67=0.6,1.2,IF($D67=0.8,1.3,IF($D67=1,1.5,IF($D67=1.2,1.7,IF($D67&lt;=2,2,"--"))))))</f>
        <v>2</v>
      </c>
      <c r="Z67" s="583" t="s">
        <v>1151</v>
      </c>
      <c r="AA67" s="577" t="n">
        <f aca="false">Y67</f>
        <v>2</v>
      </c>
      <c r="AB67" s="584" t="n">
        <f aca="false">IF($Y67="--","--",I67)</f>
        <v>1.73523328571429</v>
      </c>
      <c r="AC67" s="585" t="n">
        <f aca="false">IF($Y67="--","--",IF(D67&gt;1.5,0.15,ROUND($D67*0.1,2)))</f>
        <v>0.15</v>
      </c>
      <c r="AD67" s="585" t="n">
        <f aca="false">IF($Y67="--","--",0.15)</f>
        <v>0.15</v>
      </c>
      <c r="AE67" s="586" t="n">
        <f aca="false">IF($Y67="--","--",ROUND(AB67+AC67+AD67,2))</f>
        <v>2.04</v>
      </c>
      <c r="AF67" s="587" t="n">
        <f aca="false">IF($Y67="--","--",IF($AB67&lt;=2,$Y67+1,($Y67+1)+ROUNDUP($AB67-2,0)*0.1))</f>
        <v>3</v>
      </c>
      <c r="AG67" s="588" t="n">
        <f aca="false">IF($D67=0.4,0.92,IF($D67=0.6,0.68,IF($D67=0.8,0.74,IF($D67=1,0.7,IF($D67=1.2,0.66,IF($D67=1.5,0.6,IF($D67&lt;=2,(2.4-(D67+0.3)),"--")))))))</f>
        <v>0.6</v>
      </c>
      <c r="AH67" s="589" t="n">
        <f aca="false">IF($Y67="--","--",IF($AE67&lt;=$W$4,ROUND(IF($AE67&lt;1.5,$AE67*$AF67*$AG67,1.5*$AF67*$AG67),2),0))</f>
        <v>0</v>
      </c>
      <c r="AI67" s="589" t="n">
        <f aca="false">IF($Y67="--","--",IF($AE67&gt;$W$4,ROUND(IF($AE67&lt;1.5,$AE67*$AF67*$AG67,1.5*$AF67*$AG67),2),0))</f>
        <v>2.7</v>
      </c>
      <c r="AJ67" s="589" t="n">
        <f aca="false">IF($Y67="--","--",IF($AE67&gt;$W$4,ROUND(IF($AE67&lt;1.5,0,IF($AE67&gt;3,1.5*$AF67*$AG67,($AE67-1.5)*$AF67*$AG67)),2),0))</f>
        <v>0.97</v>
      </c>
      <c r="AK67" s="589" t="n">
        <f aca="false">IF($Y67="--","--",IF($AE67&gt;$W$4,ROUND(IF($AE67&lt;3,0,IF($AE67&gt;4.5,1.5*$AF67*$AG67,($AE67-3)*$AF67*$AG67)),2),0))</f>
        <v>0</v>
      </c>
      <c r="AL67" s="589" t="n">
        <f aca="false">IF($Y67="--","--",IF($AE67&gt;$W$4,ROUND(IF($AE67&lt;4.5,0,IF($AE67&gt;6,($AE67-4.5)*$AF67*$AG67,($AE67-4.5)*$AF67*$AG67)),2),0))</f>
        <v>0</v>
      </c>
      <c r="AM67" s="585" t="n">
        <f aca="false">IF($Y67="--","--",IF($AE67&gt;$W$4,IF($AE67&lt;=4,ROUND(($AG67*4)*($AE67+0.5)*2,2),0),0))</f>
        <v>12.19</v>
      </c>
      <c r="AN67" s="548" t="n">
        <f aca="false">IF($Y67="--","--",IF($AE67&gt;$W$4,IF($AE67&gt;4,ROUND(($AG67*4)*($AE67+0.5)*2,2),0),0))</f>
        <v>0</v>
      </c>
      <c r="AO67" s="573" t="s">
        <v>1200</v>
      </c>
      <c r="AP67" s="574" t="s">
        <v>10</v>
      </c>
      <c r="AQ67" s="590" t="s">
        <v>1201</v>
      </c>
      <c r="AR67" s="576" t="n">
        <v>1.5</v>
      </c>
      <c r="AS67" s="577" t="s">
        <v>1151</v>
      </c>
      <c r="AT67" s="577" t="n">
        <v>1</v>
      </c>
      <c r="AU67" s="578" t="n">
        <v>30</v>
      </c>
      <c r="AV67" s="576" t="n">
        <f aca="false">IF($Y67="--","--",Y67+0.2)</f>
        <v>2.2</v>
      </c>
      <c r="AW67" s="583" t="s">
        <v>1151</v>
      </c>
      <c r="AX67" s="577" t="n">
        <f aca="false">AV67</f>
        <v>2.2</v>
      </c>
      <c r="AY67" s="540" t="n">
        <f aca="false">IF(D67&gt;2,AU67,AU67-AV67)</f>
        <v>27.8</v>
      </c>
      <c r="AZ67" s="540" t="n">
        <f aca="false">N67</f>
        <v>0.5</v>
      </c>
      <c r="BA67" s="540" t="n">
        <f aca="false">P67</f>
        <v>2.5</v>
      </c>
      <c r="BB67" s="581" t="n">
        <f aca="false">IF(F67=0,IF(ROUND(AY67*(((N67*P67)+(((D67+M67*2)/6)*P67))-ROUND(((D67+M67*2)^2)*((PI()*96.379/(4*360))-((SIN((96.379/2)*PI()/180))*(COS((96.379/2)*PI()/180))/4)),4)),2),ROUND(AY67*(((N67*P67)+(((D67+M67*2)/4)*P67))-ROUND(((D67+M67*2)^2)*((PI()*120/(4*360))-((SIN((120/2)*PI()/180))*(COS((120/2)*PI()/180))/4)),4)),2)),0)</f>
        <v>0</v>
      </c>
      <c r="BC67" s="591" t="n">
        <f aca="false">IF(F67&gt;0,ROUND(AY67*N67*P67,2),0)</f>
        <v>34.75</v>
      </c>
      <c r="BD67" s="591" t="n">
        <f aca="false">SUM(Q67:U67,AH67:AL67)</f>
        <v>161.92</v>
      </c>
      <c r="BE67" s="591" t="n">
        <f aca="false">IF(F67=0,ROUND((PI()*((D67+M67*2)^2)/4)*AY67,2),ROUND((D67+M67*2)*(F67+M67*2)*AY67,2))</f>
        <v>65.05</v>
      </c>
      <c r="BF67" s="592" t="n">
        <f aca="false">IF(($I67+M67-0.15)&lt;=2,($I67+M67+0.15),IF(($I67+M67)&lt;=3,2.35,($I67+M67+0.2)-0.85))</f>
        <v>2.03523328571429</v>
      </c>
      <c r="BG67" s="592" t="n">
        <f aca="false">IF(D67&gt;2,(I67-F67-M67-0.11),IF(($I67+M67)&lt;=2,0,IF(($I67+M67)&gt;3,0.85,(I67+M67+0.2-BF67))))</f>
        <v>0</v>
      </c>
      <c r="BH67" s="592" t="n">
        <f aca="false">IF(D67&gt;2,ROUND(((1.42+0.4)+(0.91+0.4))*2*BG67,2),ROUND(AV67*AX67*BF67,2))</f>
        <v>9.85</v>
      </c>
      <c r="BI67" s="592" t="n">
        <f aca="false">ROUND(((PI()*0.9^2)/4)*BG67,2)</f>
        <v>0</v>
      </c>
      <c r="BJ67" s="593" t="n">
        <f aca="false">ROUND(BD67-BE67-BH67-BI67-BB67-BC67,2)</f>
        <v>52.27</v>
      </c>
      <c r="BK67" s="594"/>
    </row>
    <row r="68" s="452" customFormat="true" ht="14.25" hidden="false" customHeight="false" outlineLevel="0" collapsed="false">
      <c r="A68" s="573" t="s">
        <v>1201</v>
      </c>
      <c r="B68" s="574" t="s">
        <v>10</v>
      </c>
      <c r="C68" s="575" t="s">
        <v>1202</v>
      </c>
      <c r="D68" s="576" t="n">
        <v>1.5</v>
      </c>
      <c r="E68" s="577" t="s">
        <v>1151</v>
      </c>
      <c r="F68" s="577" t="n">
        <v>1</v>
      </c>
      <c r="G68" s="576" t="s">
        <v>1193</v>
      </c>
      <c r="H68" s="578" t="n">
        <v>30</v>
      </c>
      <c r="I68" s="579" t="n">
        <v>1.18223328571429</v>
      </c>
      <c r="J68" s="579" t="n">
        <v>1.22123328571429</v>
      </c>
      <c r="K68" s="580" t="n">
        <v>0</v>
      </c>
      <c r="L68" s="581" t="n">
        <f aca="false">ROUND((I68+J68)/2,2)</f>
        <v>1.2</v>
      </c>
      <c r="M68" s="540" t="n">
        <f aca="false">IF(F68=0,ROUND($D68*0.1,2),IF(D68&gt;2.8,0.18,0.15))</f>
        <v>0.15</v>
      </c>
      <c r="N68" s="540" t="n">
        <f aca="false">IF(F68=0,IF(ROUND($D68/4,2),IF(ROUND(($D68*1.2)/6,2)&lt;0.1,0.1,ROUND(($D68*1.2)/6,2))),0.5)</f>
        <v>0.5</v>
      </c>
      <c r="O68" s="581" t="n">
        <f aca="false">L68+M68+N68</f>
        <v>1.85</v>
      </c>
      <c r="P68" s="581" t="n">
        <f aca="false">IF(O68&lt;2,(D68+M68*2)+0.6,(D68+M68*2)+0.6+ROUNDUP(O68-2,0)*0.1)</f>
        <v>2.4</v>
      </c>
      <c r="Q68" s="582" t="n">
        <f aca="false">IF($O68&lt;=$W$4,ROUND(IF($O68&lt;1.5,$O68*$H68*$P68,1.5*$H68*$P68),2),0)</f>
        <v>0</v>
      </c>
      <c r="R68" s="582" t="n">
        <f aca="false">IF($O68&gt;$W$4,ROUND(IF($O68&lt;1.5,$O68*$H68*$P68,1.5*$H68*$P68),2),0)</f>
        <v>108</v>
      </c>
      <c r="S68" s="582" t="n">
        <f aca="false">IF($O68&gt;$W$4,ROUND(IF($O68&lt;1.5,0,IF($O68&gt;3,1.5*$H68*$P68,($O68-1.5)*$H68*$P68)),2),0)</f>
        <v>25.2</v>
      </c>
      <c r="T68" s="582" t="n">
        <f aca="false">IF($O68&gt;$W$4,ROUND(IF($O68&lt;3,0,IF($O68&gt;4.5,1.5*$H68*$P68,($O68-3)*$H68*$P68)),2),0)</f>
        <v>0</v>
      </c>
      <c r="U68" s="582" t="n">
        <f aca="false">IF($O68&gt;$W$4,ROUND(IF($O68&lt;4.5,0,IF($O68&gt;6,($O68-4.5)*$H68*$P68,($O68-4.5)*$H68*$P68)),2),0)</f>
        <v>0</v>
      </c>
      <c r="V68" s="540" t="n">
        <f aca="false">IF($O68&gt;$W$4,IF($O68&lt;=4,ROUND($H68*($O68+0.5)*2,2),0),0)</f>
        <v>141</v>
      </c>
      <c r="W68" s="541" t="n">
        <f aca="false">IF($O68&gt;$W$4,IF($O68&gt;4,ROUND($H68*($O68+0.5)*2,2),0),0)</f>
        <v>0</v>
      </c>
      <c r="X68" s="573" t="str">
        <f aca="false">A68</f>
        <v>AA24</v>
      </c>
      <c r="Y68" s="576" t="n">
        <f aca="false">IF($D68=0.4,1.2,IF($D68=0.6,1.2,IF($D68=0.8,1.3,IF($D68=1,1.5,IF($D68=1.2,1.7,IF($D68&lt;=2,2,"--"))))))</f>
        <v>2</v>
      </c>
      <c r="Z68" s="583" t="s">
        <v>1151</v>
      </c>
      <c r="AA68" s="577" t="n">
        <f aca="false">Y68</f>
        <v>2</v>
      </c>
      <c r="AB68" s="584" t="n">
        <f aca="false">IF($Y68="--","--",I68)</f>
        <v>1.18223328571429</v>
      </c>
      <c r="AC68" s="585" t="n">
        <f aca="false">IF($Y68="--","--",IF(D68&gt;1.5,0.15,ROUND($D68*0.1,2)))</f>
        <v>0.15</v>
      </c>
      <c r="AD68" s="585" t="n">
        <f aca="false">IF($Y68="--","--",0.15)</f>
        <v>0.15</v>
      </c>
      <c r="AE68" s="586" t="n">
        <f aca="false">IF($Y68="--","--",ROUND(AB68+AC68+AD68,2))</f>
        <v>1.48</v>
      </c>
      <c r="AF68" s="587" t="n">
        <f aca="false">IF($Y68="--","--",IF($AB68&lt;=2,$Y68+1,($Y68+1)+ROUNDUP($AB68-2,0)*0.1))</f>
        <v>3</v>
      </c>
      <c r="AG68" s="588" t="n">
        <f aca="false">IF($D68=0.4,0.92,IF($D68=0.6,0.68,IF($D68=0.8,0.74,IF($D68=1,0.7,IF($D68=1.2,0.66,IF($D68=1.5,0.6,IF($D68&lt;=2,(2.4-(D68+0.3)),"--")))))))</f>
        <v>0.6</v>
      </c>
      <c r="AH68" s="589" t="n">
        <f aca="false">IF($Y68="--","--",IF($AE68&lt;=$W$4,ROUND(IF($AE68&lt;1.5,$AE68*$AF68*$AG68,1.5*$AF68*$AG68),2),0))</f>
        <v>2.66</v>
      </c>
      <c r="AI68" s="589" t="n">
        <f aca="false">IF($Y68="--","--",IF($AE68&gt;$W$4,ROUND(IF($AE68&lt;1.5,$AE68*$AF68*$AG68,1.5*$AF68*$AG68),2),0))</f>
        <v>0</v>
      </c>
      <c r="AJ68" s="589" t="n">
        <f aca="false">IF($Y68="--","--",IF($AE68&gt;$W$4,ROUND(IF($AE68&lt;1.5,0,IF($AE68&gt;3,1.5*$AF68*$AG68,($AE68-1.5)*$AF68*$AG68)),2),0))</f>
        <v>0</v>
      </c>
      <c r="AK68" s="589" t="n">
        <f aca="false">IF($Y68="--","--",IF($AE68&gt;$W$4,ROUND(IF($AE68&lt;3,0,IF($AE68&gt;4.5,1.5*$AF68*$AG68,($AE68-3)*$AF68*$AG68)),2),0))</f>
        <v>0</v>
      </c>
      <c r="AL68" s="589" t="n">
        <f aca="false">IF($Y68="--","--",IF($AE68&gt;$W$4,ROUND(IF($AE68&lt;4.5,0,IF($AE68&gt;6,($AE68-4.5)*$AF68*$AG68,($AE68-4.5)*$AF68*$AG68)),2),0))</f>
        <v>0</v>
      </c>
      <c r="AM68" s="585" t="n">
        <f aca="false">IF($Y68="--","--",IF($AE68&gt;$W$4,IF($AE68&lt;=4,ROUND(($AG68*4)*($AE68+0.5)*2,2),0),0))</f>
        <v>0</v>
      </c>
      <c r="AN68" s="548" t="n">
        <f aca="false">IF($Y68="--","--",IF($AE68&gt;$W$4,IF($AE68&gt;4,ROUND(($AG68*4)*($AE68+0.5)*2,2),0),0))</f>
        <v>0</v>
      </c>
      <c r="AO68" s="573" t="s">
        <v>1201</v>
      </c>
      <c r="AP68" s="574" t="s">
        <v>10</v>
      </c>
      <c r="AQ68" s="590" t="s">
        <v>1202</v>
      </c>
      <c r="AR68" s="576" t="n">
        <v>1.5</v>
      </c>
      <c r="AS68" s="577" t="s">
        <v>1151</v>
      </c>
      <c r="AT68" s="577" t="n">
        <v>1</v>
      </c>
      <c r="AU68" s="578" t="n">
        <v>30</v>
      </c>
      <c r="AV68" s="576" t="n">
        <f aca="false">IF($Y68="--","--",Y68+0.2)</f>
        <v>2.2</v>
      </c>
      <c r="AW68" s="583" t="s">
        <v>1151</v>
      </c>
      <c r="AX68" s="577" t="n">
        <f aca="false">AV68</f>
        <v>2.2</v>
      </c>
      <c r="AY68" s="540" t="n">
        <f aca="false">IF(D68&gt;2,AU68,AU68-AV68)</f>
        <v>27.8</v>
      </c>
      <c r="AZ68" s="540" t="n">
        <f aca="false">N68</f>
        <v>0.5</v>
      </c>
      <c r="BA68" s="540" t="n">
        <f aca="false">P68</f>
        <v>2.4</v>
      </c>
      <c r="BB68" s="581" t="n">
        <f aca="false">IF(F68=0,IF(ROUND(AY68*(((N68*P68)+(((D68+M68*2)/6)*P68))-ROUND(((D68+M68*2)^2)*((PI()*96.379/(4*360))-((SIN((96.379/2)*PI()/180))*(COS((96.379/2)*PI()/180))/4)),4)),2),ROUND(AY68*(((N68*P68)+(((D68+M68*2)/4)*P68))-ROUND(((D68+M68*2)^2)*((PI()*120/(4*360))-((SIN((120/2)*PI()/180))*(COS((120/2)*PI()/180))/4)),4)),2)),0)</f>
        <v>0</v>
      </c>
      <c r="BC68" s="591" t="n">
        <f aca="false">IF(F68&gt;0,ROUND(AY68*N68*P68,2),0)</f>
        <v>33.36</v>
      </c>
      <c r="BD68" s="591" t="n">
        <f aca="false">SUM(Q68:U68,AH68:AL68)</f>
        <v>135.86</v>
      </c>
      <c r="BE68" s="591" t="n">
        <f aca="false">IF(F68=0,ROUND((PI()*((D68+M68*2)^2)/4)*AY68,2),ROUND((D68+M68*2)*(F68+M68*2)*AY68,2))</f>
        <v>65.05</v>
      </c>
      <c r="BF68" s="592" t="n">
        <f aca="false">IF(($I68+M68-0.15)&lt;=2,($I68+M68+0.15),IF(($I68+M68)&lt;=3,2.35,($I68+M68+0.2)-0.85))</f>
        <v>1.48223328571429</v>
      </c>
      <c r="BG68" s="592" t="n">
        <f aca="false">IF(D68&gt;2,(I68-F68-M68-0.11),IF(($I68+M68)&lt;=2,0,IF(($I68+M68)&gt;3,0.85,(I68+M68+0.2-BF68))))</f>
        <v>0</v>
      </c>
      <c r="BH68" s="592" t="n">
        <f aca="false">IF(D68&gt;2,ROUND(((1.42+0.4)+(0.91+0.4))*2*BG68,2),ROUND(AV68*AX68*BF68,2))</f>
        <v>7.17</v>
      </c>
      <c r="BI68" s="592" t="n">
        <f aca="false">ROUND(((PI()*0.9^2)/4)*BG68,2)</f>
        <v>0</v>
      </c>
      <c r="BJ68" s="593" t="n">
        <f aca="false">ROUND(BD68-BE68-BH68-BI68-BB68-BC68,2)</f>
        <v>30.28</v>
      </c>
      <c r="BK68" s="594"/>
    </row>
    <row r="69" customFormat="false" ht="14.25" hidden="false" customHeight="false" outlineLevel="0" collapsed="false">
      <c r="A69" s="595" t="s">
        <v>1202</v>
      </c>
      <c r="B69" s="596" t="s">
        <v>10</v>
      </c>
      <c r="C69" s="597" t="s">
        <v>1203</v>
      </c>
      <c r="D69" s="598" t="n">
        <v>1.5</v>
      </c>
      <c r="E69" s="599" t="s">
        <v>1151</v>
      </c>
      <c r="F69" s="599" t="n">
        <v>1</v>
      </c>
      <c r="G69" s="598" t="s">
        <v>1193</v>
      </c>
      <c r="H69" s="600" t="n">
        <v>15</v>
      </c>
      <c r="I69" s="580" t="n">
        <v>1.22123328571429</v>
      </c>
      <c r="J69" s="580" t="n">
        <v>1.19148328571429</v>
      </c>
      <c r="K69" s="580" t="n">
        <v>0</v>
      </c>
      <c r="L69" s="581" t="n">
        <f aca="false">ROUND((I69+J69)/2,2)</f>
        <v>1.21</v>
      </c>
      <c r="M69" s="540" t="n">
        <f aca="false">IF(F69=0,ROUND($D69*0.1,2),IF(D69&gt;2.8,0.18,0.15))</f>
        <v>0.15</v>
      </c>
      <c r="N69" s="540" t="n">
        <f aca="false">IF(F69=0,IF(ROUND($D69/4,2),IF(ROUND(($D69*1.2)/6,2)&lt;0.1,0.1,ROUND(($D69*1.2)/6,2))),0.5)</f>
        <v>0.5</v>
      </c>
      <c r="O69" s="581" t="n">
        <f aca="false">L69+M69+N69</f>
        <v>1.86</v>
      </c>
      <c r="P69" s="581" t="n">
        <f aca="false">IF(O69&lt;2,(D69+M69*2)+0.6,(D69+M69*2)+0.6+ROUNDUP(O69-2,0)*0.1)</f>
        <v>2.4</v>
      </c>
      <c r="Q69" s="582" t="n">
        <f aca="false">IF($O69&lt;=$W$4,ROUND(IF($O69&lt;1.5,$O69*$H69*$P69,1.5*$H69*$P69),2),0)</f>
        <v>0</v>
      </c>
      <c r="R69" s="582" t="n">
        <f aca="false">IF($O69&gt;$W$4,ROUND(IF($O69&lt;1.5,$O69*$H69*$P69,1.5*$H69*$P69),2),0)</f>
        <v>54</v>
      </c>
      <c r="S69" s="582" t="n">
        <f aca="false">IF($O69&gt;$W$4,ROUND(IF($O69&lt;1.5,0,IF($O69&gt;3,1.5*$H69*$P69,($O69-1.5)*$H69*$P69)),2),0)</f>
        <v>12.96</v>
      </c>
      <c r="T69" s="582" t="n">
        <f aca="false">IF($O69&gt;$W$4,ROUND(IF($O69&lt;3,0,IF($O69&gt;4.5,1.5*$H69*$P69,($O69-3)*$H69*$P69)),2),0)</f>
        <v>0</v>
      </c>
      <c r="U69" s="582" t="n">
        <f aca="false">IF($O69&gt;$W$4,ROUND(IF($O69&lt;4.5,0,IF($O69&gt;6,($O69-4.5)*$H69*$P69,($O69-4.5)*$H69*$P69)),2),0)</f>
        <v>0</v>
      </c>
      <c r="V69" s="540" t="n">
        <f aca="false">IF($O69&gt;$W$4,IF($O69&lt;=4,ROUND($H69*($O69+0.5)*2,2),0),0)</f>
        <v>70.8</v>
      </c>
      <c r="W69" s="541" t="n">
        <f aca="false">IF($O69&gt;$W$4,IF($O69&gt;4,ROUND($H69*($O69+0.5)*2,2),0),0)</f>
        <v>0</v>
      </c>
      <c r="X69" s="595" t="str">
        <f aca="false">A69</f>
        <v>AA25</v>
      </c>
      <c r="Y69" s="598" t="n">
        <f aca="false">IF($D69=0.4,1.2,IF($D69=0.6,1.2,IF($D69=0.8,1.3,IF($D69=1,1.5,IF($D69=1.2,1.7,IF($D69&lt;=2,2,"--"))))))</f>
        <v>2</v>
      </c>
      <c r="Z69" s="601" t="s">
        <v>1151</v>
      </c>
      <c r="AA69" s="599" t="n">
        <f aca="false">Y69</f>
        <v>2</v>
      </c>
      <c r="AB69" s="584" t="n">
        <f aca="false">IF($Y69="--","--",I69)</f>
        <v>1.22123328571429</v>
      </c>
      <c r="AC69" s="585" t="n">
        <f aca="false">IF($Y69="--","--",IF(D69&gt;1.5,0.15,ROUND($D69*0.1,2)))</f>
        <v>0.15</v>
      </c>
      <c r="AD69" s="585" t="n">
        <f aca="false">IF($Y69="--","--",0.15)</f>
        <v>0.15</v>
      </c>
      <c r="AE69" s="586" t="n">
        <f aca="false">IF($Y69="--","--",ROUND(AB69+AC69+AD69,2))</f>
        <v>1.52</v>
      </c>
      <c r="AF69" s="586" t="n">
        <f aca="false">IF($Y69="--","--",IF($AB69&lt;=2,$Y69+1,($Y69+1)+ROUNDUP($AB69-2,0)*0.1))</f>
        <v>3</v>
      </c>
      <c r="AG69" s="602" t="n">
        <f aca="false">IF($D69=0.4,0.92,IF($D69=0.6,0.68,IF($D69=0.8,0.74,IF($D69=1,0.7,IF($D69=1.2,0.66,IF($D69=1.5,0.6,IF($D69&lt;=2,(2.4-(D69+0.3)),"--")))))))</f>
        <v>0.6</v>
      </c>
      <c r="AH69" s="589" t="n">
        <f aca="false">IF($Y69="--","--",IF($AE69&lt;=$W$4,ROUND(IF($AE69&lt;1.5,$AE69*$AF69*$AG69,1.5*$AF69*$AG69),2),0))</f>
        <v>0</v>
      </c>
      <c r="AI69" s="589" t="n">
        <f aca="false">IF($Y69="--","--",IF($AE69&gt;$W$4,ROUND(IF($AE69&lt;1.5,$AE69*$AF69*$AG69,1.5*$AF69*$AG69),2),0))</f>
        <v>2.7</v>
      </c>
      <c r="AJ69" s="589" t="n">
        <f aca="false">IF($Y69="--","--",IF($AE69&gt;$W$4,ROUND(IF($AE69&lt;1.5,0,IF($AE69&gt;3,1.5*$AF69*$AG69,($AE69-1.5)*$AF69*$AG69)),2),0))</f>
        <v>0.04</v>
      </c>
      <c r="AK69" s="589" t="n">
        <f aca="false">IF($Y69="--","--",IF($AE69&gt;$W$4,ROUND(IF($AE69&lt;3,0,IF($AE69&gt;4.5,1.5*$AF69*$AG69,($AE69-3)*$AF69*$AG69)),2),0))</f>
        <v>0</v>
      </c>
      <c r="AL69" s="589" t="n">
        <f aca="false">IF($Y69="--","--",IF($AE69&gt;$W$4,ROUND(IF($AE69&lt;4.5,0,IF($AE69&gt;6,($AE69-4.5)*$AF69*$AG69,($AE69-4.5)*$AF69*$AG69)),2),0))</f>
        <v>0</v>
      </c>
      <c r="AM69" s="585" t="n">
        <f aca="false">IF($Y69="--","--",IF($AE69&gt;$W$4,IF($AE69&lt;=4,ROUND(($AG69*4)*($AE69+0.5)*2,2),0),0))</f>
        <v>9.7</v>
      </c>
      <c r="AN69" s="548" t="n">
        <f aca="false">IF($Y69="--","--",IF($AE69&gt;$W$4,IF($AE69&gt;4,ROUND(($AG69*4)*($AE69+0.5)*2,2),0),0))</f>
        <v>0</v>
      </c>
      <c r="AO69" s="595" t="s">
        <v>1202</v>
      </c>
      <c r="AP69" s="596" t="s">
        <v>10</v>
      </c>
      <c r="AQ69" s="603" t="s">
        <v>1203</v>
      </c>
      <c r="AR69" s="598" t="n">
        <v>1.5</v>
      </c>
      <c r="AS69" s="599" t="s">
        <v>1151</v>
      </c>
      <c r="AT69" s="599" t="n">
        <v>1</v>
      </c>
      <c r="AU69" s="600" t="n">
        <v>15</v>
      </c>
      <c r="AV69" s="598" t="n">
        <f aca="false">IF($Y69="--","--",Y69+0.2)</f>
        <v>2.2</v>
      </c>
      <c r="AW69" s="601" t="s">
        <v>1151</v>
      </c>
      <c r="AX69" s="599" t="n">
        <f aca="false">AV69</f>
        <v>2.2</v>
      </c>
      <c r="AY69" s="540" t="n">
        <f aca="false">IF(D69&gt;2,AU69,AU69-AV69)</f>
        <v>12.8</v>
      </c>
      <c r="AZ69" s="540" t="n">
        <f aca="false">N69</f>
        <v>0.5</v>
      </c>
      <c r="BA69" s="540" t="n">
        <f aca="false">P69</f>
        <v>2.4</v>
      </c>
      <c r="BB69" s="581" t="n">
        <f aca="false">IF(F69=0,IF(ROUND(AY69*(((N69*P69)+(((D69+M69*2)/6)*P69))-ROUND(((D69+M69*2)^2)*((PI()*96.379/(4*360))-((SIN((96.379/2)*PI()/180))*(COS((96.379/2)*PI()/180))/4)),4)),2),ROUND(AY69*(((N69*P69)+(((D69+M69*2)/4)*P69))-ROUND(((D69+M69*2)^2)*((PI()*120/(4*360))-((SIN((120/2)*PI()/180))*(COS((120/2)*PI()/180))/4)),4)),2)),0)</f>
        <v>0</v>
      </c>
      <c r="BC69" s="591" t="n">
        <f aca="false">IF(F69&gt;0,ROUND(AY69*N69*P69,2),0)</f>
        <v>15.36</v>
      </c>
      <c r="BD69" s="591" t="n">
        <f aca="false">SUM(Q69:U69,AH69:AL69)</f>
        <v>69.7</v>
      </c>
      <c r="BE69" s="591" t="n">
        <f aca="false">IF(F69=0,ROUND((PI()*((D69+M69*2)^2)/4)*AY69,2),ROUND((D69+M69*2)*(F69+M69*2)*AY69,2))</f>
        <v>29.95</v>
      </c>
      <c r="BF69" s="582" t="n">
        <f aca="false">IF(($I69+M69-0.15)&lt;=2,($I69+M69+0.15),IF(($I69+M69)&lt;=3,2.35,($I69+M69+0.2)-0.85))</f>
        <v>1.52123328571429</v>
      </c>
      <c r="BG69" s="582" t="n">
        <f aca="false">IF(D69&gt;2,(I69-F69-M69-0.11),IF(($I69+M69)&lt;=2,0,IF(($I69+M69)&gt;3,0.85,(I69+M69+0.2-BF69))))</f>
        <v>0</v>
      </c>
      <c r="BH69" s="582" t="n">
        <f aca="false">IF(D69&gt;2,ROUND(((1.42+0.4)+(0.91+0.4))*2*BG69,2),ROUND(AV69*AX69*BF69,2))</f>
        <v>7.36</v>
      </c>
      <c r="BI69" s="582" t="n">
        <f aca="false">ROUND(((PI()*0.9^2)/4)*BG69,2)</f>
        <v>0</v>
      </c>
      <c r="BJ69" s="593" t="n">
        <f aca="false">ROUND(BD69-BE69-BH69-BI69-BB69-BC69,2)</f>
        <v>17.03</v>
      </c>
      <c r="BK69" s="594"/>
    </row>
    <row r="70" s="456" customFormat="true" ht="14.25" hidden="false" customHeight="false" outlineLevel="0" collapsed="false">
      <c r="A70" s="503"/>
      <c r="B70" s="504"/>
      <c r="C70" s="504"/>
      <c r="D70" s="505"/>
      <c r="E70" s="505"/>
      <c r="F70" s="505"/>
      <c r="G70" s="506"/>
      <c r="H70" s="507"/>
      <c r="I70" s="508"/>
      <c r="J70" s="508"/>
      <c r="K70" s="508"/>
      <c r="L70" s="509"/>
      <c r="M70" s="510"/>
      <c r="N70" s="510"/>
      <c r="O70" s="509"/>
      <c r="P70" s="509"/>
      <c r="Q70" s="511"/>
      <c r="R70" s="511"/>
      <c r="S70" s="511"/>
      <c r="T70" s="511"/>
      <c r="U70" s="511"/>
      <c r="V70" s="512"/>
      <c r="W70" s="513"/>
      <c r="X70" s="514"/>
      <c r="Y70" s="506"/>
      <c r="Z70" s="506"/>
      <c r="AA70" s="506"/>
      <c r="AB70" s="509"/>
      <c r="AC70" s="510"/>
      <c r="AD70" s="510"/>
      <c r="AE70" s="509"/>
      <c r="AF70" s="507"/>
      <c r="AG70" s="509"/>
      <c r="AH70" s="511"/>
      <c r="AI70" s="511"/>
      <c r="AJ70" s="511"/>
      <c r="AK70" s="511"/>
      <c r="AL70" s="511"/>
      <c r="AM70" s="510"/>
      <c r="AN70" s="513"/>
      <c r="AO70" s="503"/>
      <c r="AP70" s="504"/>
      <c r="AQ70" s="504"/>
      <c r="AR70" s="505"/>
      <c r="AS70" s="505"/>
      <c r="AT70" s="505"/>
      <c r="AU70" s="507"/>
      <c r="AV70" s="506"/>
      <c r="AW70" s="506"/>
      <c r="AX70" s="506"/>
      <c r="AY70" s="510"/>
      <c r="AZ70" s="510"/>
      <c r="BA70" s="510"/>
      <c r="BB70" s="509"/>
      <c r="BC70" s="509"/>
      <c r="BD70" s="509"/>
      <c r="BE70" s="509"/>
      <c r="BF70" s="509"/>
      <c r="BG70" s="509"/>
      <c r="BH70" s="509"/>
      <c r="BI70" s="509"/>
      <c r="BJ70" s="515"/>
      <c r="BK70" s="516"/>
    </row>
    <row r="71" customFormat="false" ht="14.25" hidden="false" customHeight="false" outlineLevel="0" collapsed="false">
      <c r="A71" s="517" t="s">
        <v>1204</v>
      </c>
      <c r="B71" s="504"/>
      <c r="C71" s="504"/>
      <c r="D71" s="505"/>
      <c r="E71" s="505"/>
      <c r="F71" s="505"/>
      <c r="G71" s="506"/>
      <c r="H71" s="507"/>
      <c r="I71" s="508"/>
      <c r="J71" s="508"/>
      <c r="K71" s="508"/>
      <c r="L71" s="509"/>
      <c r="M71" s="510"/>
      <c r="N71" s="510"/>
      <c r="O71" s="509"/>
      <c r="P71" s="509"/>
      <c r="Q71" s="511"/>
      <c r="R71" s="511"/>
      <c r="S71" s="511"/>
      <c r="T71" s="511"/>
      <c r="U71" s="511"/>
      <c r="V71" s="512"/>
      <c r="W71" s="513"/>
      <c r="X71" s="518" t="str">
        <f aca="false">$A71</f>
        <v>BACIA EA - RUA EWERTON XAVIER (A)</v>
      </c>
      <c r="Y71" s="505"/>
      <c r="Z71" s="551"/>
      <c r="AA71" s="505"/>
      <c r="AB71" s="552"/>
      <c r="AC71" s="553"/>
      <c r="AD71" s="553"/>
      <c r="AE71" s="554"/>
      <c r="AF71" s="554"/>
      <c r="AG71" s="551"/>
      <c r="AH71" s="555"/>
      <c r="AI71" s="555"/>
      <c r="AJ71" s="555"/>
      <c r="AK71" s="555"/>
      <c r="AL71" s="555"/>
      <c r="AM71" s="553"/>
      <c r="AN71" s="556"/>
      <c r="AO71" s="518" t="str">
        <f aca="false">$A71</f>
        <v>BACIA EA - RUA EWERTON XAVIER (A)</v>
      </c>
      <c r="AP71" s="504"/>
      <c r="AQ71" s="504"/>
      <c r="AR71" s="505"/>
      <c r="AS71" s="505"/>
      <c r="AT71" s="505"/>
      <c r="AU71" s="507"/>
      <c r="AV71" s="506"/>
      <c r="AW71" s="506"/>
      <c r="AX71" s="506"/>
      <c r="AY71" s="510"/>
      <c r="AZ71" s="510"/>
      <c r="BA71" s="510"/>
      <c r="BB71" s="509"/>
      <c r="BC71" s="509"/>
      <c r="BD71" s="509"/>
      <c r="BE71" s="509"/>
      <c r="BF71" s="509"/>
      <c r="BG71" s="509"/>
      <c r="BH71" s="509"/>
      <c r="BI71" s="509"/>
      <c r="BJ71" s="515"/>
      <c r="BK71" s="516"/>
    </row>
    <row r="72" customFormat="false" ht="14.25" hidden="false" customHeight="false" outlineLevel="0" collapsed="false">
      <c r="A72" s="557" t="s">
        <v>1205</v>
      </c>
      <c r="B72" s="504"/>
      <c r="C72" s="504"/>
      <c r="D72" s="505"/>
      <c r="E72" s="505"/>
      <c r="F72" s="505"/>
      <c r="G72" s="506"/>
      <c r="H72" s="507"/>
      <c r="I72" s="508"/>
      <c r="J72" s="508"/>
      <c r="K72" s="508"/>
      <c r="L72" s="509"/>
      <c r="M72" s="510"/>
      <c r="N72" s="510"/>
      <c r="O72" s="509"/>
      <c r="P72" s="509"/>
      <c r="Q72" s="511"/>
      <c r="R72" s="511"/>
      <c r="S72" s="511"/>
      <c r="T72" s="511"/>
      <c r="U72" s="511"/>
      <c r="V72" s="512"/>
      <c r="W72" s="513"/>
      <c r="X72" s="528" t="str">
        <f aca="false">$A72</f>
        <v>Rua D</v>
      </c>
      <c r="Y72" s="522"/>
      <c r="Z72" s="522"/>
      <c r="AA72" s="522"/>
      <c r="AB72" s="525"/>
      <c r="AC72" s="525"/>
      <c r="AD72" s="525"/>
      <c r="AE72" s="525"/>
      <c r="AF72" s="523"/>
      <c r="AG72" s="525"/>
      <c r="AH72" s="525"/>
      <c r="AI72" s="525"/>
      <c r="AJ72" s="525"/>
      <c r="AK72" s="525"/>
      <c r="AL72" s="525"/>
      <c r="AM72" s="525"/>
      <c r="AN72" s="527"/>
      <c r="AO72" s="557" t="str">
        <f aca="false">$A72</f>
        <v>Rua D</v>
      </c>
      <c r="AP72" s="504"/>
      <c r="AQ72" s="504"/>
      <c r="AR72" s="505"/>
      <c r="AS72" s="505"/>
      <c r="AT72" s="505"/>
      <c r="AU72" s="507"/>
      <c r="AV72" s="506"/>
      <c r="AW72" s="506"/>
      <c r="AX72" s="506"/>
      <c r="AY72" s="510"/>
      <c r="AZ72" s="510"/>
      <c r="BA72" s="510"/>
      <c r="BB72" s="509"/>
      <c r="BC72" s="509"/>
      <c r="BD72" s="509"/>
      <c r="BE72" s="509"/>
      <c r="BF72" s="509"/>
      <c r="BG72" s="509"/>
      <c r="BH72" s="509"/>
      <c r="BI72" s="509"/>
      <c r="BJ72" s="515"/>
      <c r="BK72" s="516"/>
    </row>
    <row r="73" customFormat="false" ht="14.25" hidden="false" customHeight="false" outlineLevel="0" collapsed="false">
      <c r="A73" s="558" t="s">
        <v>1206</v>
      </c>
      <c r="B73" s="570" t="s">
        <v>10</v>
      </c>
      <c r="C73" s="559" t="s">
        <v>1207</v>
      </c>
      <c r="D73" s="560" t="n">
        <v>0.4</v>
      </c>
      <c r="E73" s="561"/>
      <c r="F73" s="561"/>
      <c r="G73" s="560" t="s">
        <v>1150</v>
      </c>
      <c r="H73" s="562" t="n">
        <v>26</v>
      </c>
      <c r="I73" s="563" t="n">
        <v>1.1</v>
      </c>
      <c r="J73" s="563" t="n">
        <v>1.1388</v>
      </c>
      <c r="K73" s="536" t="n">
        <v>0</v>
      </c>
      <c r="L73" s="537" t="n">
        <f aca="false">ROUND((I73+J73)/2,2)</f>
        <v>1.12</v>
      </c>
      <c r="M73" s="538" t="n">
        <f aca="false">IF(F73=0,ROUND($D73*0.1,2),IF(D73&gt;2.8,0.18,0.15))</f>
        <v>0.04</v>
      </c>
      <c r="N73" s="538" t="n">
        <f aca="false">IF(F73=0,IF(ROUND($D73/4,2),IF(ROUND(($D73*1.2)/6,2)&lt;0.1,0.1,ROUND(($D73*1.2)/6,2))),0.5)</f>
        <v>0.1</v>
      </c>
      <c r="O73" s="537" t="n">
        <f aca="false">L73+M73+N73</f>
        <v>1.26</v>
      </c>
      <c r="P73" s="537" t="n">
        <f aca="false">IF(O73&lt;2,(D73+M73*2)+0.6,(D73+M73*2)+0.6+ROUNDUP(O73-2,0)*0.1)</f>
        <v>1.08</v>
      </c>
      <c r="Q73" s="539" t="n">
        <f aca="false">IF($O73&lt;=$W$4,ROUND(IF($O73&lt;1.5,$O73*$H73*$P73,1.5*$H73*$P73),2),0)</f>
        <v>35.38</v>
      </c>
      <c r="R73" s="539" t="n">
        <f aca="false">IF($O73&gt;$W$4,ROUND(IF($O73&lt;1.5,$O73*$H73*$P73,1.5*$H73*$P73),2),0)</f>
        <v>0</v>
      </c>
      <c r="S73" s="539" t="n">
        <f aca="false">IF($O73&gt;$W$4,ROUND(IF($O73&lt;1.5,0,IF($O73&gt;3,1.5*$H73*$P73,($O73-1.5)*$H73*$P73)),2),0)</f>
        <v>0</v>
      </c>
      <c r="T73" s="539" t="n">
        <f aca="false">IF($O73&gt;$W$4,ROUND(IF($O73&lt;3,0,IF($O73&gt;4.5,1.5*$H73*$P73,($O73-3)*$H73*$P73)),2),0)</f>
        <v>0</v>
      </c>
      <c r="U73" s="539" t="n">
        <f aca="false">IF($O73&gt;$W$4,ROUND(IF($O73&lt;4.5,0,IF($O73&gt;6,($O73-4.5)*$H73*$P73,($O73-4.5)*$H73*$P73)),2),0)</f>
        <v>0</v>
      </c>
      <c r="V73" s="540" t="n">
        <f aca="false">IF($O73&gt;$W$4,IF($O73&lt;=4,ROUND($H73*($O73+0.5)*2,2),0),0)</f>
        <v>0</v>
      </c>
      <c r="W73" s="541" t="n">
        <f aca="false">IF($O73&gt;$W$4,IF($O73&gt;4,ROUND($H73*($O73+0.5)*2,2),0),0)</f>
        <v>0</v>
      </c>
      <c r="X73" s="558" t="str">
        <f aca="false">A73</f>
        <v>EA1</v>
      </c>
      <c r="Y73" s="560" t="n">
        <f aca="false">IF($D73=0.4,1.2,IF($D73=0.6,1.2,IF($D73=0.8,1.3,IF($D73=1,1.5,IF($D73=1.2,1.7,IF($D73&lt;=2,2,"--"))))))</f>
        <v>1.2</v>
      </c>
      <c r="Z73" s="564" t="s">
        <v>1151</v>
      </c>
      <c r="AA73" s="561" t="n">
        <f aca="false">Y73</f>
        <v>1.2</v>
      </c>
      <c r="AB73" s="543" t="n">
        <f aca="false">IF($Y73="--","--",I73)</f>
        <v>1.1</v>
      </c>
      <c r="AC73" s="544" t="n">
        <f aca="false">IF($Y73="--","--",IF(D73&gt;1.5,0.15,ROUND($D73*0.1,2)))</f>
        <v>0.04</v>
      </c>
      <c r="AD73" s="544" t="n">
        <f aca="false">IF($Y73="--","--",0.15)</f>
        <v>0.15</v>
      </c>
      <c r="AE73" s="545" t="n">
        <f aca="false">IF($Y73="--","--",ROUND(AB73+AC73+AD73,2))</f>
        <v>1.29</v>
      </c>
      <c r="AF73" s="565" t="n">
        <f aca="false">IF($Y73="--","--",IF($AB73&lt;=2,$Y73+1,($Y73+1)+ROUNDUP($AB73-2,0)*0.1))</f>
        <v>2.2</v>
      </c>
      <c r="AG73" s="566" t="n">
        <f aca="false">IF($D73=0.4,0.92,IF($D73=0.6,0.68,IF($D73=0.8,0.74,IF($D73=1,0.7,IF($D73=1.2,0.66,IF($D73=1.5,0.6,IF($D73&lt;=2,(2.4-(D73+0.3)),"--")))))))</f>
        <v>0.92</v>
      </c>
      <c r="AH73" s="547" t="n">
        <f aca="false">IF($Y73="--","--",IF($AE73&lt;=$W$4,ROUND(IF($AE73&lt;1.5,$AE73*$AF73*$AG73,1.5*$AF73*$AG73),2),0))</f>
        <v>2.61</v>
      </c>
      <c r="AI73" s="547" t="n">
        <f aca="false">IF($Y73="--","--",IF($AE73&gt;$W$4,ROUND(IF($AE73&lt;1.5,$AE73*$AF73*$AG73,1.5*$AF73*$AG73),2),0))</f>
        <v>0</v>
      </c>
      <c r="AJ73" s="547" t="n">
        <f aca="false">IF($Y73="--","--",IF($AE73&gt;$W$4,ROUND(IF($AE73&lt;1.5,0,IF($AE73&gt;3,1.5*$AF73*$AG73,($AE73-1.5)*$AF73*$AG73)),2),0))</f>
        <v>0</v>
      </c>
      <c r="AK73" s="547" t="n">
        <f aca="false">IF($Y73="--","--",IF($AE73&gt;$W$4,ROUND(IF($AE73&lt;3,0,IF($AE73&gt;4.5,1.5*$AF73*$AG73,($AE73-3)*$AF73*$AG73)),2),0))</f>
        <v>0</v>
      </c>
      <c r="AL73" s="547" t="n">
        <f aca="false">IF($Y73="--","--",IF($AE73&gt;$W$4,ROUND(IF($AE73&lt;4.5,0,IF($AE73&gt;6,($AE73-4.5)*$AF73*$AG73,($AE73-4.5)*$AF73*$AG73)),2),0))</f>
        <v>0</v>
      </c>
      <c r="AM73" s="544" t="n">
        <f aca="false">IF($Y73="--","--",IF($AE73&gt;$W$4,IF($AE73&lt;=4,ROUND(($AG73*4)*($AE73+0.5)*2,2),0),0))</f>
        <v>0</v>
      </c>
      <c r="AN73" s="548" t="n">
        <f aca="false">IF($Y73="--","--",IF($AE73&gt;$W$4,IF($AE73&gt;4,ROUND(($AG73*4)*($AE73+0.5)*2,2),0),0))</f>
        <v>0</v>
      </c>
      <c r="AO73" s="558" t="s">
        <v>1206</v>
      </c>
      <c r="AP73" s="570" t="s">
        <v>10</v>
      </c>
      <c r="AQ73" s="571" t="s">
        <v>1207</v>
      </c>
      <c r="AR73" s="560" t="n">
        <v>0.4</v>
      </c>
      <c r="AS73" s="561"/>
      <c r="AT73" s="561"/>
      <c r="AU73" s="562" t="n">
        <v>26</v>
      </c>
      <c r="AV73" s="560" t="n">
        <f aca="false">IF($Y73="--","--",Y73+0.2)</f>
        <v>1.4</v>
      </c>
      <c r="AW73" s="564" t="s">
        <v>1151</v>
      </c>
      <c r="AX73" s="561" t="n">
        <f aca="false">AV73</f>
        <v>1.4</v>
      </c>
      <c r="AY73" s="538" t="n">
        <f aca="false">IF(D73&gt;2,AU73,AU73-AV73)</f>
        <v>24.6</v>
      </c>
      <c r="AZ73" s="538" t="n">
        <f aca="false">N73</f>
        <v>0.1</v>
      </c>
      <c r="BA73" s="538" t="n">
        <f aca="false">P73</f>
        <v>1.08</v>
      </c>
      <c r="BB73" s="537" t="n">
        <f aca="false">IF(F73=0,IF(ROUND(AY73*(((N73*P73)+(((D73+M73*2)/6)*P73))-ROUND(((D73+M73*2)^2)*((PI()*96.379/(4*360))-((SIN((96.379/2)*PI()/180))*(COS((96.379/2)*PI()/180))/4)),4)),2),ROUND(AY73*(((N73*P73)+(((D73+M73*2)/4)*P73))-ROUND(((D73+M73*2)^2)*((PI()*120/(4*360))-((SIN((120/2)*PI()/180))*(COS((120/2)*PI()/180))/4)),4)),2)),0)</f>
        <v>4.97</v>
      </c>
      <c r="BC73" s="549" t="n">
        <f aca="false">IF(F73&gt;0,ROUND(AY73*N73*P73,2),0)</f>
        <v>0</v>
      </c>
      <c r="BD73" s="549" t="n">
        <f aca="false">SUM(Q73:U73,AH73:AL73)</f>
        <v>37.99</v>
      </c>
      <c r="BE73" s="549" t="n">
        <f aca="false">IF(F73=0,ROUND((PI()*((D73+M73*2)^2)/4)*AY73,2),ROUND((D73+M73*2)*(F73+M73*2)*AY73,2))</f>
        <v>4.45</v>
      </c>
      <c r="BF73" s="572" t="n">
        <f aca="false">IF(($I73+M73-0.15)&lt;=2,($I73+M73+0.15),IF(($I73+M73)&lt;=3,2.35,($I73+M73+0.2)-0.85))</f>
        <v>1.29</v>
      </c>
      <c r="BG73" s="572" t="n">
        <f aca="false">IF(D73&gt;2,(I73-F73-M73-0.11),IF(($I73+M73)&lt;=2,0,IF(($I73+M73)&gt;3,0.85,(I73+M73+0.2-BF73))))</f>
        <v>0</v>
      </c>
      <c r="BH73" s="572" t="n">
        <f aca="false">IF(D73&gt;2,ROUND(((1.42+0.4)+(0.91+0.4))*2*BG73,2),ROUND(AV73*AX73*BF73,2))</f>
        <v>2.53</v>
      </c>
      <c r="BI73" s="572" t="n">
        <f aca="false">ROUND(((PI()*0.9^2)/4)*BG73,2)</f>
        <v>0</v>
      </c>
      <c r="BJ73" s="550" t="n">
        <f aca="false">ROUND(BD73-BE73-BH73-BI73-BB73-BC73,2)</f>
        <v>26.04</v>
      </c>
      <c r="BK73" s="516"/>
    </row>
    <row r="74" customFormat="false" ht="14.25" hidden="false" customHeight="false" outlineLevel="0" collapsed="false">
      <c r="A74" s="530" t="s">
        <v>1207</v>
      </c>
      <c r="B74" s="531" t="s">
        <v>10</v>
      </c>
      <c r="C74" s="532" t="s">
        <v>1208</v>
      </c>
      <c r="D74" s="533" t="n">
        <v>0.4</v>
      </c>
      <c r="E74" s="534"/>
      <c r="F74" s="534"/>
      <c r="G74" s="533" t="s">
        <v>1150</v>
      </c>
      <c r="H74" s="535" t="n">
        <v>8</v>
      </c>
      <c r="I74" s="536" t="n">
        <v>1.1388</v>
      </c>
      <c r="J74" s="536" t="n">
        <v>1.2335</v>
      </c>
      <c r="K74" s="536" t="n">
        <v>0.436</v>
      </c>
      <c r="L74" s="537" t="n">
        <f aca="false">ROUND((I74+J74)/2,2)</f>
        <v>1.19</v>
      </c>
      <c r="M74" s="538" t="n">
        <f aca="false">IF(F74=0,ROUND($D74*0.1,2),IF(D74&gt;2.8,0.18,0.15))</f>
        <v>0.04</v>
      </c>
      <c r="N74" s="538" t="n">
        <f aca="false">IF(F74=0,IF(ROUND($D74/4,2),IF(ROUND(($D74*1.2)/6,2)&lt;0.1,0.1,ROUND(($D74*1.2)/6,2))),0.5)</f>
        <v>0.1</v>
      </c>
      <c r="O74" s="537" t="n">
        <f aca="false">L74+M74+N74</f>
        <v>1.33</v>
      </c>
      <c r="P74" s="537" t="n">
        <f aca="false">IF(O74&lt;2,(D74+M74*2)+0.6,(D74+M74*2)+0.6+ROUNDUP(O74-2,0)*0.1)</f>
        <v>1.08</v>
      </c>
      <c r="Q74" s="539" t="n">
        <f aca="false">IF($O74&lt;=$W$4,ROUND(IF($O74&lt;1.5,$O74*$H74*$P74,1.5*$H74*$P74),2),0)</f>
        <v>11.49</v>
      </c>
      <c r="R74" s="539" t="n">
        <f aca="false">IF($O74&gt;$W$4,ROUND(IF($O74&lt;1.5,$O74*$H74*$P74,1.5*$H74*$P74),2),0)</f>
        <v>0</v>
      </c>
      <c r="S74" s="539" t="n">
        <f aca="false">IF($O74&gt;$W$4,ROUND(IF($O74&lt;1.5,0,IF($O74&gt;3,1.5*$H74*$P74,($O74-1.5)*$H74*$P74)),2),0)</f>
        <v>0</v>
      </c>
      <c r="T74" s="539" t="n">
        <f aca="false">IF($O74&gt;$W$4,ROUND(IF($O74&lt;3,0,IF($O74&gt;4.5,1.5*$H74*$P74,($O74-3)*$H74*$P74)),2),0)</f>
        <v>0</v>
      </c>
      <c r="U74" s="539" t="n">
        <f aca="false">IF($O74&gt;$W$4,ROUND(IF($O74&lt;4.5,0,IF($O74&gt;6,($O74-4.5)*$H74*$P74,($O74-4.5)*$H74*$P74)),2),0)</f>
        <v>0</v>
      </c>
      <c r="V74" s="540" t="n">
        <f aca="false">IF($O74&gt;$W$4,IF($O74&lt;=4,ROUND($H74*($O74+0.5)*2,2),0),0)</f>
        <v>0</v>
      </c>
      <c r="W74" s="541" t="n">
        <f aca="false">IF($O74&gt;$W$4,IF($O74&gt;4,ROUND($H74*($O74+0.5)*2,2),0),0)</f>
        <v>0</v>
      </c>
      <c r="X74" s="530" t="str">
        <f aca="false">A74</f>
        <v>EA2</v>
      </c>
      <c r="Y74" s="533" t="n">
        <f aca="false">IF($D74=0.4,1.2,IF($D74=0.6,1.2,IF($D74=0.8,1.3,IF($D74=1,1.5,IF($D74=1.2,1.7,IF($D74&lt;=2,2,"--"))))))</f>
        <v>1.2</v>
      </c>
      <c r="Z74" s="542" t="s">
        <v>1151</v>
      </c>
      <c r="AA74" s="534" t="n">
        <f aca="false">Y74</f>
        <v>1.2</v>
      </c>
      <c r="AB74" s="543" t="n">
        <f aca="false">IF($Y74="--","--",I74)</f>
        <v>1.1388</v>
      </c>
      <c r="AC74" s="544" t="n">
        <f aca="false">IF($Y74="--","--",IF(D74&gt;1.5,0.15,ROUND($D74*0.1,2)))</f>
        <v>0.04</v>
      </c>
      <c r="AD74" s="544" t="n">
        <f aca="false">IF($Y74="--","--",0.15)</f>
        <v>0.15</v>
      </c>
      <c r="AE74" s="545" t="n">
        <f aca="false">IF($Y74="--","--",ROUND(AB74+AC74+AD74,2))</f>
        <v>1.33</v>
      </c>
      <c r="AF74" s="545" t="n">
        <f aca="false">IF($Y74="--","--",IF($AB74&lt;=2,$Y74+1,($Y74+1)+ROUNDUP($AB74-2,0)*0.1))</f>
        <v>2.2</v>
      </c>
      <c r="AG74" s="546" t="n">
        <f aca="false">IF($D74=0.4,0.92,IF($D74=0.6,0.68,IF($D74=0.8,0.74,IF($D74=1,0.7,IF($D74=1.2,0.66,IF($D74=1.5,0.6,IF($D74&lt;=2,(2.4-(D74+0.3)),"--")))))))</f>
        <v>0.92</v>
      </c>
      <c r="AH74" s="547" t="n">
        <f aca="false">IF($Y74="--","--",IF($AE74&lt;=$W$4,ROUND(IF($AE74&lt;1.5,$AE74*$AF74*$AG74,1.5*$AF74*$AG74),2),0))</f>
        <v>2.69</v>
      </c>
      <c r="AI74" s="547" t="n">
        <f aca="false">IF($Y74="--","--",IF($AE74&gt;$W$4,ROUND(IF($AE74&lt;1.5,$AE74*$AF74*$AG74,1.5*$AF74*$AG74),2),0))</f>
        <v>0</v>
      </c>
      <c r="AJ74" s="547" t="n">
        <f aca="false">IF($Y74="--","--",IF($AE74&gt;$W$4,ROUND(IF($AE74&lt;1.5,0,IF($AE74&gt;3,1.5*$AF74*$AG74,($AE74-1.5)*$AF74*$AG74)),2),0))</f>
        <v>0</v>
      </c>
      <c r="AK74" s="547" t="n">
        <f aca="false">IF($Y74="--","--",IF($AE74&gt;$W$4,ROUND(IF($AE74&lt;3,0,IF($AE74&gt;4.5,1.5*$AF74*$AG74,($AE74-3)*$AF74*$AG74)),2),0))</f>
        <v>0</v>
      </c>
      <c r="AL74" s="547" t="n">
        <f aca="false">IF($Y74="--","--",IF($AE74&gt;$W$4,ROUND(IF($AE74&lt;4.5,0,IF($AE74&gt;6,($AE74-4.5)*$AF74*$AG74,($AE74-4.5)*$AF74*$AG74)),2),0))</f>
        <v>0</v>
      </c>
      <c r="AM74" s="544" t="n">
        <f aca="false">IF($Y74="--","--",IF($AE74&gt;$W$4,IF($AE74&lt;=4,ROUND(($AG74*4)*($AE74+0.5)*2,2),0),0))</f>
        <v>0</v>
      </c>
      <c r="AN74" s="548" t="n">
        <f aca="false">IF($Y74="--","--",IF($AE74&gt;$W$4,IF($AE74&gt;4,ROUND(($AG74*4)*($AE74+0.5)*2,2),0),0))</f>
        <v>0</v>
      </c>
      <c r="AO74" s="530" t="s">
        <v>1207</v>
      </c>
      <c r="AP74" s="531" t="s">
        <v>10</v>
      </c>
      <c r="AQ74" s="532" t="s">
        <v>1208</v>
      </c>
      <c r="AR74" s="533" t="n">
        <v>0.4</v>
      </c>
      <c r="AS74" s="534"/>
      <c r="AT74" s="534"/>
      <c r="AU74" s="535" t="n">
        <v>8</v>
      </c>
      <c r="AV74" s="533" t="n">
        <f aca="false">IF($Y74="--","--",Y74+0.2)</f>
        <v>1.4</v>
      </c>
      <c r="AW74" s="542" t="s">
        <v>1151</v>
      </c>
      <c r="AX74" s="534" t="n">
        <f aca="false">AV74</f>
        <v>1.4</v>
      </c>
      <c r="AY74" s="538" t="n">
        <f aca="false">IF(D74&gt;2,AU74,AU74-AV74)</f>
        <v>6.6</v>
      </c>
      <c r="AZ74" s="538" t="n">
        <f aca="false">N74</f>
        <v>0.1</v>
      </c>
      <c r="BA74" s="538" t="n">
        <f aca="false">P74</f>
        <v>1.08</v>
      </c>
      <c r="BB74" s="537" t="n">
        <f aca="false">IF(F74=0,IF(ROUND(AY74*(((N74*P74)+(((D74+M74*2)/6)*P74))-ROUND(((D74+M74*2)^2)*((PI()*96.379/(4*360))-((SIN((96.379/2)*PI()/180))*(COS((96.379/2)*PI()/180))/4)),4)),2),ROUND(AY74*(((N74*P74)+(((D74+M74*2)/4)*P74))-ROUND(((D74+M74*2)^2)*((PI()*120/(4*360))-((SIN((120/2)*PI()/180))*(COS((120/2)*PI()/180))/4)),4)),2)),0)</f>
        <v>1.33</v>
      </c>
      <c r="BC74" s="549" t="n">
        <f aca="false">IF(F74&gt;0,ROUND(AY74*N74*P74,2),0)</f>
        <v>0</v>
      </c>
      <c r="BD74" s="549" t="n">
        <f aca="false">SUM(Q74:U74,AH74:AL74)</f>
        <v>14.18</v>
      </c>
      <c r="BE74" s="549" t="n">
        <f aca="false">IF(F74=0,ROUND((PI()*((D74+M74*2)^2)/4)*AY74,2),ROUND((D74+M74*2)*(F74+M74*2)*AY74,2))</f>
        <v>1.19</v>
      </c>
      <c r="BF74" s="539" t="n">
        <f aca="false">IF(($I74+M74-0.15)&lt;=2,($I74+M74+0.15),IF(($I74+M74)&lt;=3,2.35,($I74+M74+0.2)-0.85))</f>
        <v>1.3288</v>
      </c>
      <c r="BG74" s="539" t="n">
        <f aca="false">IF(D74&gt;2,(I74-F74-M74-0.11),IF(($I74+M74)&lt;=2,0,IF(($I74+M74)&gt;3,0.85,(I74+M74+0.2-BF74))))</f>
        <v>0</v>
      </c>
      <c r="BH74" s="539" t="n">
        <f aca="false">IF(D74&gt;2,ROUND(((1.42+0.4)+(0.91+0.4))*2*BG74,2),ROUND(AV74*AX74*BF74,2))</f>
        <v>2.6</v>
      </c>
      <c r="BI74" s="539" t="n">
        <f aca="false">ROUND(((PI()*0.9^2)/4)*BG74,2)</f>
        <v>0</v>
      </c>
      <c r="BJ74" s="550" t="n">
        <f aca="false">ROUND(BD74-BE74-BH74-BI74-BB74-BC74,2)</f>
        <v>9.06</v>
      </c>
      <c r="BK74" s="516"/>
    </row>
    <row r="75" s="456" customFormat="true" ht="14.25" hidden="false" customHeight="false" outlineLevel="0" collapsed="false">
      <c r="A75" s="503"/>
      <c r="B75" s="504"/>
      <c r="C75" s="504"/>
      <c r="D75" s="505"/>
      <c r="E75" s="505"/>
      <c r="F75" s="505"/>
      <c r="G75" s="506"/>
      <c r="H75" s="507"/>
      <c r="I75" s="508"/>
      <c r="J75" s="508"/>
      <c r="K75" s="508"/>
      <c r="L75" s="509"/>
      <c r="M75" s="510"/>
      <c r="N75" s="510"/>
      <c r="O75" s="509"/>
      <c r="P75" s="509"/>
      <c r="Q75" s="511"/>
      <c r="R75" s="511"/>
      <c r="S75" s="511"/>
      <c r="T75" s="511"/>
      <c r="U75" s="511"/>
      <c r="V75" s="512"/>
      <c r="W75" s="513"/>
      <c r="X75" s="514"/>
      <c r="Y75" s="506"/>
      <c r="Z75" s="506"/>
      <c r="AA75" s="506"/>
      <c r="AB75" s="509"/>
      <c r="AC75" s="510"/>
      <c r="AD75" s="510"/>
      <c r="AE75" s="509"/>
      <c r="AF75" s="507"/>
      <c r="AG75" s="509"/>
      <c r="AH75" s="511"/>
      <c r="AI75" s="511"/>
      <c r="AJ75" s="511"/>
      <c r="AK75" s="511"/>
      <c r="AL75" s="511"/>
      <c r="AM75" s="510"/>
      <c r="AN75" s="513"/>
      <c r="AO75" s="503"/>
      <c r="AP75" s="504"/>
      <c r="AQ75" s="504"/>
      <c r="AR75" s="505"/>
      <c r="AS75" s="505"/>
      <c r="AT75" s="505"/>
      <c r="AU75" s="507"/>
      <c r="AV75" s="506"/>
      <c r="AW75" s="506"/>
      <c r="AX75" s="506"/>
      <c r="AY75" s="510"/>
      <c r="AZ75" s="510"/>
      <c r="BA75" s="510"/>
      <c r="BB75" s="509"/>
      <c r="BC75" s="509"/>
      <c r="BD75" s="509"/>
      <c r="BE75" s="509"/>
      <c r="BF75" s="509"/>
      <c r="BG75" s="509"/>
      <c r="BH75" s="509"/>
      <c r="BI75" s="509"/>
      <c r="BJ75" s="515"/>
      <c r="BK75" s="516"/>
    </row>
    <row r="76" customFormat="false" ht="14.25" hidden="false" customHeight="false" outlineLevel="0" collapsed="false">
      <c r="A76" s="517" t="s">
        <v>1209</v>
      </c>
      <c r="B76" s="504"/>
      <c r="C76" s="504"/>
      <c r="D76" s="505"/>
      <c r="E76" s="505"/>
      <c r="F76" s="505"/>
      <c r="G76" s="506"/>
      <c r="H76" s="507"/>
      <c r="I76" s="508"/>
      <c r="J76" s="508"/>
      <c r="K76" s="508"/>
      <c r="L76" s="509"/>
      <c r="M76" s="510"/>
      <c r="N76" s="510"/>
      <c r="O76" s="509"/>
      <c r="P76" s="509"/>
      <c r="Q76" s="511"/>
      <c r="R76" s="511"/>
      <c r="S76" s="511"/>
      <c r="T76" s="511"/>
      <c r="U76" s="511"/>
      <c r="V76" s="512"/>
      <c r="W76" s="513"/>
      <c r="X76" s="518" t="str">
        <f aca="false">$A76</f>
        <v>BACIA EB - RUA EWERTON XAVIER (B)</v>
      </c>
      <c r="Y76" s="505"/>
      <c r="Z76" s="551"/>
      <c r="AA76" s="505"/>
      <c r="AB76" s="552"/>
      <c r="AC76" s="553"/>
      <c r="AD76" s="553"/>
      <c r="AE76" s="554"/>
      <c r="AF76" s="554"/>
      <c r="AG76" s="551"/>
      <c r="AH76" s="555"/>
      <c r="AI76" s="555"/>
      <c r="AJ76" s="555"/>
      <c r="AK76" s="555"/>
      <c r="AL76" s="555"/>
      <c r="AM76" s="553"/>
      <c r="AN76" s="556"/>
      <c r="AO76" s="518" t="str">
        <f aca="false">$A76</f>
        <v>BACIA EB - RUA EWERTON XAVIER (B)</v>
      </c>
      <c r="AP76" s="504"/>
      <c r="AQ76" s="504"/>
      <c r="AR76" s="505"/>
      <c r="AS76" s="505"/>
      <c r="AT76" s="505"/>
      <c r="AU76" s="507"/>
      <c r="AV76" s="506"/>
      <c r="AW76" s="506"/>
      <c r="AX76" s="506"/>
      <c r="AY76" s="510"/>
      <c r="AZ76" s="510"/>
      <c r="BA76" s="510"/>
      <c r="BB76" s="509"/>
      <c r="BC76" s="509"/>
      <c r="BD76" s="509"/>
      <c r="BE76" s="509"/>
      <c r="BF76" s="509"/>
      <c r="BG76" s="509"/>
      <c r="BH76" s="509"/>
      <c r="BI76" s="509"/>
      <c r="BJ76" s="515"/>
      <c r="BK76" s="516"/>
    </row>
    <row r="77" customFormat="false" ht="14.25" hidden="false" customHeight="false" outlineLevel="0" collapsed="false">
      <c r="A77" s="557" t="s">
        <v>1210</v>
      </c>
      <c r="B77" s="504"/>
      <c r="C77" s="504"/>
      <c r="D77" s="505"/>
      <c r="E77" s="505"/>
      <c r="F77" s="505"/>
      <c r="G77" s="506"/>
      <c r="H77" s="507"/>
      <c r="I77" s="508"/>
      <c r="J77" s="508"/>
      <c r="K77" s="508"/>
      <c r="L77" s="509"/>
      <c r="M77" s="510"/>
      <c r="N77" s="510"/>
      <c r="O77" s="509"/>
      <c r="P77" s="509"/>
      <c r="Q77" s="511"/>
      <c r="R77" s="511"/>
      <c r="S77" s="511"/>
      <c r="T77" s="511"/>
      <c r="U77" s="511"/>
      <c r="V77" s="512"/>
      <c r="W77" s="513"/>
      <c r="X77" s="528" t="str">
        <f aca="false">$A77</f>
        <v>Rua Py</v>
      </c>
      <c r="Y77" s="522"/>
      <c r="Z77" s="522"/>
      <c r="AA77" s="522"/>
      <c r="AB77" s="525"/>
      <c r="AC77" s="525"/>
      <c r="AD77" s="525"/>
      <c r="AE77" s="525"/>
      <c r="AF77" s="523"/>
      <c r="AG77" s="525"/>
      <c r="AH77" s="525"/>
      <c r="AI77" s="525"/>
      <c r="AJ77" s="525"/>
      <c r="AK77" s="525"/>
      <c r="AL77" s="525"/>
      <c r="AM77" s="525"/>
      <c r="AN77" s="527"/>
      <c r="AO77" s="557" t="str">
        <f aca="false">$A77</f>
        <v>Rua Py</v>
      </c>
      <c r="AP77" s="504"/>
      <c r="AQ77" s="504"/>
      <c r="AR77" s="505"/>
      <c r="AS77" s="505"/>
      <c r="AT77" s="505"/>
      <c r="AU77" s="507"/>
      <c r="AV77" s="506"/>
      <c r="AW77" s="506"/>
      <c r="AX77" s="506"/>
      <c r="AY77" s="510"/>
      <c r="AZ77" s="510"/>
      <c r="BA77" s="510"/>
      <c r="BB77" s="509"/>
      <c r="BC77" s="509"/>
      <c r="BD77" s="509"/>
      <c r="BE77" s="509"/>
      <c r="BF77" s="509"/>
      <c r="BG77" s="509"/>
      <c r="BH77" s="509"/>
      <c r="BI77" s="509"/>
      <c r="BJ77" s="515"/>
      <c r="BK77" s="516"/>
    </row>
    <row r="78" customFormat="false" ht="14.25" hidden="false" customHeight="false" outlineLevel="0" collapsed="false">
      <c r="A78" s="558" t="s">
        <v>1211</v>
      </c>
      <c r="B78" s="570" t="s">
        <v>10</v>
      </c>
      <c r="C78" s="559" t="s">
        <v>1212</v>
      </c>
      <c r="D78" s="560" t="n">
        <v>0.4</v>
      </c>
      <c r="E78" s="561"/>
      <c r="F78" s="561"/>
      <c r="G78" s="560" t="s">
        <v>1150</v>
      </c>
      <c r="H78" s="562" t="n">
        <v>40</v>
      </c>
      <c r="I78" s="563" t="n">
        <v>1.1</v>
      </c>
      <c r="J78" s="563" t="n">
        <v>1.1</v>
      </c>
      <c r="K78" s="536" t="n">
        <v>0.08</v>
      </c>
      <c r="L78" s="537" t="n">
        <f aca="false">ROUND((I78+J78)/2,2)</f>
        <v>1.1</v>
      </c>
      <c r="M78" s="538" t="n">
        <f aca="false">IF(F78=0,ROUND($D78*0.1,2),IF(D78&gt;2.8,0.18,0.15))</f>
        <v>0.04</v>
      </c>
      <c r="N78" s="538" t="n">
        <f aca="false">IF(F78=0,IF(ROUND($D78/4,2),IF(ROUND(($D78*1.2)/6,2)&lt;0.1,0.1,ROUND(($D78*1.2)/6,2))),0.5)</f>
        <v>0.1</v>
      </c>
      <c r="O78" s="537" t="n">
        <f aca="false">L78+M78+N78</f>
        <v>1.24</v>
      </c>
      <c r="P78" s="537" t="n">
        <f aca="false">IF(O78&lt;2,(D78+M78*2)+0.6,(D78+M78*2)+0.6+ROUNDUP(O78-2,0)*0.1)</f>
        <v>1.08</v>
      </c>
      <c r="Q78" s="539" t="n">
        <f aca="false">IF($O78&lt;=$W$4,ROUND(IF($O78&lt;1.5,$O78*$H78*$P78,1.5*$H78*$P78),2),0)</f>
        <v>53.57</v>
      </c>
      <c r="R78" s="539" t="n">
        <f aca="false">IF($O78&gt;$W$4,ROUND(IF($O78&lt;1.5,$O78*$H78*$P78,1.5*$H78*$P78),2),0)</f>
        <v>0</v>
      </c>
      <c r="S78" s="539" t="n">
        <f aca="false">IF($O78&gt;$W$4,ROUND(IF($O78&lt;1.5,0,IF($O78&gt;3,1.5*$H78*$P78,($O78-1.5)*$H78*$P78)),2),0)</f>
        <v>0</v>
      </c>
      <c r="T78" s="539" t="n">
        <f aca="false">IF($O78&gt;$W$4,ROUND(IF($O78&lt;3,0,IF($O78&gt;4.5,1.5*$H78*$P78,($O78-3)*$H78*$P78)),2),0)</f>
        <v>0</v>
      </c>
      <c r="U78" s="539" t="n">
        <f aca="false">IF($O78&gt;$W$4,ROUND(IF($O78&lt;4.5,0,IF($O78&gt;6,($O78-4.5)*$H78*$P78,($O78-4.5)*$H78*$P78)),2),0)</f>
        <v>0</v>
      </c>
      <c r="V78" s="540" t="n">
        <f aca="false">IF($O78&gt;$W$4,IF($O78&lt;=4,ROUND($H78*($O78+0.5)*2,2),0),0)</f>
        <v>0</v>
      </c>
      <c r="W78" s="541" t="n">
        <f aca="false">IF($O78&gt;$W$4,IF($O78&gt;4,ROUND($H78*($O78+0.5)*2,2),0),0)</f>
        <v>0</v>
      </c>
      <c r="X78" s="558" t="str">
        <f aca="false">A78</f>
        <v>EB1</v>
      </c>
      <c r="Y78" s="560" t="n">
        <f aca="false">IF($D78=0.4,1.2,IF($D78=0.6,1.2,IF($D78=0.8,1.3,IF($D78=1,1.5,IF($D78=1.2,1.7,IF($D78&lt;=2,2,"--"))))))</f>
        <v>1.2</v>
      </c>
      <c r="Z78" s="564" t="s">
        <v>1151</v>
      </c>
      <c r="AA78" s="561" t="n">
        <f aca="false">Y78</f>
        <v>1.2</v>
      </c>
      <c r="AB78" s="543" t="n">
        <f aca="false">IF($Y78="--","--",I78)</f>
        <v>1.1</v>
      </c>
      <c r="AC78" s="544" t="n">
        <f aca="false">IF($Y78="--","--",IF(D78&gt;1.5,0.15,ROUND($D78*0.1,2)))</f>
        <v>0.04</v>
      </c>
      <c r="AD78" s="544" t="n">
        <f aca="false">IF($Y78="--","--",0.15)</f>
        <v>0.15</v>
      </c>
      <c r="AE78" s="545" t="n">
        <f aca="false">IF($Y78="--","--",ROUND(AB78+AC78+AD78,2))</f>
        <v>1.29</v>
      </c>
      <c r="AF78" s="565" t="n">
        <f aca="false">IF($Y78="--","--",IF($AB78&lt;=2,$Y78+1,($Y78+1)+ROUNDUP($AB78-2,0)*0.1))</f>
        <v>2.2</v>
      </c>
      <c r="AG78" s="566" t="n">
        <f aca="false">IF($D78=0.4,0.92,IF($D78=0.6,0.68,IF($D78=0.8,0.74,IF($D78=1,0.7,IF($D78=1.2,0.66,IF($D78=1.5,0.6,IF($D78&lt;=2,(2.4-(D78+0.3)),"--")))))))</f>
        <v>0.92</v>
      </c>
      <c r="AH78" s="547" t="n">
        <f aca="false">IF($Y78="--","--",IF($AE78&lt;=$W$4,ROUND(IF($AE78&lt;1.5,$AE78*$AF78*$AG78,1.5*$AF78*$AG78),2),0))</f>
        <v>2.61</v>
      </c>
      <c r="AI78" s="547" t="n">
        <f aca="false">IF($Y78="--","--",IF($AE78&gt;$W$4,ROUND(IF($AE78&lt;1.5,$AE78*$AF78*$AG78,1.5*$AF78*$AG78),2),0))</f>
        <v>0</v>
      </c>
      <c r="AJ78" s="547" t="n">
        <f aca="false">IF($Y78="--","--",IF($AE78&gt;$W$4,ROUND(IF($AE78&lt;1.5,0,IF($AE78&gt;3,1.5*$AF78*$AG78,($AE78-1.5)*$AF78*$AG78)),2),0))</f>
        <v>0</v>
      </c>
      <c r="AK78" s="547" t="n">
        <f aca="false">IF($Y78="--","--",IF($AE78&gt;$W$4,ROUND(IF($AE78&lt;3,0,IF($AE78&gt;4.5,1.5*$AF78*$AG78,($AE78-3)*$AF78*$AG78)),2),0))</f>
        <v>0</v>
      </c>
      <c r="AL78" s="547" t="n">
        <f aca="false">IF($Y78="--","--",IF($AE78&gt;$W$4,ROUND(IF($AE78&lt;4.5,0,IF($AE78&gt;6,($AE78-4.5)*$AF78*$AG78,($AE78-4.5)*$AF78*$AG78)),2),0))</f>
        <v>0</v>
      </c>
      <c r="AM78" s="544" t="n">
        <f aca="false">IF($Y78="--","--",IF($AE78&gt;$W$4,IF($AE78&lt;=4,ROUND(($AG78*4)*($AE78+0.5)*2,2),0),0))</f>
        <v>0</v>
      </c>
      <c r="AN78" s="548" t="n">
        <f aca="false">IF($Y78="--","--",IF($AE78&gt;$W$4,IF($AE78&gt;4,ROUND(($AG78*4)*($AE78+0.5)*2,2),0),0))</f>
        <v>0</v>
      </c>
      <c r="AO78" s="558" t="s">
        <v>1211</v>
      </c>
      <c r="AP78" s="570" t="s">
        <v>10</v>
      </c>
      <c r="AQ78" s="571" t="s">
        <v>1212</v>
      </c>
      <c r="AR78" s="560" t="n">
        <v>0.4</v>
      </c>
      <c r="AS78" s="561"/>
      <c r="AT78" s="561"/>
      <c r="AU78" s="562" t="n">
        <v>40</v>
      </c>
      <c r="AV78" s="560" t="n">
        <f aca="false">IF($Y78="--","--",Y78+0.2)</f>
        <v>1.4</v>
      </c>
      <c r="AW78" s="564" t="s">
        <v>1151</v>
      </c>
      <c r="AX78" s="561" t="n">
        <f aca="false">AV78</f>
        <v>1.4</v>
      </c>
      <c r="AY78" s="538" t="n">
        <f aca="false">IF(D78&gt;2,AU78,AU78-AV78)</f>
        <v>38.6</v>
      </c>
      <c r="AZ78" s="538" t="n">
        <f aca="false">N78</f>
        <v>0.1</v>
      </c>
      <c r="BA78" s="538" t="n">
        <f aca="false">P78</f>
        <v>1.08</v>
      </c>
      <c r="BB78" s="537" t="n">
        <f aca="false">IF(F78=0,IF(ROUND(AY78*(((N78*P78)+(((D78+M78*2)/6)*P78))-ROUND(((D78+M78*2)^2)*((PI()*96.379/(4*360))-((SIN((96.379/2)*PI()/180))*(COS((96.379/2)*PI()/180))/4)),4)),2),ROUND(AY78*(((N78*P78)+(((D78+M78*2)/4)*P78))-ROUND(((D78+M78*2)^2)*((PI()*120/(4*360))-((SIN((120/2)*PI()/180))*(COS((120/2)*PI()/180))/4)),4)),2)),0)</f>
        <v>7.8</v>
      </c>
      <c r="BC78" s="549" t="n">
        <f aca="false">IF(F78&gt;0,ROUND(AY78*N78*P78,2),0)</f>
        <v>0</v>
      </c>
      <c r="BD78" s="549" t="n">
        <f aca="false">SUM(Q78:U78,AH78:AL78)</f>
        <v>56.18</v>
      </c>
      <c r="BE78" s="549" t="n">
        <f aca="false">IF(F78=0,ROUND((PI()*((D78+M78*2)^2)/4)*AY78,2),ROUND((D78+M78*2)*(F78+M78*2)*AY78,2))</f>
        <v>6.98</v>
      </c>
      <c r="BF78" s="572" t="n">
        <f aca="false">IF(($I78+M78-0.15)&lt;=2,($I78+M78+0.15),IF(($I78+M78)&lt;=3,2.35,($I78+M78+0.2)-0.85))</f>
        <v>1.29</v>
      </c>
      <c r="BG78" s="572" t="n">
        <f aca="false">IF(D78&gt;2,(I78-F78-M78-0.11),IF(($I78+M78)&lt;=2,0,IF(($I78+M78)&gt;3,0.85,(I78+M78+0.2-BF78))))</f>
        <v>0</v>
      </c>
      <c r="BH78" s="572" t="n">
        <f aca="false">IF(D78&gt;2,ROUND(((1.42+0.4)+(0.91+0.4))*2*BG78,2),ROUND(AV78*AX78*BF78,2))</f>
        <v>2.53</v>
      </c>
      <c r="BI78" s="572" t="n">
        <f aca="false">ROUND(((PI()*0.9^2)/4)*BG78,2)</f>
        <v>0</v>
      </c>
      <c r="BJ78" s="550" t="n">
        <f aca="false">ROUND(BD78-BE78-BH78-BI78-BB78-BC78,2)</f>
        <v>38.87</v>
      </c>
      <c r="BK78" s="516"/>
    </row>
    <row r="79" customFormat="false" ht="14.25" hidden="false" customHeight="false" outlineLevel="0" collapsed="false">
      <c r="A79" s="558" t="s">
        <v>1212</v>
      </c>
      <c r="B79" s="570" t="s">
        <v>10</v>
      </c>
      <c r="C79" s="559" t="s">
        <v>1213</v>
      </c>
      <c r="D79" s="560" t="n">
        <v>0.4</v>
      </c>
      <c r="E79" s="561"/>
      <c r="F79" s="561"/>
      <c r="G79" s="560" t="s">
        <v>1150</v>
      </c>
      <c r="H79" s="562" t="n">
        <v>33</v>
      </c>
      <c r="I79" s="563" t="n">
        <v>1.18</v>
      </c>
      <c r="J79" s="563" t="n">
        <v>1.18013</v>
      </c>
      <c r="K79" s="536" t="n">
        <v>0</v>
      </c>
      <c r="L79" s="537" t="n">
        <f aca="false">ROUND((I79+J79)/2,2)</f>
        <v>1.18</v>
      </c>
      <c r="M79" s="538" t="n">
        <f aca="false">IF(F79=0,ROUND($D79*0.1,2),IF(D79&gt;2.8,0.18,0.15))</f>
        <v>0.04</v>
      </c>
      <c r="N79" s="538" t="n">
        <f aca="false">IF(F79=0,IF(ROUND($D79/4,2),IF(ROUND(($D79*1.2)/6,2)&lt;0.1,0.1,ROUND(($D79*1.2)/6,2))),0.5)</f>
        <v>0.1</v>
      </c>
      <c r="O79" s="537" t="n">
        <f aca="false">L79+M79+N79</f>
        <v>1.32</v>
      </c>
      <c r="P79" s="537" t="n">
        <f aca="false">IF(O79&lt;2,(D79+M79*2)+0.6,(D79+M79*2)+0.6+ROUNDUP(O79-2,0)*0.1)</f>
        <v>1.08</v>
      </c>
      <c r="Q79" s="539" t="n">
        <f aca="false">IF($O79&lt;=$W$4,ROUND(IF($O79&lt;1.5,$O79*$H79*$P79,1.5*$H79*$P79),2),0)</f>
        <v>47.04</v>
      </c>
      <c r="R79" s="539" t="n">
        <f aca="false">IF($O79&gt;$W$4,ROUND(IF($O79&lt;1.5,$O79*$H79*$P79,1.5*$H79*$P79),2),0)</f>
        <v>0</v>
      </c>
      <c r="S79" s="539" t="n">
        <f aca="false">IF($O79&gt;$W$4,ROUND(IF($O79&lt;1.5,0,IF($O79&gt;3,1.5*$H79*$P79,($O79-1.5)*$H79*$P79)),2),0)</f>
        <v>0</v>
      </c>
      <c r="T79" s="539" t="n">
        <f aca="false">IF($O79&gt;$W$4,ROUND(IF($O79&lt;3,0,IF($O79&gt;4.5,1.5*$H79*$P79,($O79-3)*$H79*$P79)),2),0)</f>
        <v>0</v>
      </c>
      <c r="U79" s="539" t="n">
        <f aca="false">IF($O79&gt;$W$4,ROUND(IF($O79&lt;4.5,0,IF($O79&gt;6,($O79-4.5)*$H79*$P79,($O79-4.5)*$H79*$P79)),2),0)</f>
        <v>0</v>
      </c>
      <c r="V79" s="540" t="n">
        <f aca="false">IF($O79&gt;$W$4,IF($O79&lt;=4,ROUND($H79*($O79+0.5)*2,2),0),0)</f>
        <v>0</v>
      </c>
      <c r="W79" s="541" t="n">
        <f aca="false">IF($O79&gt;$W$4,IF($O79&gt;4,ROUND($H79*($O79+0.5)*2,2),0),0)</f>
        <v>0</v>
      </c>
      <c r="X79" s="558" t="str">
        <f aca="false">A79</f>
        <v>EB2</v>
      </c>
      <c r="Y79" s="560" t="n">
        <f aca="false">IF($D79=0.4,1.2,IF($D79=0.6,1.2,IF($D79=0.8,1.3,IF($D79=1,1.5,IF($D79=1.2,1.7,IF($D79&lt;=2,2,"--"))))))</f>
        <v>1.2</v>
      </c>
      <c r="Z79" s="564" t="s">
        <v>1151</v>
      </c>
      <c r="AA79" s="561" t="n">
        <f aca="false">Y79</f>
        <v>1.2</v>
      </c>
      <c r="AB79" s="543" t="n">
        <f aca="false">IF($Y79="--","--",I79)</f>
        <v>1.18</v>
      </c>
      <c r="AC79" s="544" t="n">
        <f aca="false">IF($Y79="--","--",IF(D79&gt;1.5,0.15,ROUND($D79*0.1,2)))</f>
        <v>0.04</v>
      </c>
      <c r="AD79" s="544" t="n">
        <f aca="false">IF($Y79="--","--",0.15)</f>
        <v>0.15</v>
      </c>
      <c r="AE79" s="545" t="n">
        <f aca="false">IF($Y79="--","--",ROUND(AB79+AC79+AD79,2))</f>
        <v>1.37</v>
      </c>
      <c r="AF79" s="565" t="n">
        <f aca="false">IF($Y79="--","--",IF($AB79&lt;=2,$Y79+1,($Y79+1)+ROUNDUP($AB79-2,0)*0.1))</f>
        <v>2.2</v>
      </c>
      <c r="AG79" s="566" t="n">
        <f aca="false">IF($D79=0.4,0.92,IF($D79=0.6,0.68,IF($D79=0.8,0.74,IF($D79=1,0.7,IF($D79=1.2,0.66,IF($D79=1.5,0.6,IF($D79&lt;=2,(2.4-(D79+0.3)),"--")))))))</f>
        <v>0.92</v>
      </c>
      <c r="AH79" s="547" t="n">
        <f aca="false">IF($Y79="--","--",IF($AE79&lt;=$W$4,ROUND(IF($AE79&lt;1.5,$AE79*$AF79*$AG79,1.5*$AF79*$AG79),2),0))</f>
        <v>2.77</v>
      </c>
      <c r="AI79" s="547" t="n">
        <f aca="false">IF($Y79="--","--",IF($AE79&gt;$W$4,ROUND(IF($AE79&lt;1.5,$AE79*$AF79*$AG79,1.5*$AF79*$AG79),2),0))</f>
        <v>0</v>
      </c>
      <c r="AJ79" s="547" t="n">
        <f aca="false">IF($Y79="--","--",IF($AE79&gt;$W$4,ROUND(IF($AE79&lt;1.5,0,IF($AE79&gt;3,1.5*$AF79*$AG79,($AE79-1.5)*$AF79*$AG79)),2),0))</f>
        <v>0</v>
      </c>
      <c r="AK79" s="547" t="n">
        <f aca="false">IF($Y79="--","--",IF($AE79&gt;$W$4,ROUND(IF($AE79&lt;3,0,IF($AE79&gt;4.5,1.5*$AF79*$AG79,($AE79-3)*$AF79*$AG79)),2),0))</f>
        <v>0</v>
      </c>
      <c r="AL79" s="547" t="n">
        <f aca="false">IF($Y79="--","--",IF($AE79&gt;$W$4,ROUND(IF($AE79&lt;4.5,0,IF($AE79&gt;6,($AE79-4.5)*$AF79*$AG79,($AE79-4.5)*$AF79*$AG79)),2),0))</f>
        <v>0</v>
      </c>
      <c r="AM79" s="544" t="n">
        <f aca="false">IF($Y79="--","--",IF($AE79&gt;$W$4,IF($AE79&lt;=4,ROUND(($AG79*4)*($AE79+0.5)*2,2),0),0))</f>
        <v>0</v>
      </c>
      <c r="AN79" s="548" t="n">
        <f aca="false">IF($Y79="--","--",IF($AE79&gt;$W$4,IF($AE79&gt;4,ROUND(($AG79*4)*($AE79+0.5)*2,2),0),0))</f>
        <v>0</v>
      </c>
      <c r="AO79" s="558" t="s">
        <v>1212</v>
      </c>
      <c r="AP79" s="570" t="s">
        <v>10</v>
      </c>
      <c r="AQ79" s="571" t="s">
        <v>1213</v>
      </c>
      <c r="AR79" s="560" t="n">
        <v>0.4</v>
      </c>
      <c r="AS79" s="561"/>
      <c r="AT79" s="561"/>
      <c r="AU79" s="562" t="n">
        <v>33</v>
      </c>
      <c r="AV79" s="560" t="n">
        <f aca="false">IF($Y79="--","--",Y79+0.2)</f>
        <v>1.4</v>
      </c>
      <c r="AW79" s="564" t="s">
        <v>1151</v>
      </c>
      <c r="AX79" s="561" t="n">
        <f aca="false">AV79</f>
        <v>1.4</v>
      </c>
      <c r="AY79" s="538" t="n">
        <f aca="false">IF(D79&gt;2,AU79,AU79-AV79)</f>
        <v>31.6</v>
      </c>
      <c r="AZ79" s="538" t="n">
        <f aca="false">N79</f>
        <v>0.1</v>
      </c>
      <c r="BA79" s="538" t="n">
        <f aca="false">P79</f>
        <v>1.08</v>
      </c>
      <c r="BB79" s="537" t="n">
        <f aca="false">IF(F79=0,IF(ROUND(AY79*(((N79*P79)+(((D79+M79*2)/6)*P79))-ROUND(((D79+M79*2)^2)*((PI()*96.379/(4*360))-((SIN((96.379/2)*PI()/180))*(COS((96.379/2)*PI()/180))/4)),4)),2),ROUND(AY79*(((N79*P79)+(((D79+M79*2)/4)*P79))-ROUND(((D79+M79*2)^2)*((PI()*120/(4*360))-((SIN((120/2)*PI()/180))*(COS((120/2)*PI()/180))/4)),4)),2)),0)</f>
        <v>6.39</v>
      </c>
      <c r="BC79" s="549" t="n">
        <f aca="false">IF(F79&gt;0,ROUND(AY79*N79*P79,2),0)</f>
        <v>0</v>
      </c>
      <c r="BD79" s="549" t="n">
        <f aca="false">SUM(Q79:U79,AH79:AL79)</f>
        <v>49.81</v>
      </c>
      <c r="BE79" s="549" t="n">
        <f aca="false">IF(F79=0,ROUND((PI()*((D79+M79*2)^2)/4)*AY79,2),ROUND((D79+M79*2)*(F79+M79*2)*AY79,2))</f>
        <v>5.72</v>
      </c>
      <c r="BF79" s="572" t="n">
        <f aca="false">IF(($I79+M79-0.15)&lt;=2,($I79+M79+0.15),IF(($I79+M79)&lt;=3,2.35,($I79+M79+0.2)-0.85))</f>
        <v>1.37</v>
      </c>
      <c r="BG79" s="572" t="n">
        <f aca="false">IF(D79&gt;2,(I79-F79-M79-0.11),IF(($I79+M79)&lt;=2,0,IF(($I79+M79)&gt;3,0.85,(I79+M79+0.2-BF79))))</f>
        <v>0</v>
      </c>
      <c r="BH79" s="572" t="n">
        <f aca="false">IF(D79&gt;2,ROUND(((1.42+0.4)+(0.91+0.4))*2*BG79,2),ROUND(AV79*AX79*BF79,2))</f>
        <v>2.69</v>
      </c>
      <c r="BI79" s="572" t="n">
        <f aca="false">ROUND(((PI()*0.9^2)/4)*BG79,2)</f>
        <v>0</v>
      </c>
      <c r="BJ79" s="550" t="n">
        <f aca="false">ROUND(BD79-BE79-BH79-BI79-BB79-BC79,2)</f>
        <v>35.01</v>
      </c>
      <c r="BK79" s="516"/>
    </row>
    <row r="80" customFormat="false" ht="14.25" hidden="false" customHeight="false" outlineLevel="0" collapsed="false">
      <c r="A80" s="558" t="s">
        <v>1213</v>
      </c>
      <c r="B80" s="570" t="s">
        <v>10</v>
      </c>
      <c r="C80" s="559" t="s">
        <v>1214</v>
      </c>
      <c r="D80" s="560" t="n">
        <v>0.4</v>
      </c>
      <c r="E80" s="561"/>
      <c r="F80" s="561"/>
      <c r="G80" s="560" t="s">
        <v>1150</v>
      </c>
      <c r="H80" s="562" t="n">
        <v>22</v>
      </c>
      <c r="I80" s="563" t="n">
        <v>1.18013</v>
      </c>
      <c r="J80" s="563" t="n">
        <v>1.34889</v>
      </c>
      <c r="K80" s="536" t="n">
        <v>0</v>
      </c>
      <c r="L80" s="537" t="n">
        <f aca="false">ROUND((I80+J80)/2,2)</f>
        <v>1.26</v>
      </c>
      <c r="M80" s="538" t="n">
        <f aca="false">IF(F80=0,ROUND($D80*0.1,2),IF(D80&gt;2.8,0.18,0.15))</f>
        <v>0.04</v>
      </c>
      <c r="N80" s="538" t="n">
        <f aca="false">IF(F80=0,IF(ROUND($D80/4,2),IF(ROUND(($D80*1.2)/6,2)&lt;0.1,0.1,ROUND(($D80*1.2)/6,2))),0.5)</f>
        <v>0.1</v>
      </c>
      <c r="O80" s="537" t="n">
        <f aca="false">L80+M80+N80</f>
        <v>1.4</v>
      </c>
      <c r="P80" s="537" t="n">
        <f aca="false">IF(O80&lt;2,(D80+M80*2)+0.6,(D80+M80*2)+0.6+ROUNDUP(O80-2,0)*0.1)</f>
        <v>1.08</v>
      </c>
      <c r="Q80" s="539" t="n">
        <f aca="false">IF($O80&lt;=$W$4,ROUND(IF($O80&lt;1.5,$O80*$H80*$P80,1.5*$H80*$P80),2),0)</f>
        <v>33.26</v>
      </c>
      <c r="R80" s="539" t="n">
        <f aca="false">IF($O80&gt;$W$4,ROUND(IF($O80&lt;1.5,$O80*$H80*$P80,1.5*$H80*$P80),2),0)</f>
        <v>0</v>
      </c>
      <c r="S80" s="539" t="n">
        <f aca="false">IF($O80&gt;$W$4,ROUND(IF($O80&lt;1.5,0,IF($O80&gt;3,1.5*$H80*$P80,($O80-1.5)*$H80*$P80)),2),0)</f>
        <v>0</v>
      </c>
      <c r="T80" s="539" t="n">
        <f aca="false">IF($O80&gt;$W$4,ROUND(IF($O80&lt;3,0,IF($O80&gt;4.5,1.5*$H80*$P80,($O80-3)*$H80*$P80)),2),0)</f>
        <v>0</v>
      </c>
      <c r="U80" s="539" t="n">
        <f aca="false">IF($O80&gt;$W$4,ROUND(IF($O80&lt;4.5,0,IF($O80&gt;6,($O80-4.5)*$H80*$P80,($O80-4.5)*$H80*$P80)),2),0)</f>
        <v>0</v>
      </c>
      <c r="V80" s="540" t="n">
        <f aca="false">IF($O80&gt;$W$4,IF($O80&lt;=4,ROUND($H80*($O80+0.5)*2,2),0),0)</f>
        <v>0</v>
      </c>
      <c r="W80" s="541" t="n">
        <f aca="false">IF($O80&gt;$W$4,IF($O80&gt;4,ROUND($H80*($O80+0.5)*2,2),0),0)</f>
        <v>0</v>
      </c>
      <c r="X80" s="558" t="str">
        <f aca="false">A80</f>
        <v>EB3</v>
      </c>
      <c r="Y80" s="560" t="n">
        <f aca="false">IF($D80=0.4,1.2,IF($D80=0.6,1.2,IF($D80=0.8,1.3,IF($D80=1,1.5,IF($D80=1.2,1.7,IF($D80&lt;=2,2,"--"))))))</f>
        <v>1.2</v>
      </c>
      <c r="Z80" s="564" t="s">
        <v>1151</v>
      </c>
      <c r="AA80" s="561" t="n">
        <f aca="false">Y80</f>
        <v>1.2</v>
      </c>
      <c r="AB80" s="543" t="n">
        <f aca="false">IF($Y80="--","--",I80)</f>
        <v>1.18013</v>
      </c>
      <c r="AC80" s="544" t="n">
        <f aca="false">IF($Y80="--","--",IF(D80&gt;1.5,0.15,ROUND($D80*0.1,2)))</f>
        <v>0.04</v>
      </c>
      <c r="AD80" s="544" t="n">
        <f aca="false">IF($Y80="--","--",0.15)</f>
        <v>0.15</v>
      </c>
      <c r="AE80" s="545" t="n">
        <f aca="false">IF($Y80="--","--",ROUND(AB80+AC80+AD80,2))</f>
        <v>1.37</v>
      </c>
      <c r="AF80" s="565" t="n">
        <f aca="false">IF($Y80="--","--",IF($AB80&lt;=2,$Y80+1,($Y80+1)+ROUNDUP($AB80-2,0)*0.1))</f>
        <v>2.2</v>
      </c>
      <c r="AG80" s="566" t="n">
        <f aca="false">IF($D80=0.4,0.92,IF($D80=0.6,0.68,IF($D80=0.8,0.74,IF($D80=1,0.7,IF($D80=1.2,0.66,IF($D80=1.5,0.6,IF($D80&lt;=2,(2.4-(D80+0.3)),"--")))))))</f>
        <v>0.92</v>
      </c>
      <c r="AH80" s="547" t="n">
        <f aca="false">IF($Y80="--","--",IF($AE80&lt;=$W$4,ROUND(IF($AE80&lt;1.5,$AE80*$AF80*$AG80,1.5*$AF80*$AG80),2),0))</f>
        <v>2.77</v>
      </c>
      <c r="AI80" s="547" t="n">
        <f aca="false">IF($Y80="--","--",IF($AE80&gt;$W$4,ROUND(IF($AE80&lt;1.5,$AE80*$AF80*$AG80,1.5*$AF80*$AG80),2),0))</f>
        <v>0</v>
      </c>
      <c r="AJ80" s="547" t="n">
        <f aca="false">IF($Y80="--","--",IF($AE80&gt;$W$4,ROUND(IF($AE80&lt;1.5,0,IF($AE80&gt;3,1.5*$AF80*$AG80,($AE80-1.5)*$AF80*$AG80)),2),0))</f>
        <v>0</v>
      </c>
      <c r="AK80" s="547" t="n">
        <f aca="false">IF($Y80="--","--",IF($AE80&gt;$W$4,ROUND(IF($AE80&lt;3,0,IF($AE80&gt;4.5,1.5*$AF80*$AG80,($AE80-3)*$AF80*$AG80)),2),0))</f>
        <v>0</v>
      </c>
      <c r="AL80" s="547" t="n">
        <f aca="false">IF($Y80="--","--",IF($AE80&gt;$W$4,ROUND(IF($AE80&lt;4.5,0,IF($AE80&gt;6,($AE80-4.5)*$AF80*$AG80,($AE80-4.5)*$AF80*$AG80)),2),0))</f>
        <v>0</v>
      </c>
      <c r="AM80" s="544" t="n">
        <f aca="false">IF($Y80="--","--",IF($AE80&gt;$W$4,IF($AE80&lt;=4,ROUND(($AG80*4)*($AE80+0.5)*2,2),0),0))</f>
        <v>0</v>
      </c>
      <c r="AN80" s="548" t="n">
        <f aca="false">IF($Y80="--","--",IF($AE80&gt;$W$4,IF($AE80&gt;4,ROUND(($AG80*4)*($AE80+0.5)*2,2),0),0))</f>
        <v>0</v>
      </c>
      <c r="AO80" s="558" t="s">
        <v>1213</v>
      </c>
      <c r="AP80" s="570" t="s">
        <v>10</v>
      </c>
      <c r="AQ80" s="571" t="s">
        <v>1214</v>
      </c>
      <c r="AR80" s="560" t="n">
        <v>0.4</v>
      </c>
      <c r="AS80" s="561"/>
      <c r="AT80" s="561"/>
      <c r="AU80" s="562" t="n">
        <v>22</v>
      </c>
      <c r="AV80" s="560" t="n">
        <f aca="false">IF($Y80="--","--",Y80+0.2)</f>
        <v>1.4</v>
      </c>
      <c r="AW80" s="564" t="s">
        <v>1151</v>
      </c>
      <c r="AX80" s="561" t="n">
        <f aca="false">AV80</f>
        <v>1.4</v>
      </c>
      <c r="AY80" s="538" t="n">
        <f aca="false">IF(D80&gt;2,AU80,AU80-AV80)</f>
        <v>20.6</v>
      </c>
      <c r="AZ80" s="538" t="n">
        <f aca="false">N80</f>
        <v>0.1</v>
      </c>
      <c r="BA80" s="538" t="n">
        <f aca="false">P80</f>
        <v>1.08</v>
      </c>
      <c r="BB80" s="537" t="n">
        <f aca="false">IF(F80=0,IF(ROUND(AY80*(((N80*P80)+(((D80+M80*2)/6)*P80))-ROUND(((D80+M80*2)^2)*((PI()*96.379/(4*360))-((SIN((96.379/2)*PI()/180))*(COS((96.379/2)*PI()/180))/4)),4)),2),ROUND(AY80*(((N80*P80)+(((D80+M80*2)/4)*P80))-ROUND(((D80+M80*2)^2)*((PI()*120/(4*360))-((SIN((120/2)*PI()/180))*(COS((120/2)*PI()/180))/4)),4)),2)),0)</f>
        <v>4.17</v>
      </c>
      <c r="BC80" s="549" t="n">
        <f aca="false">IF(F80&gt;0,ROUND(AY80*N80*P80,2),0)</f>
        <v>0</v>
      </c>
      <c r="BD80" s="549" t="n">
        <f aca="false">SUM(Q80:U80,AH80:AL80)</f>
        <v>36.03</v>
      </c>
      <c r="BE80" s="549" t="n">
        <f aca="false">IF(F80=0,ROUND((PI()*((D80+M80*2)^2)/4)*AY80,2),ROUND((D80+M80*2)*(F80+M80*2)*AY80,2))</f>
        <v>3.73</v>
      </c>
      <c r="BF80" s="572" t="n">
        <f aca="false">IF(($I80+M80-0.15)&lt;=2,($I80+M80+0.15),IF(($I80+M80)&lt;=3,2.35,($I80+M80+0.2)-0.85))</f>
        <v>1.37013</v>
      </c>
      <c r="BG80" s="572" t="n">
        <f aca="false">IF(D80&gt;2,(I80-F80-M80-0.11),IF(($I80+M80)&lt;=2,0,IF(($I80+M80)&gt;3,0.85,(I80+M80+0.2-BF80))))</f>
        <v>0</v>
      </c>
      <c r="BH80" s="572" t="n">
        <f aca="false">IF(D80&gt;2,ROUND(((1.42+0.4)+(0.91+0.4))*2*BG80,2),ROUND(AV80*AX80*BF80,2))</f>
        <v>2.69</v>
      </c>
      <c r="BI80" s="572" t="n">
        <f aca="false">ROUND(((PI()*0.9^2)/4)*BG80,2)</f>
        <v>0</v>
      </c>
      <c r="BJ80" s="550" t="n">
        <f aca="false">ROUND(BD80-BE80-BH80-BI80-BB80-BC80,2)</f>
        <v>25.44</v>
      </c>
      <c r="BK80" s="516"/>
    </row>
    <row r="81" customFormat="false" ht="14.25" hidden="false" customHeight="false" outlineLevel="0" collapsed="false">
      <c r="A81" s="530" t="s">
        <v>1214</v>
      </c>
      <c r="B81" s="531" t="s">
        <v>10</v>
      </c>
      <c r="C81" s="532" t="s">
        <v>1215</v>
      </c>
      <c r="D81" s="533" t="n">
        <v>0.4</v>
      </c>
      <c r="E81" s="534"/>
      <c r="F81" s="534"/>
      <c r="G81" s="533" t="s">
        <v>1150</v>
      </c>
      <c r="H81" s="535" t="n">
        <v>6</v>
      </c>
      <c r="I81" s="536" t="n">
        <v>1.34889</v>
      </c>
      <c r="J81" s="536" t="n">
        <v>1.30739</v>
      </c>
      <c r="K81" s="536" t="n">
        <v>0.113</v>
      </c>
      <c r="L81" s="537" t="n">
        <f aca="false">ROUND((I81+J81)/2,2)</f>
        <v>1.33</v>
      </c>
      <c r="M81" s="538" t="n">
        <f aca="false">IF(F81=0,ROUND($D81*0.1,2),IF(D81&gt;2.8,0.18,0.15))</f>
        <v>0.04</v>
      </c>
      <c r="N81" s="538" t="n">
        <f aca="false">IF(F81=0,IF(ROUND($D81/4,2),IF(ROUND(($D81*1.2)/6,2)&lt;0.1,0.1,ROUND(($D81*1.2)/6,2))),0.5)</f>
        <v>0.1</v>
      </c>
      <c r="O81" s="537" t="n">
        <f aca="false">L81+M81+N81</f>
        <v>1.47</v>
      </c>
      <c r="P81" s="537" t="n">
        <f aca="false">IF(O81&lt;2,(D81+M81*2)+0.6,(D81+M81*2)+0.6+ROUNDUP(O81-2,0)*0.1)</f>
        <v>1.08</v>
      </c>
      <c r="Q81" s="539" t="n">
        <f aca="false">IF($O81&lt;=$W$4,ROUND(IF($O81&lt;1.5,$O81*$H81*$P81,1.5*$H81*$P81),2),0)</f>
        <v>9.53</v>
      </c>
      <c r="R81" s="539" t="n">
        <f aca="false">IF($O81&gt;$W$4,ROUND(IF($O81&lt;1.5,$O81*$H81*$P81,1.5*$H81*$P81),2),0)</f>
        <v>0</v>
      </c>
      <c r="S81" s="539" t="n">
        <f aca="false">IF($O81&gt;$W$4,ROUND(IF($O81&lt;1.5,0,IF($O81&gt;3,1.5*$H81*$P81,($O81-1.5)*$H81*$P81)),2),0)</f>
        <v>0</v>
      </c>
      <c r="T81" s="539" t="n">
        <f aca="false">IF($O81&gt;$W$4,ROUND(IF($O81&lt;3,0,IF($O81&gt;4.5,1.5*$H81*$P81,($O81-3)*$H81*$P81)),2),0)</f>
        <v>0</v>
      </c>
      <c r="U81" s="539" t="n">
        <f aca="false">IF($O81&gt;$W$4,ROUND(IF($O81&lt;4.5,0,IF($O81&gt;6,($O81-4.5)*$H81*$P81,($O81-4.5)*$H81*$P81)),2),0)</f>
        <v>0</v>
      </c>
      <c r="V81" s="540" t="n">
        <f aca="false">IF($O81&gt;$W$4,IF($O81&lt;=4,ROUND($H81*($O81+0.5)*2,2),0),0)</f>
        <v>0</v>
      </c>
      <c r="W81" s="541" t="n">
        <f aca="false">IF($O81&gt;$W$4,IF($O81&gt;4,ROUND($H81*($O81+0.5)*2,2),0),0)</f>
        <v>0</v>
      </c>
      <c r="X81" s="530" t="str">
        <f aca="false">A81</f>
        <v>EB4</v>
      </c>
      <c r="Y81" s="533" t="n">
        <f aca="false">IF($D81=0.4,1.2,IF($D81=0.6,1.2,IF($D81=0.8,1.3,IF($D81=1,1.5,IF($D81=1.2,1.7,IF($D81&lt;=2,2,"--"))))))</f>
        <v>1.2</v>
      </c>
      <c r="Z81" s="542" t="s">
        <v>1151</v>
      </c>
      <c r="AA81" s="534" t="n">
        <f aca="false">Y81</f>
        <v>1.2</v>
      </c>
      <c r="AB81" s="543" t="n">
        <f aca="false">IF($Y81="--","--",I81)</f>
        <v>1.34889</v>
      </c>
      <c r="AC81" s="544" t="n">
        <f aca="false">IF($Y81="--","--",IF(D81&gt;1.5,0.15,ROUND($D81*0.1,2)))</f>
        <v>0.04</v>
      </c>
      <c r="AD81" s="544" t="n">
        <f aca="false">IF($Y81="--","--",0.15)</f>
        <v>0.15</v>
      </c>
      <c r="AE81" s="545" t="n">
        <f aca="false">IF($Y81="--","--",ROUND(AB81+AC81+AD81,2))</f>
        <v>1.54</v>
      </c>
      <c r="AF81" s="545" t="n">
        <f aca="false">IF($Y81="--","--",IF($AB81&lt;=2,$Y81+1,($Y81+1)+ROUNDUP($AB81-2,0)*0.1))</f>
        <v>2.2</v>
      </c>
      <c r="AG81" s="546" t="n">
        <f aca="false">IF($D81=0.4,0.92,IF($D81=0.6,0.68,IF($D81=0.8,0.74,IF($D81=1,0.7,IF($D81=1.2,0.66,IF($D81=1.5,0.6,IF($D81&lt;=2,(2.4-(D81+0.3)),"--")))))))</f>
        <v>0.92</v>
      </c>
      <c r="AH81" s="547" t="n">
        <f aca="false">IF($Y81="--","--",IF($AE81&lt;=$W$4,ROUND(IF($AE81&lt;1.5,$AE81*$AF81*$AG81,1.5*$AF81*$AG81),2),0))</f>
        <v>0</v>
      </c>
      <c r="AI81" s="547" t="n">
        <f aca="false">IF($Y81="--","--",IF($AE81&gt;$W$4,ROUND(IF($AE81&lt;1.5,$AE81*$AF81*$AG81,1.5*$AF81*$AG81),2),0))</f>
        <v>3.04</v>
      </c>
      <c r="AJ81" s="547" t="n">
        <f aca="false">IF($Y81="--","--",IF($AE81&gt;$W$4,ROUND(IF($AE81&lt;1.5,0,IF($AE81&gt;3,1.5*$AF81*$AG81,($AE81-1.5)*$AF81*$AG81)),2),0))</f>
        <v>0.08</v>
      </c>
      <c r="AK81" s="547" t="n">
        <f aca="false">IF($Y81="--","--",IF($AE81&gt;$W$4,ROUND(IF($AE81&lt;3,0,IF($AE81&gt;4.5,1.5*$AF81*$AG81,($AE81-3)*$AF81*$AG81)),2),0))</f>
        <v>0</v>
      </c>
      <c r="AL81" s="547" t="n">
        <f aca="false">IF($Y81="--","--",IF($AE81&gt;$W$4,ROUND(IF($AE81&lt;4.5,0,IF($AE81&gt;6,($AE81-4.5)*$AF81*$AG81,($AE81-4.5)*$AF81*$AG81)),2),0))</f>
        <v>0</v>
      </c>
      <c r="AM81" s="544" t="n">
        <f aca="false">IF($Y81="--","--",IF($AE81&gt;$W$4,IF($AE81&lt;=4,ROUND(($AG81*4)*($AE81+0.5)*2,2),0),0))</f>
        <v>15.01</v>
      </c>
      <c r="AN81" s="548" t="n">
        <f aca="false">IF($Y81="--","--",IF($AE81&gt;$W$4,IF($AE81&gt;4,ROUND(($AG81*4)*($AE81+0.5)*2,2),0),0))</f>
        <v>0</v>
      </c>
      <c r="AO81" s="530" t="s">
        <v>1214</v>
      </c>
      <c r="AP81" s="531" t="s">
        <v>10</v>
      </c>
      <c r="AQ81" s="532" t="s">
        <v>1215</v>
      </c>
      <c r="AR81" s="533" t="n">
        <v>0.4</v>
      </c>
      <c r="AS81" s="534"/>
      <c r="AT81" s="534"/>
      <c r="AU81" s="535" t="n">
        <v>6</v>
      </c>
      <c r="AV81" s="533" t="n">
        <f aca="false">IF($Y81="--","--",Y81+0.2)</f>
        <v>1.4</v>
      </c>
      <c r="AW81" s="542" t="s">
        <v>1151</v>
      </c>
      <c r="AX81" s="534" t="n">
        <f aca="false">AV81</f>
        <v>1.4</v>
      </c>
      <c r="AY81" s="538" t="n">
        <f aca="false">IF(D81&gt;2,AU81,AU81-AV81)</f>
        <v>4.6</v>
      </c>
      <c r="AZ81" s="538" t="n">
        <f aca="false">N81</f>
        <v>0.1</v>
      </c>
      <c r="BA81" s="538" t="n">
        <f aca="false">P81</f>
        <v>1.08</v>
      </c>
      <c r="BB81" s="537" t="n">
        <f aca="false">IF(F81=0,IF(ROUND(AY81*(((N81*P81)+(((D81+M81*2)/6)*P81))-ROUND(((D81+M81*2)^2)*((PI()*96.379/(4*360))-((SIN((96.379/2)*PI()/180))*(COS((96.379/2)*PI()/180))/4)),4)),2),ROUND(AY81*(((N81*P81)+(((D81+M81*2)/4)*P81))-ROUND(((D81+M81*2)^2)*((PI()*120/(4*360))-((SIN((120/2)*PI()/180))*(COS((120/2)*PI()/180))/4)),4)),2)),0)</f>
        <v>0.93</v>
      </c>
      <c r="BC81" s="549" t="n">
        <f aca="false">IF(F81&gt;0,ROUND(AY81*N81*P81,2),0)</f>
        <v>0</v>
      </c>
      <c r="BD81" s="549" t="n">
        <f aca="false">SUM(Q81:U81,AH81:AL81)</f>
        <v>12.65</v>
      </c>
      <c r="BE81" s="549" t="n">
        <f aca="false">IF(F81=0,ROUND((PI()*((D81+M81*2)^2)/4)*AY81,2),ROUND((D81+M81*2)*(F81+M81*2)*AY81,2))</f>
        <v>0.83</v>
      </c>
      <c r="BF81" s="539" t="n">
        <f aca="false">IF(($I81+M81-0.15)&lt;=2,($I81+M81+0.15),IF(($I81+M81)&lt;=3,2.35,($I81+M81+0.2)-0.85))</f>
        <v>1.53889</v>
      </c>
      <c r="BG81" s="539" t="n">
        <f aca="false">IF(D81&gt;2,(I81-F81-M81-0.11),IF(($I81+M81)&lt;=2,0,IF(($I81+M81)&gt;3,0.85,(I81+M81+0.2-BF81))))</f>
        <v>0</v>
      </c>
      <c r="BH81" s="539" t="n">
        <f aca="false">IF(D81&gt;2,ROUND(((1.42+0.4)+(0.91+0.4))*2*BG81,2),ROUND(AV81*AX81*BF81,2))</f>
        <v>3.02</v>
      </c>
      <c r="BI81" s="539" t="n">
        <f aca="false">ROUND(((PI()*0.9^2)/4)*BG81,2)</f>
        <v>0</v>
      </c>
      <c r="BJ81" s="550" t="n">
        <f aca="false">ROUND(BD81-BE81-BH81-BI81-BB81-BC81,2)</f>
        <v>7.87</v>
      </c>
      <c r="BK81" s="516"/>
    </row>
    <row r="82" customFormat="false" ht="14.25" hidden="false" customHeight="false" outlineLevel="0" collapsed="false">
      <c r="A82" s="503"/>
      <c r="B82" s="504"/>
      <c r="C82" s="604"/>
      <c r="D82" s="505"/>
      <c r="E82" s="505"/>
      <c r="F82" s="505"/>
      <c r="G82" s="505"/>
      <c r="H82" s="507"/>
      <c r="I82" s="508"/>
      <c r="J82" s="508"/>
      <c r="K82" s="508"/>
      <c r="L82" s="509"/>
      <c r="M82" s="510"/>
      <c r="N82" s="510"/>
      <c r="O82" s="509"/>
      <c r="P82" s="509"/>
      <c r="Q82" s="511"/>
      <c r="R82" s="511"/>
      <c r="S82" s="511"/>
      <c r="T82" s="511"/>
      <c r="U82" s="511"/>
      <c r="V82" s="512"/>
      <c r="W82" s="513"/>
      <c r="X82" s="503"/>
      <c r="Y82" s="505"/>
      <c r="Z82" s="551"/>
      <c r="AA82" s="505"/>
      <c r="AB82" s="552"/>
      <c r="AC82" s="553"/>
      <c r="AD82" s="553"/>
      <c r="AE82" s="554"/>
      <c r="AF82" s="554"/>
      <c r="AG82" s="551"/>
      <c r="AH82" s="555"/>
      <c r="AI82" s="555"/>
      <c r="AJ82" s="555"/>
      <c r="AK82" s="555"/>
      <c r="AL82" s="555"/>
      <c r="AM82" s="553"/>
      <c r="AN82" s="556"/>
      <c r="AO82" s="503"/>
      <c r="AP82" s="504"/>
      <c r="AQ82" s="604"/>
      <c r="AR82" s="505"/>
      <c r="AS82" s="505"/>
      <c r="AT82" s="505"/>
      <c r="AU82" s="507"/>
      <c r="AV82" s="505"/>
      <c r="AW82" s="551"/>
      <c r="AX82" s="505"/>
      <c r="AY82" s="510"/>
      <c r="AZ82" s="510"/>
      <c r="BA82" s="510"/>
      <c r="BB82" s="509"/>
      <c r="BC82" s="509"/>
      <c r="BD82" s="509"/>
      <c r="BE82" s="509"/>
      <c r="BF82" s="511"/>
      <c r="BG82" s="511"/>
      <c r="BH82" s="511"/>
      <c r="BI82" s="511"/>
      <c r="BJ82" s="515"/>
      <c r="BK82" s="516"/>
    </row>
    <row r="83" s="456" customFormat="true" ht="14.25" hidden="false" customHeight="false" outlineLevel="0" collapsed="false">
      <c r="A83" s="517" t="s">
        <v>1216</v>
      </c>
      <c r="B83" s="504"/>
      <c r="C83" s="504"/>
      <c r="D83" s="505"/>
      <c r="E83" s="505"/>
      <c r="F83" s="505"/>
      <c r="G83" s="506"/>
      <c r="H83" s="507"/>
      <c r="I83" s="508"/>
      <c r="J83" s="508"/>
      <c r="K83" s="508"/>
      <c r="L83" s="509"/>
      <c r="M83" s="510"/>
      <c r="N83" s="510"/>
      <c r="O83" s="509"/>
      <c r="P83" s="509"/>
      <c r="Q83" s="511"/>
      <c r="R83" s="511"/>
      <c r="S83" s="511"/>
      <c r="T83" s="511"/>
      <c r="U83" s="511"/>
      <c r="V83" s="512"/>
      <c r="W83" s="513"/>
      <c r="X83" s="518" t="str">
        <f aca="false">$A83</f>
        <v>BACIA EE - RUA EWERTON XAVIER (E)</v>
      </c>
      <c r="Y83" s="505"/>
      <c r="Z83" s="551"/>
      <c r="AA83" s="505"/>
      <c r="AB83" s="552"/>
      <c r="AC83" s="553"/>
      <c r="AD83" s="553"/>
      <c r="AE83" s="554"/>
      <c r="AF83" s="554"/>
      <c r="AG83" s="551"/>
      <c r="AH83" s="555"/>
      <c r="AI83" s="555"/>
      <c r="AJ83" s="555"/>
      <c r="AK83" s="555"/>
      <c r="AL83" s="555"/>
      <c r="AM83" s="553"/>
      <c r="AN83" s="556"/>
      <c r="AO83" s="518" t="str">
        <f aca="false">$A83</f>
        <v>BACIA EE - RUA EWERTON XAVIER (E)</v>
      </c>
      <c r="AP83" s="504"/>
      <c r="AQ83" s="504"/>
      <c r="AR83" s="505"/>
      <c r="AS83" s="505"/>
      <c r="AT83" s="505"/>
      <c r="AU83" s="507"/>
      <c r="AV83" s="506"/>
      <c r="AW83" s="506"/>
      <c r="AX83" s="506"/>
      <c r="AY83" s="510"/>
      <c r="AZ83" s="510"/>
      <c r="BA83" s="510"/>
      <c r="BB83" s="509"/>
      <c r="BC83" s="509"/>
      <c r="BD83" s="509"/>
      <c r="BE83" s="509"/>
      <c r="BF83" s="509"/>
      <c r="BG83" s="509"/>
      <c r="BH83" s="509"/>
      <c r="BI83" s="509"/>
      <c r="BJ83" s="515"/>
      <c r="BK83" s="516"/>
    </row>
    <row r="84" customFormat="false" ht="14.25" hidden="false" customHeight="false" outlineLevel="0" collapsed="false">
      <c r="A84" s="557" t="s">
        <v>1217</v>
      </c>
      <c r="B84" s="504"/>
      <c r="C84" s="504"/>
      <c r="D84" s="505"/>
      <c r="E84" s="505"/>
      <c r="F84" s="505"/>
      <c r="G84" s="506"/>
      <c r="H84" s="507"/>
      <c r="I84" s="508"/>
      <c r="J84" s="508"/>
      <c r="K84" s="508"/>
      <c r="L84" s="509"/>
      <c r="M84" s="510"/>
      <c r="N84" s="510"/>
      <c r="O84" s="509"/>
      <c r="P84" s="509"/>
      <c r="Q84" s="511"/>
      <c r="R84" s="511"/>
      <c r="S84" s="511"/>
      <c r="T84" s="511"/>
      <c r="U84" s="511"/>
      <c r="V84" s="512"/>
      <c r="W84" s="513"/>
      <c r="X84" s="528" t="str">
        <f aca="false">$A84</f>
        <v>Rua República Dominicana</v>
      </c>
      <c r="Y84" s="522"/>
      <c r="Z84" s="522"/>
      <c r="AA84" s="522"/>
      <c r="AB84" s="525"/>
      <c r="AC84" s="525"/>
      <c r="AD84" s="525"/>
      <c r="AE84" s="525"/>
      <c r="AF84" s="523"/>
      <c r="AG84" s="525"/>
      <c r="AH84" s="525"/>
      <c r="AI84" s="525"/>
      <c r="AJ84" s="525"/>
      <c r="AK84" s="525"/>
      <c r="AL84" s="525"/>
      <c r="AM84" s="525"/>
      <c r="AN84" s="527"/>
      <c r="AO84" s="557" t="str">
        <f aca="false">$A84</f>
        <v>Rua República Dominicana</v>
      </c>
      <c r="AP84" s="504"/>
      <c r="AQ84" s="504"/>
      <c r="AR84" s="505"/>
      <c r="AS84" s="505"/>
      <c r="AT84" s="505"/>
      <c r="AU84" s="507"/>
      <c r="AV84" s="506"/>
      <c r="AW84" s="506"/>
      <c r="AX84" s="506"/>
      <c r="AY84" s="510"/>
      <c r="AZ84" s="510"/>
      <c r="BA84" s="510"/>
      <c r="BB84" s="509"/>
      <c r="BC84" s="509"/>
      <c r="BD84" s="509"/>
      <c r="BE84" s="509"/>
      <c r="BF84" s="509"/>
      <c r="BG84" s="509"/>
      <c r="BH84" s="509"/>
      <c r="BI84" s="509"/>
      <c r="BJ84" s="515"/>
      <c r="BK84" s="516"/>
    </row>
    <row r="85" customFormat="false" ht="14.25" hidden="false" customHeight="false" outlineLevel="0" collapsed="false">
      <c r="A85" s="558" t="s">
        <v>1218</v>
      </c>
      <c r="B85" s="570" t="s">
        <v>10</v>
      </c>
      <c r="C85" s="559" t="s">
        <v>1219</v>
      </c>
      <c r="D85" s="560" t="n">
        <v>0.4</v>
      </c>
      <c r="E85" s="561"/>
      <c r="F85" s="561"/>
      <c r="G85" s="560" t="s">
        <v>1155</v>
      </c>
      <c r="H85" s="562" t="n">
        <v>35</v>
      </c>
      <c r="I85" s="563" t="n">
        <v>0.81</v>
      </c>
      <c r="J85" s="563" t="n">
        <v>0.846300000000001</v>
      </c>
      <c r="K85" s="536" t="n">
        <v>0.096</v>
      </c>
      <c r="L85" s="537" t="n">
        <f aca="false">ROUND((I85+J85)/2,2)</f>
        <v>0.83</v>
      </c>
      <c r="M85" s="538" t="n">
        <f aca="false">IF(F85=0,ROUND($D85*0.1,2),IF(D85&gt;2.8,0.18,0.15))</f>
        <v>0.04</v>
      </c>
      <c r="N85" s="538" t="n">
        <f aca="false">IF(F85=0,IF(ROUND($D85/4,2),IF(ROUND(($D85*1.2)/6,2)&lt;0.1,0.1,ROUND(($D85*1.2)/6,2))),0.5)</f>
        <v>0.1</v>
      </c>
      <c r="O85" s="537" t="n">
        <f aca="false">L85+M85+N85</f>
        <v>0.97</v>
      </c>
      <c r="P85" s="537" t="n">
        <f aca="false">IF(O85&lt;2,(D85+M85*2)+0.6,(D85+M85*2)+0.6+ROUNDUP(O85-2,0)*0.1)</f>
        <v>1.08</v>
      </c>
      <c r="Q85" s="539" t="n">
        <f aca="false">IF($O85&lt;=$W$4,ROUND(IF($O85&lt;1.5,$O85*$H85*$P85,1.5*$H85*$P85),2),0)</f>
        <v>36.67</v>
      </c>
      <c r="R85" s="539" t="n">
        <f aca="false">IF($O85&gt;$W$4,ROUND(IF($O85&lt;1.5,$O85*$H85*$P85,1.5*$H85*$P85),2),0)</f>
        <v>0</v>
      </c>
      <c r="S85" s="539" t="n">
        <f aca="false">IF($O85&gt;$W$4,ROUND(IF($O85&lt;1.5,0,IF($O85&gt;3,1.5*$H85*$P85,($O85-1.5)*$H85*$P85)),2),0)</f>
        <v>0</v>
      </c>
      <c r="T85" s="539" t="n">
        <f aca="false">IF($O85&gt;$W$4,ROUND(IF($O85&lt;3,0,IF($O85&gt;4.5,1.5*$H85*$P85,($O85-3)*$H85*$P85)),2),0)</f>
        <v>0</v>
      </c>
      <c r="U85" s="539" t="n">
        <f aca="false">IF($O85&gt;$W$4,ROUND(IF($O85&lt;4.5,0,IF($O85&gt;6,($O85-4.5)*$H85*$P85,($O85-4.5)*$H85*$P85)),2),0)</f>
        <v>0</v>
      </c>
      <c r="V85" s="540" t="n">
        <f aca="false">IF($O85&gt;$W$4,IF($O85&lt;=4,ROUND($H85*($O85+0.5)*2,2),0),0)</f>
        <v>0</v>
      </c>
      <c r="W85" s="541" t="n">
        <f aca="false">IF($O85&gt;$W$4,IF($O85&gt;4,ROUND($H85*($O85+0.5)*2,2),0),0)</f>
        <v>0</v>
      </c>
      <c r="X85" s="558" t="str">
        <f aca="false">A85</f>
        <v>EE1</v>
      </c>
      <c r="Y85" s="560" t="n">
        <f aca="false">IF($D85=0.4,1.2,IF($D85=0.6,1.2,IF($D85=0.8,1.3,IF($D85=1,1.5,IF($D85=1.2,1.7,IF($D85&lt;=2,2,"--"))))))</f>
        <v>1.2</v>
      </c>
      <c r="Z85" s="564" t="s">
        <v>1151</v>
      </c>
      <c r="AA85" s="561" t="n">
        <f aca="false">Y85</f>
        <v>1.2</v>
      </c>
      <c r="AB85" s="543" t="n">
        <f aca="false">IF($Y85="--","--",I85)</f>
        <v>0.81</v>
      </c>
      <c r="AC85" s="544" t="n">
        <f aca="false">IF($Y85="--","--",IF(D85&gt;1.5,0.15,ROUND($D85*0.1,2)))</f>
        <v>0.04</v>
      </c>
      <c r="AD85" s="544" t="n">
        <f aca="false">IF($Y85="--","--",0.15)</f>
        <v>0.15</v>
      </c>
      <c r="AE85" s="545" t="n">
        <f aca="false">IF($Y85="--","--",ROUND(AB85+AC85+AD85,2))</f>
        <v>1</v>
      </c>
      <c r="AF85" s="565" t="n">
        <f aca="false">IF($Y85="--","--",IF($AB85&lt;=2,$Y85+1,($Y85+1)+ROUNDUP($AB85-2,0)*0.1))</f>
        <v>2.2</v>
      </c>
      <c r="AG85" s="566" t="n">
        <f aca="false">IF($D85=0.4,0.92,IF($D85=0.6,0.68,IF($D85=0.8,0.74,IF($D85=1,0.7,IF($D85=1.2,0.66,IF($D85=1.5,0.6,IF($D85&lt;=2,(2.4-(D85+0.3)),"--")))))))</f>
        <v>0.92</v>
      </c>
      <c r="AH85" s="547" t="n">
        <f aca="false">IF($Y85="--","--",IF($AE85&lt;=$W$4,ROUND(IF($AE85&lt;1.5,$AE85*$AF85*$AG85,1.5*$AF85*$AG85),2),0))</f>
        <v>2.02</v>
      </c>
      <c r="AI85" s="547" t="n">
        <f aca="false">IF($Y85="--","--",IF($AE85&gt;$W$4,ROUND(IF($AE85&lt;1.5,$AE85*$AF85*$AG85,1.5*$AF85*$AG85),2),0))</f>
        <v>0</v>
      </c>
      <c r="AJ85" s="547" t="n">
        <f aca="false">IF($Y85="--","--",IF($AE85&gt;$W$4,ROUND(IF($AE85&lt;1.5,0,IF($AE85&gt;3,1.5*$AF85*$AG85,($AE85-1.5)*$AF85*$AG85)),2),0))</f>
        <v>0</v>
      </c>
      <c r="AK85" s="547" t="n">
        <f aca="false">IF($Y85="--","--",IF($AE85&gt;$W$4,ROUND(IF($AE85&lt;3,0,IF($AE85&gt;4.5,1.5*$AF85*$AG85,($AE85-3)*$AF85*$AG85)),2),0))</f>
        <v>0</v>
      </c>
      <c r="AL85" s="547" t="n">
        <f aca="false">IF($Y85="--","--",IF($AE85&gt;$W$4,ROUND(IF($AE85&lt;4.5,0,IF($AE85&gt;6,($AE85-4.5)*$AF85*$AG85,($AE85-4.5)*$AF85*$AG85)),2),0))</f>
        <v>0</v>
      </c>
      <c r="AM85" s="544" t="n">
        <f aca="false">IF($Y85="--","--",IF($AE85&gt;$W$4,IF($AE85&lt;=4,ROUND(($AG85*4)*($AE85+0.5)*2,2),0),0))</f>
        <v>0</v>
      </c>
      <c r="AN85" s="548" t="n">
        <f aca="false">IF($Y85="--","--",IF($AE85&gt;$W$4,IF($AE85&gt;4,ROUND(($AG85*4)*($AE85+0.5)*2,2),0),0))</f>
        <v>0</v>
      </c>
      <c r="AO85" s="558" t="s">
        <v>1218</v>
      </c>
      <c r="AP85" s="570" t="s">
        <v>10</v>
      </c>
      <c r="AQ85" s="571" t="s">
        <v>1219</v>
      </c>
      <c r="AR85" s="560" t="n">
        <v>0.4</v>
      </c>
      <c r="AS85" s="561"/>
      <c r="AT85" s="561"/>
      <c r="AU85" s="562" t="n">
        <v>35</v>
      </c>
      <c r="AV85" s="560" t="n">
        <f aca="false">IF($Y85="--","--",Y85+0.2)</f>
        <v>1.4</v>
      </c>
      <c r="AW85" s="564" t="s">
        <v>1151</v>
      </c>
      <c r="AX85" s="561" t="n">
        <f aca="false">AV85</f>
        <v>1.4</v>
      </c>
      <c r="AY85" s="538" t="n">
        <f aca="false">IF(D85&gt;2,AU85,AU85-AV85)</f>
        <v>33.6</v>
      </c>
      <c r="AZ85" s="538" t="n">
        <f aca="false">N85</f>
        <v>0.1</v>
      </c>
      <c r="BA85" s="538" t="n">
        <f aca="false">P85</f>
        <v>1.08</v>
      </c>
      <c r="BB85" s="537" t="n">
        <f aca="false">IF(F85=0,IF(ROUND(AY85*(((N85*P85)+(((D85+M85*2)/6)*P85))-ROUND(((D85+M85*2)^2)*((PI()*96.379/(4*360))-((SIN((96.379/2)*PI()/180))*(COS((96.379/2)*PI()/180))/4)),4)),2),ROUND(AY85*(((N85*P85)+(((D85+M85*2)/4)*P85))-ROUND(((D85+M85*2)^2)*((PI()*120/(4*360))-((SIN((120/2)*PI()/180))*(COS((120/2)*PI()/180))/4)),4)),2)),0)</f>
        <v>6.79</v>
      </c>
      <c r="BC85" s="549" t="n">
        <f aca="false">IF(F85&gt;0,ROUND(AY85*N85*P85,2),0)</f>
        <v>0</v>
      </c>
      <c r="BD85" s="549" t="n">
        <f aca="false">SUM(Q85:U85,AH85:AL85)</f>
        <v>38.69</v>
      </c>
      <c r="BE85" s="549" t="n">
        <f aca="false">IF(F85=0,ROUND((PI()*((D85+M85*2)^2)/4)*AY85,2),ROUND((D85+M85*2)*(F85+M85*2)*AY85,2))</f>
        <v>6.08</v>
      </c>
      <c r="BF85" s="572" t="n">
        <f aca="false">IF(($I85+M85-0.15)&lt;=2,($I85+M85+0.15),IF(($I85+M85)&lt;=3,2.35,($I85+M85+0.2)-0.85))</f>
        <v>1</v>
      </c>
      <c r="BG85" s="572" t="n">
        <f aca="false">IF(D85&gt;2,(I85-F85-M85-0.11),IF(($I85+M85)&lt;=2,0,IF(($I85+M85)&gt;3,0.85,(I85+M85+0.2-BF85))))</f>
        <v>0</v>
      </c>
      <c r="BH85" s="572" t="n">
        <f aca="false">IF(D85&gt;2,ROUND(((1.42+0.4)+(0.91+0.4))*2*BG85,2),ROUND(AV85*AX85*BF85,2))</f>
        <v>1.96</v>
      </c>
      <c r="BI85" s="572" t="n">
        <f aca="false">ROUND(((PI()*0.9^2)/4)*BG85,2)</f>
        <v>0</v>
      </c>
      <c r="BJ85" s="550" t="n">
        <f aca="false">ROUND(BD85-BE85-BH85-BI85-BB85-BC85,2)</f>
        <v>23.86</v>
      </c>
      <c r="BK85" s="516"/>
    </row>
    <row r="86" customFormat="false" ht="14.25" hidden="false" customHeight="false" outlineLevel="0" collapsed="false">
      <c r="A86" s="558" t="s">
        <v>1219</v>
      </c>
      <c r="B86" s="570" t="s">
        <v>10</v>
      </c>
      <c r="C86" s="559" t="s">
        <v>1220</v>
      </c>
      <c r="D86" s="560" t="n">
        <v>0.4</v>
      </c>
      <c r="E86" s="561"/>
      <c r="F86" s="561"/>
      <c r="G86" s="560" t="s">
        <v>1155</v>
      </c>
      <c r="H86" s="562" t="n">
        <v>35</v>
      </c>
      <c r="I86" s="563" t="n">
        <v>0.942300000000001</v>
      </c>
      <c r="J86" s="563" t="n">
        <v>0.814200000000001</v>
      </c>
      <c r="K86" s="536" t="n">
        <v>0</v>
      </c>
      <c r="L86" s="537" t="n">
        <f aca="false">ROUND((I86+J86)/2,2)</f>
        <v>0.88</v>
      </c>
      <c r="M86" s="538" t="n">
        <f aca="false">IF(F86=0,ROUND($D86*0.1,2),IF(D86&gt;2.8,0.18,0.15))</f>
        <v>0.04</v>
      </c>
      <c r="N86" s="538" t="n">
        <f aca="false">IF(F86=0,IF(ROUND($D86/4,2),IF(ROUND(($D86*1.2)/6,2)&lt;0.1,0.1,ROUND(($D86*1.2)/6,2))),0.5)</f>
        <v>0.1</v>
      </c>
      <c r="O86" s="537" t="n">
        <f aca="false">L86+M86+N86</f>
        <v>1.02</v>
      </c>
      <c r="P86" s="537" t="n">
        <f aca="false">IF(O86&lt;2,(D86+M86*2)+0.6,(D86+M86*2)+0.6+ROUNDUP(O86-2,0)*0.1)</f>
        <v>1.08</v>
      </c>
      <c r="Q86" s="539" t="n">
        <f aca="false">IF($O86&lt;=$W$4,ROUND(IF($O86&lt;1.5,$O86*$H86*$P86,1.5*$H86*$P86),2),0)</f>
        <v>38.56</v>
      </c>
      <c r="R86" s="539" t="n">
        <f aca="false">IF($O86&gt;$W$4,ROUND(IF($O86&lt;1.5,$O86*$H86*$P86,1.5*$H86*$P86),2),0)</f>
        <v>0</v>
      </c>
      <c r="S86" s="539" t="n">
        <f aca="false">IF($O86&gt;$W$4,ROUND(IF($O86&lt;1.5,0,IF($O86&gt;3,1.5*$H86*$P86,($O86-1.5)*$H86*$P86)),2),0)</f>
        <v>0</v>
      </c>
      <c r="T86" s="539" t="n">
        <f aca="false">IF($O86&gt;$W$4,ROUND(IF($O86&lt;3,0,IF($O86&gt;4.5,1.5*$H86*$P86,($O86-3)*$H86*$P86)),2),0)</f>
        <v>0</v>
      </c>
      <c r="U86" s="539" t="n">
        <f aca="false">IF($O86&gt;$W$4,ROUND(IF($O86&lt;4.5,0,IF($O86&gt;6,($O86-4.5)*$H86*$P86,($O86-4.5)*$H86*$P86)),2),0)</f>
        <v>0</v>
      </c>
      <c r="V86" s="540" t="n">
        <f aca="false">IF($O86&gt;$W$4,IF($O86&lt;=4,ROUND($H86*($O86+0.5)*2,2),0),0)</f>
        <v>0</v>
      </c>
      <c r="W86" s="541" t="n">
        <f aca="false">IF($O86&gt;$W$4,IF($O86&gt;4,ROUND($H86*($O86+0.5)*2,2),0),0)</f>
        <v>0</v>
      </c>
      <c r="X86" s="558" t="str">
        <f aca="false">A86</f>
        <v>EE2</v>
      </c>
      <c r="Y86" s="560" t="n">
        <f aca="false">IF($D86=0.4,1.2,IF($D86=0.6,1.2,IF($D86=0.8,1.3,IF($D86=1,1.5,IF($D86=1.2,1.7,IF($D86&lt;=2,2,"--"))))))</f>
        <v>1.2</v>
      </c>
      <c r="Z86" s="564" t="s">
        <v>1151</v>
      </c>
      <c r="AA86" s="561" t="n">
        <f aca="false">Y86</f>
        <v>1.2</v>
      </c>
      <c r="AB86" s="543" t="n">
        <f aca="false">IF($Y86="--","--",I86)</f>
        <v>0.942300000000001</v>
      </c>
      <c r="AC86" s="544" t="n">
        <f aca="false">IF($Y86="--","--",IF(D86&gt;1.5,0.15,ROUND($D86*0.1,2)))</f>
        <v>0.04</v>
      </c>
      <c r="AD86" s="544" t="n">
        <f aca="false">IF($Y86="--","--",0.15)</f>
        <v>0.15</v>
      </c>
      <c r="AE86" s="545" t="n">
        <f aca="false">IF($Y86="--","--",ROUND(AB86+AC86+AD86,2))</f>
        <v>1.13</v>
      </c>
      <c r="AF86" s="565" t="n">
        <f aca="false">IF($Y86="--","--",IF($AB86&lt;=2,$Y86+1,($Y86+1)+ROUNDUP($AB86-2,0)*0.1))</f>
        <v>2.2</v>
      </c>
      <c r="AG86" s="566" t="n">
        <f aca="false">IF($D86=0.4,0.92,IF($D86=0.6,0.68,IF($D86=0.8,0.74,IF($D86=1,0.7,IF($D86=1.2,0.66,IF($D86=1.5,0.6,IF($D86&lt;=2,(2.4-(D86+0.3)),"--")))))))</f>
        <v>0.92</v>
      </c>
      <c r="AH86" s="547" t="n">
        <f aca="false">IF($Y86="--","--",IF($AE86&lt;=$W$4,ROUND(IF($AE86&lt;1.5,$AE86*$AF86*$AG86,1.5*$AF86*$AG86),2),0))</f>
        <v>2.29</v>
      </c>
      <c r="AI86" s="547" t="n">
        <f aca="false">IF($Y86="--","--",IF($AE86&gt;$W$4,ROUND(IF($AE86&lt;1.5,$AE86*$AF86*$AG86,1.5*$AF86*$AG86),2),0))</f>
        <v>0</v>
      </c>
      <c r="AJ86" s="547" t="n">
        <f aca="false">IF($Y86="--","--",IF($AE86&gt;$W$4,ROUND(IF($AE86&lt;1.5,0,IF($AE86&gt;3,1.5*$AF86*$AG86,($AE86-1.5)*$AF86*$AG86)),2),0))</f>
        <v>0</v>
      </c>
      <c r="AK86" s="547" t="n">
        <f aca="false">IF($Y86="--","--",IF($AE86&gt;$W$4,ROUND(IF($AE86&lt;3,0,IF($AE86&gt;4.5,1.5*$AF86*$AG86,($AE86-3)*$AF86*$AG86)),2),0))</f>
        <v>0</v>
      </c>
      <c r="AL86" s="547" t="n">
        <f aca="false">IF($Y86="--","--",IF($AE86&gt;$W$4,ROUND(IF($AE86&lt;4.5,0,IF($AE86&gt;6,($AE86-4.5)*$AF86*$AG86,($AE86-4.5)*$AF86*$AG86)),2),0))</f>
        <v>0</v>
      </c>
      <c r="AM86" s="544" t="n">
        <f aca="false">IF($Y86="--","--",IF($AE86&gt;$W$4,IF($AE86&lt;=4,ROUND(($AG86*4)*($AE86+0.5)*2,2),0),0))</f>
        <v>0</v>
      </c>
      <c r="AN86" s="548" t="n">
        <f aca="false">IF($Y86="--","--",IF($AE86&gt;$W$4,IF($AE86&gt;4,ROUND(($AG86*4)*($AE86+0.5)*2,2),0),0))</f>
        <v>0</v>
      </c>
      <c r="AO86" s="558" t="s">
        <v>1219</v>
      </c>
      <c r="AP86" s="570" t="s">
        <v>10</v>
      </c>
      <c r="AQ86" s="571" t="s">
        <v>1220</v>
      </c>
      <c r="AR86" s="560" t="n">
        <v>0.4</v>
      </c>
      <c r="AS86" s="561"/>
      <c r="AT86" s="561"/>
      <c r="AU86" s="562" t="n">
        <v>35</v>
      </c>
      <c r="AV86" s="560" t="n">
        <f aca="false">IF($Y86="--","--",Y86+0.2)</f>
        <v>1.4</v>
      </c>
      <c r="AW86" s="564" t="s">
        <v>1151</v>
      </c>
      <c r="AX86" s="561" t="n">
        <f aca="false">AV86</f>
        <v>1.4</v>
      </c>
      <c r="AY86" s="538" t="n">
        <f aca="false">IF(D86&gt;2,AU86,AU86-AV86)</f>
        <v>33.6</v>
      </c>
      <c r="AZ86" s="538" t="n">
        <f aca="false">N86</f>
        <v>0.1</v>
      </c>
      <c r="BA86" s="538" t="n">
        <f aca="false">P86</f>
        <v>1.08</v>
      </c>
      <c r="BB86" s="537" t="n">
        <f aca="false">IF(F86=0,IF(ROUND(AY86*(((N86*P86)+(((D86+M86*2)/6)*P86))-ROUND(((D86+M86*2)^2)*((PI()*96.379/(4*360))-((SIN((96.379/2)*PI()/180))*(COS((96.379/2)*PI()/180))/4)),4)),2),ROUND(AY86*(((N86*P86)+(((D86+M86*2)/4)*P86))-ROUND(((D86+M86*2)^2)*((PI()*120/(4*360))-((SIN((120/2)*PI()/180))*(COS((120/2)*PI()/180))/4)),4)),2)),0)</f>
        <v>6.79</v>
      </c>
      <c r="BC86" s="549" t="n">
        <f aca="false">IF(F86&gt;0,ROUND(AY86*N86*P86,2),0)</f>
        <v>0</v>
      </c>
      <c r="BD86" s="549" t="n">
        <f aca="false">SUM(Q86:U86,AH86:AL86)</f>
        <v>40.85</v>
      </c>
      <c r="BE86" s="549" t="n">
        <f aca="false">IF(F86=0,ROUND((PI()*((D86+M86*2)^2)/4)*AY86,2),ROUND((D86+M86*2)*(F86+M86*2)*AY86,2))</f>
        <v>6.08</v>
      </c>
      <c r="BF86" s="572" t="n">
        <f aca="false">IF(($I86+M86-0.15)&lt;=2,($I86+M86+0.15),IF(($I86+M86)&lt;=3,2.35,($I86+M86+0.2)-0.85))</f>
        <v>1.1323</v>
      </c>
      <c r="BG86" s="572" t="n">
        <f aca="false">IF(D86&gt;2,(I86-F86-M86-0.11),IF(($I86+M86)&lt;=2,0,IF(($I86+M86)&gt;3,0.85,(I86+M86+0.2-BF86))))</f>
        <v>0</v>
      </c>
      <c r="BH86" s="572" t="n">
        <f aca="false">IF(D86&gt;2,ROUND(((1.42+0.4)+(0.91+0.4))*2*BG86,2),ROUND(AV86*AX86*BF86,2))</f>
        <v>2.22</v>
      </c>
      <c r="BI86" s="572" t="n">
        <f aca="false">ROUND(((PI()*0.9^2)/4)*BG86,2)</f>
        <v>0</v>
      </c>
      <c r="BJ86" s="550" t="n">
        <f aca="false">ROUND(BD86-BE86-BH86-BI86-BB86-BC86,2)</f>
        <v>25.76</v>
      </c>
      <c r="BK86" s="516"/>
    </row>
    <row r="87" customFormat="false" ht="14.25" hidden="false" customHeight="false" outlineLevel="0" collapsed="false">
      <c r="A87" s="558" t="s">
        <v>1220</v>
      </c>
      <c r="B87" s="570" t="s">
        <v>10</v>
      </c>
      <c r="C87" s="559" t="s">
        <v>1221</v>
      </c>
      <c r="D87" s="560" t="n">
        <v>0.4</v>
      </c>
      <c r="E87" s="561"/>
      <c r="F87" s="561"/>
      <c r="G87" s="560" t="s">
        <v>1155</v>
      </c>
      <c r="H87" s="562" t="n">
        <v>30</v>
      </c>
      <c r="I87" s="563" t="n">
        <v>0.814200000000001</v>
      </c>
      <c r="J87" s="563" t="n">
        <v>0.814200000000001</v>
      </c>
      <c r="K87" s="536" t="n">
        <v>0</v>
      </c>
      <c r="L87" s="537" t="n">
        <f aca="false">ROUND((I87+J87)/2,2)</f>
        <v>0.81</v>
      </c>
      <c r="M87" s="538" t="n">
        <f aca="false">IF(F87=0,ROUND($D87*0.1,2),IF(D87&gt;2.8,0.18,0.15))</f>
        <v>0.04</v>
      </c>
      <c r="N87" s="538" t="n">
        <f aca="false">IF(F87=0,IF(ROUND($D87/4,2),IF(ROUND(($D87*1.2)/6,2)&lt;0.1,0.1,ROUND(($D87*1.2)/6,2))),0.5)</f>
        <v>0.1</v>
      </c>
      <c r="O87" s="537" t="n">
        <f aca="false">L87+M87+N87</f>
        <v>0.95</v>
      </c>
      <c r="P87" s="537" t="n">
        <f aca="false">IF(O87&lt;2,(D87+M87*2)+0.6,(D87+M87*2)+0.6+ROUNDUP(O87-2,0)*0.1)</f>
        <v>1.08</v>
      </c>
      <c r="Q87" s="539" t="n">
        <f aca="false">IF($O87&lt;=$W$4,ROUND(IF($O87&lt;1.5,$O87*$H87*$P87,1.5*$H87*$P87),2),0)</f>
        <v>30.78</v>
      </c>
      <c r="R87" s="539" t="n">
        <f aca="false">IF($O87&gt;$W$4,ROUND(IF($O87&lt;1.5,$O87*$H87*$P87,1.5*$H87*$P87),2),0)</f>
        <v>0</v>
      </c>
      <c r="S87" s="539" t="n">
        <f aca="false">IF($O87&gt;$W$4,ROUND(IF($O87&lt;1.5,0,IF($O87&gt;3,1.5*$H87*$P87,($O87-1.5)*$H87*$P87)),2),0)</f>
        <v>0</v>
      </c>
      <c r="T87" s="539" t="n">
        <f aca="false">IF($O87&gt;$W$4,ROUND(IF($O87&lt;3,0,IF($O87&gt;4.5,1.5*$H87*$P87,($O87-3)*$H87*$P87)),2),0)</f>
        <v>0</v>
      </c>
      <c r="U87" s="539" t="n">
        <f aca="false">IF($O87&gt;$W$4,ROUND(IF($O87&lt;4.5,0,IF($O87&gt;6,($O87-4.5)*$H87*$P87,($O87-4.5)*$H87*$P87)),2),0)</f>
        <v>0</v>
      </c>
      <c r="V87" s="540" t="n">
        <f aca="false">IF($O87&gt;$W$4,IF($O87&lt;=4,ROUND($H87*($O87+0.5)*2,2),0),0)</f>
        <v>0</v>
      </c>
      <c r="W87" s="541" t="n">
        <f aca="false">IF($O87&gt;$W$4,IF($O87&gt;4,ROUND($H87*($O87+0.5)*2,2),0),0)</f>
        <v>0</v>
      </c>
      <c r="X87" s="558" t="str">
        <f aca="false">A87</f>
        <v>EE3</v>
      </c>
      <c r="Y87" s="560" t="n">
        <f aca="false">IF($D87=0.4,1.2,IF($D87=0.6,1.2,IF($D87=0.8,1.3,IF($D87=1,1.5,IF($D87=1.2,1.7,IF($D87&lt;=2,2,"--"))))))</f>
        <v>1.2</v>
      </c>
      <c r="Z87" s="564" t="s">
        <v>1151</v>
      </c>
      <c r="AA87" s="561" t="n">
        <f aca="false">Y87</f>
        <v>1.2</v>
      </c>
      <c r="AB87" s="543" t="n">
        <f aca="false">IF($Y87="--","--",I87)</f>
        <v>0.814200000000001</v>
      </c>
      <c r="AC87" s="544" t="n">
        <f aca="false">IF($Y87="--","--",IF(D87&gt;1.5,0.15,ROUND($D87*0.1,2)))</f>
        <v>0.04</v>
      </c>
      <c r="AD87" s="544" t="n">
        <f aca="false">IF($Y87="--","--",0.15)</f>
        <v>0.15</v>
      </c>
      <c r="AE87" s="545" t="n">
        <f aca="false">IF($Y87="--","--",ROUND(AB87+AC87+AD87,2))</f>
        <v>1</v>
      </c>
      <c r="AF87" s="565" t="n">
        <f aca="false">IF($Y87="--","--",IF($AB87&lt;=2,$Y87+1,($Y87+1)+ROUNDUP($AB87-2,0)*0.1))</f>
        <v>2.2</v>
      </c>
      <c r="AG87" s="566" t="n">
        <f aca="false">IF($D87=0.4,0.92,IF($D87=0.6,0.68,IF($D87=0.8,0.74,IF($D87=1,0.7,IF($D87=1.2,0.66,IF($D87=1.5,0.6,IF($D87&lt;=2,(2.4-(D87+0.3)),"--")))))))</f>
        <v>0.92</v>
      </c>
      <c r="AH87" s="547" t="n">
        <f aca="false">IF($Y87="--","--",IF($AE87&lt;=$W$4,ROUND(IF($AE87&lt;1.5,$AE87*$AF87*$AG87,1.5*$AF87*$AG87),2),0))</f>
        <v>2.02</v>
      </c>
      <c r="AI87" s="547" t="n">
        <f aca="false">IF($Y87="--","--",IF($AE87&gt;$W$4,ROUND(IF($AE87&lt;1.5,$AE87*$AF87*$AG87,1.5*$AF87*$AG87),2),0))</f>
        <v>0</v>
      </c>
      <c r="AJ87" s="547" t="n">
        <f aca="false">IF($Y87="--","--",IF($AE87&gt;$W$4,ROUND(IF($AE87&lt;1.5,0,IF($AE87&gt;3,1.5*$AF87*$AG87,($AE87-1.5)*$AF87*$AG87)),2),0))</f>
        <v>0</v>
      </c>
      <c r="AK87" s="547" t="n">
        <f aca="false">IF($Y87="--","--",IF($AE87&gt;$W$4,ROUND(IF($AE87&lt;3,0,IF($AE87&gt;4.5,1.5*$AF87*$AG87,($AE87-3)*$AF87*$AG87)),2),0))</f>
        <v>0</v>
      </c>
      <c r="AL87" s="547" t="n">
        <f aca="false">IF($Y87="--","--",IF($AE87&gt;$W$4,ROUND(IF($AE87&lt;4.5,0,IF($AE87&gt;6,($AE87-4.5)*$AF87*$AG87,($AE87-4.5)*$AF87*$AG87)),2),0))</f>
        <v>0</v>
      </c>
      <c r="AM87" s="544" t="n">
        <f aca="false">IF($Y87="--","--",IF($AE87&gt;$W$4,IF($AE87&lt;=4,ROUND(($AG87*4)*($AE87+0.5)*2,2),0),0))</f>
        <v>0</v>
      </c>
      <c r="AN87" s="548" t="n">
        <f aca="false">IF($Y87="--","--",IF($AE87&gt;$W$4,IF($AE87&gt;4,ROUND(($AG87*4)*($AE87+0.5)*2,2),0),0))</f>
        <v>0</v>
      </c>
      <c r="AO87" s="558" t="s">
        <v>1220</v>
      </c>
      <c r="AP87" s="570" t="s">
        <v>10</v>
      </c>
      <c r="AQ87" s="571" t="s">
        <v>1221</v>
      </c>
      <c r="AR87" s="560" t="n">
        <v>0.4</v>
      </c>
      <c r="AS87" s="561"/>
      <c r="AT87" s="561"/>
      <c r="AU87" s="562" t="n">
        <v>30</v>
      </c>
      <c r="AV87" s="560" t="n">
        <f aca="false">IF($Y87="--","--",Y87+0.2)</f>
        <v>1.4</v>
      </c>
      <c r="AW87" s="564" t="s">
        <v>1151</v>
      </c>
      <c r="AX87" s="561" t="n">
        <f aca="false">AV87</f>
        <v>1.4</v>
      </c>
      <c r="AY87" s="538" t="n">
        <f aca="false">IF(D87&gt;2,AU87,AU87-AV87)</f>
        <v>28.6</v>
      </c>
      <c r="AZ87" s="538" t="n">
        <f aca="false">N87</f>
        <v>0.1</v>
      </c>
      <c r="BA87" s="538" t="n">
        <f aca="false">P87</f>
        <v>1.08</v>
      </c>
      <c r="BB87" s="537" t="n">
        <f aca="false">IF(F87=0,IF(ROUND(AY87*(((N87*P87)+(((D87+M87*2)/6)*P87))-ROUND(((D87+M87*2)^2)*((PI()*96.379/(4*360))-((SIN((96.379/2)*PI()/180))*(COS((96.379/2)*PI()/180))/4)),4)),2),ROUND(AY87*(((N87*P87)+(((D87+M87*2)/4)*P87))-ROUND(((D87+M87*2)^2)*((PI()*120/(4*360))-((SIN((120/2)*PI()/180))*(COS((120/2)*PI()/180))/4)),4)),2)),0)</f>
        <v>5.78</v>
      </c>
      <c r="BC87" s="549" t="n">
        <f aca="false">IF(F87&gt;0,ROUND(AY87*N87*P87,2),0)</f>
        <v>0</v>
      </c>
      <c r="BD87" s="549" t="n">
        <f aca="false">SUM(Q87:U87,AH87:AL87)</f>
        <v>32.8</v>
      </c>
      <c r="BE87" s="549" t="n">
        <f aca="false">IF(F87=0,ROUND((PI()*((D87+M87*2)^2)/4)*AY87,2),ROUND((D87+M87*2)*(F87+M87*2)*AY87,2))</f>
        <v>5.18</v>
      </c>
      <c r="BF87" s="572" t="n">
        <f aca="false">IF(($I87+M87-0.15)&lt;=2,($I87+M87+0.15),IF(($I87+M87)&lt;=3,2.35,($I87+M87+0.2)-0.85))</f>
        <v>1.0042</v>
      </c>
      <c r="BG87" s="572" t="n">
        <f aca="false">IF(D87&gt;2,(I87-F87-M87-0.11),IF(($I87+M87)&lt;=2,0,IF(($I87+M87)&gt;3,0.85,(I87+M87+0.2-BF87))))</f>
        <v>0</v>
      </c>
      <c r="BH87" s="572" t="n">
        <f aca="false">IF(D87&gt;2,ROUND(((1.42+0.4)+(0.91+0.4))*2*BG87,2),ROUND(AV87*AX87*BF87,2))</f>
        <v>1.97</v>
      </c>
      <c r="BI87" s="572" t="n">
        <f aca="false">ROUND(((PI()*0.9^2)/4)*BG87,2)</f>
        <v>0</v>
      </c>
      <c r="BJ87" s="550" t="n">
        <f aca="false">ROUND(BD87-BE87-BH87-BI87-BB87-BC87,2)</f>
        <v>19.87</v>
      </c>
      <c r="BK87" s="516"/>
    </row>
    <row r="88" customFormat="false" ht="14.25" hidden="false" customHeight="false" outlineLevel="0" collapsed="false">
      <c r="A88" s="530" t="s">
        <v>1221</v>
      </c>
      <c r="B88" s="531" t="s">
        <v>10</v>
      </c>
      <c r="C88" s="532" t="s">
        <v>1222</v>
      </c>
      <c r="D88" s="533" t="n">
        <v>0.4</v>
      </c>
      <c r="E88" s="534"/>
      <c r="F88" s="534"/>
      <c r="G88" s="533" t="s">
        <v>1155</v>
      </c>
      <c r="H88" s="535" t="n">
        <v>31</v>
      </c>
      <c r="I88" s="536" t="n">
        <v>0.814200000000001</v>
      </c>
      <c r="J88" s="536" t="n">
        <v>0.813000000000002</v>
      </c>
      <c r="K88" s="536" t="n">
        <v>0.131</v>
      </c>
      <c r="L88" s="537" t="n">
        <f aca="false">ROUND((I88+J88)/2,2)</f>
        <v>0.81</v>
      </c>
      <c r="M88" s="538" t="n">
        <f aca="false">IF(F88=0,ROUND($D88*0.1,2),IF(D88&gt;2.8,0.18,0.15))</f>
        <v>0.04</v>
      </c>
      <c r="N88" s="538" t="n">
        <f aca="false">IF(F88=0,IF(ROUND($D88/4,2),IF(ROUND(($D88*1.2)/6,2)&lt;0.1,0.1,ROUND(($D88*1.2)/6,2))),0.5)</f>
        <v>0.1</v>
      </c>
      <c r="O88" s="537" t="n">
        <f aca="false">L88+M88+N88</f>
        <v>0.95</v>
      </c>
      <c r="P88" s="537" t="n">
        <f aca="false">IF(O88&lt;2,(D88+M88*2)+0.6,(D88+M88*2)+0.6+ROUNDUP(O88-2,0)*0.1)</f>
        <v>1.08</v>
      </c>
      <c r="Q88" s="539" t="n">
        <f aca="false">IF($O88&lt;=$W$4,ROUND(IF($O88&lt;1.5,$O88*$H88*$P88,1.5*$H88*$P88),2),0)</f>
        <v>31.81</v>
      </c>
      <c r="R88" s="539" t="n">
        <f aca="false">IF($O88&gt;$W$4,ROUND(IF($O88&lt;1.5,$O88*$H88*$P88,1.5*$H88*$P88),2),0)</f>
        <v>0</v>
      </c>
      <c r="S88" s="539" t="n">
        <f aca="false">IF($O88&gt;$W$4,ROUND(IF($O88&lt;1.5,0,IF($O88&gt;3,1.5*$H88*$P88,($O88-1.5)*$H88*$P88)),2),0)</f>
        <v>0</v>
      </c>
      <c r="T88" s="539" t="n">
        <f aca="false">IF($O88&gt;$W$4,ROUND(IF($O88&lt;3,0,IF($O88&gt;4.5,1.5*$H88*$P88,($O88-3)*$H88*$P88)),2),0)</f>
        <v>0</v>
      </c>
      <c r="U88" s="539" t="n">
        <f aca="false">IF($O88&gt;$W$4,ROUND(IF($O88&lt;4.5,0,IF($O88&gt;6,($O88-4.5)*$H88*$P88,($O88-4.5)*$H88*$P88)),2),0)</f>
        <v>0</v>
      </c>
      <c r="V88" s="540" t="n">
        <f aca="false">IF($O88&gt;$W$4,IF($O88&lt;=4,ROUND($H88*($O88+0.5)*2,2),0),0)</f>
        <v>0</v>
      </c>
      <c r="W88" s="541" t="n">
        <f aca="false">IF($O88&gt;$W$4,IF($O88&gt;4,ROUND($H88*($O88+0.5)*2,2),0),0)</f>
        <v>0</v>
      </c>
      <c r="X88" s="530" t="str">
        <f aca="false">A88</f>
        <v>EE4</v>
      </c>
      <c r="Y88" s="533" t="n">
        <f aca="false">IF($D88=0.4,1.2,IF($D88=0.6,1.2,IF($D88=0.8,1.3,IF($D88=1,1.5,IF($D88=1.2,1.7,IF($D88&lt;=2,2,"--"))))))</f>
        <v>1.2</v>
      </c>
      <c r="Z88" s="542" t="s">
        <v>1151</v>
      </c>
      <c r="AA88" s="534" t="n">
        <f aca="false">Y88</f>
        <v>1.2</v>
      </c>
      <c r="AB88" s="543" t="n">
        <f aca="false">IF($Y88="--","--",I88)</f>
        <v>0.814200000000001</v>
      </c>
      <c r="AC88" s="544" t="n">
        <f aca="false">IF($Y88="--","--",IF(D88&gt;1.5,0.15,ROUND($D88*0.1,2)))</f>
        <v>0.04</v>
      </c>
      <c r="AD88" s="544" t="n">
        <f aca="false">IF($Y88="--","--",0.15)</f>
        <v>0.15</v>
      </c>
      <c r="AE88" s="545" t="n">
        <f aca="false">IF($Y88="--","--",ROUND(AB88+AC88+AD88,2))</f>
        <v>1</v>
      </c>
      <c r="AF88" s="545" t="n">
        <f aca="false">IF($Y88="--","--",IF($AB88&lt;=2,$Y88+1,($Y88+1)+ROUNDUP($AB88-2,0)*0.1))</f>
        <v>2.2</v>
      </c>
      <c r="AG88" s="546" t="n">
        <f aca="false">IF($D88=0.4,0.92,IF($D88=0.6,0.68,IF($D88=0.8,0.74,IF($D88=1,0.7,IF($D88=1.2,0.66,IF($D88=1.5,0.6,IF($D88&lt;=2,(2.4-(D88+0.3)),"--")))))))</f>
        <v>0.92</v>
      </c>
      <c r="AH88" s="547" t="n">
        <f aca="false">IF($Y88="--","--",IF($AE88&lt;=$W$4,ROUND(IF($AE88&lt;1.5,$AE88*$AF88*$AG88,1.5*$AF88*$AG88),2),0))</f>
        <v>2.02</v>
      </c>
      <c r="AI88" s="547" t="n">
        <f aca="false">IF($Y88="--","--",IF($AE88&gt;$W$4,ROUND(IF($AE88&lt;1.5,$AE88*$AF88*$AG88,1.5*$AF88*$AG88),2),0))</f>
        <v>0</v>
      </c>
      <c r="AJ88" s="547" t="n">
        <f aca="false">IF($Y88="--","--",IF($AE88&gt;$W$4,ROUND(IF($AE88&lt;1.5,0,IF($AE88&gt;3,1.5*$AF88*$AG88,($AE88-1.5)*$AF88*$AG88)),2),0))</f>
        <v>0</v>
      </c>
      <c r="AK88" s="547" t="n">
        <f aca="false">IF($Y88="--","--",IF($AE88&gt;$W$4,ROUND(IF($AE88&lt;3,0,IF($AE88&gt;4.5,1.5*$AF88*$AG88,($AE88-3)*$AF88*$AG88)),2),0))</f>
        <v>0</v>
      </c>
      <c r="AL88" s="547" t="n">
        <f aca="false">IF($Y88="--","--",IF($AE88&gt;$W$4,ROUND(IF($AE88&lt;4.5,0,IF($AE88&gt;6,($AE88-4.5)*$AF88*$AG88,($AE88-4.5)*$AF88*$AG88)),2),0))</f>
        <v>0</v>
      </c>
      <c r="AM88" s="544" t="n">
        <f aca="false">IF($Y88="--","--",IF($AE88&gt;$W$4,IF($AE88&lt;=4,ROUND(($AG88*4)*($AE88+0.5)*2,2),0),0))</f>
        <v>0</v>
      </c>
      <c r="AN88" s="548" t="n">
        <f aca="false">IF($Y88="--","--",IF($AE88&gt;$W$4,IF($AE88&gt;4,ROUND(($AG88*4)*($AE88+0.5)*2,2),0),0))</f>
        <v>0</v>
      </c>
      <c r="AO88" s="530" t="s">
        <v>1221</v>
      </c>
      <c r="AP88" s="531" t="s">
        <v>10</v>
      </c>
      <c r="AQ88" s="532" t="s">
        <v>1222</v>
      </c>
      <c r="AR88" s="533" t="n">
        <v>0.4</v>
      </c>
      <c r="AS88" s="534"/>
      <c r="AT88" s="534"/>
      <c r="AU88" s="535" t="n">
        <v>31</v>
      </c>
      <c r="AV88" s="533" t="n">
        <f aca="false">IF($Y88="--","--",Y88+0.2)</f>
        <v>1.4</v>
      </c>
      <c r="AW88" s="542" t="s">
        <v>1151</v>
      </c>
      <c r="AX88" s="534" t="n">
        <f aca="false">AV88</f>
        <v>1.4</v>
      </c>
      <c r="AY88" s="538" t="n">
        <f aca="false">IF(D88&gt;2,AU88,AU88-AV88)</f>
        <v>29.6</v>
      </c>
      <c r="AZ88" s="538" t="n">
        <f aca="false">N88</f>
        <v>0.1</v>
      </c>
      <c r="BA88" s="538" t="n">
        <f aca="false">P88</f>
        <v>1.08</v>
      </c>
      <c r="BB88" s="537" t="n">
        <f aca="false">IF(F88=0,IF(ROUND(AY88*(((N88*P88)+(((D88+M88*2)/6)*P88))-ROUND(((D88+M88*2)^2)*((PI()*96.379/(4*360))-((SIN((96.379/2)*PI()/180))*(COS((96.379/2)*PI()/180))/4)),4)),2),ROUND(AY88*(((N88*P88)+(((D88+M88*2)/4)*P88))-ROUND(((D88+M88*2)^2)*((PI()*120/(4*360))-((SIN((120/2)*PI()/180))*(COS((120/2)*PI()/180))/4)),4)),2)),0)</f>
        <v>5.99</v>
      </c>
      <c r="BC88" s="549" t="n">
        <f aca="false">IF(F88&gt;0,ROUND(AY88*N88*P88,2),0)</f>
        <v>0</v>
      </c>
      <c r="BD88" s="549" t="n">
        <f aca="false">SUM(Q88:U88,AH88:AL88)</f>
        <v>33.83</v>
      </c>
      <c r="BE88" s="549" t="n">
        <f aca="false">IF(F88=0,ROUND((PI()*((D88+M88*2)^2)/4)*AY88,2),ROUND((D88+M88*2)*(F88+M88*2)*AY88,2))</f>
        <v>5.36</v>
      </c>
      <c r="BF88" s="539" t="n">
        <f aca="false">IF(($I88+M88-0.15)&lt;=2,($I88+M88+0.15),IF(($I88+M88)&lt;=3,2.35,($I88+M88+0.2)-0.85))</f>
        <v>1.0042</v>
      </c>
      <c r="BG88" s="539" t="n">
        <f aca="false">IF(D88&gt;2,(I88-F88-M88-0.11),IF(($I88+M88)&lt;=2,0,IF(($I88+M88)&gt;3,0.85,(I88+M88+0.2-BF88))))</f>
        <v>0</v>
      </c>
      <c r="BH88" s="539" t="n">
        <f aca="false">IF(D88&gt;2,ROUND(((1.42+0.4)+(0.91+0.4))*2*BG88,2),ROUND(AV88*AX88*BF88,2))</f>
        <v>1.97</v>
      </c>
      <c r="BI88" s="539" t="n">
        <f aca="false">ROUND(((PI()*0.9^2)/4)*BG88,2)</f>
        <v>0</v>
      </c>
      <c r="BJ88" s="550" t="n">
        <f aca="false">ROUND(BD88-BE88-BH88-BI88-BB88-BC88,2)</f>
        <v>20.51</v>
      </c>
      <c r="BK88" s="516"/>
    </row>
    <row r="89" customFormat="false" ht="14.25" hidden="false" customHeight="false" outlineLevel="0" collapsed="false">
      <c r="A89" s="503"/>
      <c r="B89" s="504"/>
      <c r="C89" s="604"/>
      <c r="D89" s="505"/>
      <c r="E89" s="505"/>
      <c r="F89" s="505"/>
      <c r="G89" s="505"/>
      <c r="H89" s="507"/>
      <c r="I89" s="508"/>
      <c r="J89" s="508"/>
      <c r="K89" s="508"/>
      <c r="L89" s="509"/>
      <c r="M89" s="510"/>
      <c r="N89" s="510"/>
      <c r="O89" s="509"/>
      <c r="P89" s="509"/>
      <c r="Q89" s="511"/>
      <c r="R89" s="511"/>
      <c r="S89" s="511"/>
      <c r="T89" s="511"/>
      <c r="U89" s="511"/>
      <c r="V89" s="512"/>
      <c r="W89" s="513"/>
      <c r="X89" s="503"/>
      <c r="Y89" s="505"/>
      <c r="Z89" s="551"/>
      <c r="AA89" s="505"/>
      <c r="AB89" s="552"/>
      <c r="AC89" s="553"/>
      <c r="AD89" s="553"/>
      <c r="AE89" s="554"/>
      <c r="AF89" s="554"/>
      <c r="AG89" s="551"/>
      <c r="AH89" s="555"/>
      <c r="AI89" s="555"/>
      <c r="AJ89" s="555"/>
      <c r="AK89" s="555"/>
      <c r="AL89" s="555"/>
      <c r="AM89" s="553"/>
      <c r="AN89" s="556"/>
      <c r="AO89" s="503"/>
      <c r="AP89" s="504"/>
      <c r="AQ89" s="604"/>
      <c r="AR89" s="505"/>
      <c r="AS89" s="505"/>
      <c r="AT89" s="505"/>
      <c r="AU89" s="507"/>
      <c r="AV89" s="505"/>
      <c r="AW89" s="551"/>
      <c r="AX89" s="505"/>
      <c r="AY89" s="510"/>
      <c r="AZ89" s="510"/>
      <c r="BA89" s="510"/>
      <c r="BB89" s="509"/>
      <c r="BC89" s="509"/>
      <c r="BD89" s="509"/>
      <c r="BE89" s="509"/>
      <c r="BF89" s="511"/>
      <c r="BG89" s="511"/>
      <c r="BH89" s="511"/>
      <c r="BI89" s="511"/>
      <c r="BJ89" s="515"/>
      <c r="BK89" s="516"/>
    </row>
    <row r="90" s="456" customFormat="true" ht="14.25" hidden="false" customHeight="false" outlineLevel="0" collapsed="false">
      <c r="A90" s="517" t="s">
        <v>1223</v>
      </c>
      <c r="B90" s="504"/>
      <c r="C90" s="504"/>
      <c r="D90" s="505"/>
      <c r="E90" s="505"/>
      <c r="F90" s="505"/>
      <c r="G90" s="506"/>
      <c r="H90" s="507"/>
      <c r="I90" s="508"/>
      <c r="J90" s="508"/>
      <c r="K90" s="508"/>
      <c r="L90" s="509"/>
      <c r="M90" s="510"/>
      <c r="N90" s="510"/>
      <c r="O90" s="509"/>
      <c r="P90" s="509"/>
      <c r="Q90" s="511"/>
      <c r="R90" s="511"/>
      <c r="S90" s="511"/>
      <c r="T90" s="511"/>
      <c r="U90" s="511"/>
      <c r="V90" s="512"/>
      <c r="W90" s="513"/>
      <c r="X90" s="518" t="str">
        <f aca="false">$A90</f>
        <v>BACIA EF- RUA EWERTON XAVIER (F)</v>
      </c>
      <c r="Y90" s="505"/>
      <c r="Z90" s="551"/>
      <c r="AA90" s="505"/>
      <c r="AB90" s="552"/>
      <c r="AC90" s="553"/>
      <c r="AD90" s="553"/>
      <c r="AE90" s="554"/>
      <c r="AF90" s="554"/>
      <c r="AG90" s="551"/>
      <c r="AH90" s="555"/>
      <c r="AI90" s="555"/>
      <c r="AJ90" s="555"/>
      <c r="AK90" s="555"/>
      <c r="AL90" s="555"/>
      <c r="AM90" s="553"/>
      <c r="AN90" s="556"/>
      <c r="AO90" s="518" t="str">
        <f aca="false">$A90</f>
        <v>BACIA EF- RUA EWERTON XAVIER (F)</v>
      </c>
      <c r="AP90" s="504"/>
      <c r="AQ90" s="504"/>
      <c r="AR90" s="505"/>
      <c r="AS90" s="505"/>
      <c r="AT90" s="505"/>
      <c r="AU90" s="507"/>
      <c r="AV90" s="506"/>
      <c r="AW90" s="506"/>
      <c r="AX90" s="506"/>
      <c r="AY90" s="510"/>
      <c r="AZ90" s="510"/>
      <c r="BA90" s="510"/>
      <c r="BB90" s="509"/>
      <c r="BC90" s="509"/>
      <c r="BD90" s="509"/>
      <c r="BE90" s="509"/>
      <c r="BF90" s="509"/>
      <c r="BG90" s="509"/>
      <c r="BH90" s="509"/>
      <c r="BI90" s="509"/>
      <c r="BJ90" s="515"/>
      <c r="BK90" s="516"/>
    </row>
    <row r="91" customFormat="false" ht="14.25" hidden="false" customHeight="false" outlineLevel="0" collapsed="false">
      <c r="A91" s="557" t="s">
        <v>1224</v>
      </c>
      <c r="B91" s="504"/>
      <c r="C91" s="504"/>
      <c r="D91" s="505"/>
      <c r="E91" s="505"/>
      <c r="F91" s="505"/>
      <c r="G91" s="506"/>
      <c r="H91" s="507"/>
      <c r="I91" s="508"/>
      <c r="J91" s="508"/>
      <c r="K91" s="508"/>
      <c r="L91" s="509"/>
      <c r="M91" s="510"/>
      <c r="N91" s="510"/>
      <c r="O91" s="509"/>
      <c r="P91" s="509"/>
      <c r="Q91" s="511"/>
      <c r="R91" s="511"/>
      <c r="S91" s="511"/>
      <c r="T91" s="511"/>
      <c r="U91" s="511"/>
      <c r="V91" s="512"/>
      <c r="W91" s="513"/>
      <c r="X91" s="528" t="str">
        <f aca="false">$A91</f>
        <v>Rua Porto Rico</v>
      </c>
      <c r="Y91" s="522"/>
      <c r="Z91" s="522"/>
      <c r="AA91" s="522"/>
      <c r="AB91" s="525"/>
      <c r="AC91" s="525"/>
      <c r="AD91" s="525"/>
      <c r="AE91" s="525"/>
      <c r="AF91" s="523"/>
      <c r="AG91" s="525"/>
      <c r="AH91" s="525"/>
      <c r="AI91" s="525"/>
      <c r="AJ91" s="525"/>
      <c r="AK91" s="525"/>
      <c r="AL91" s="525"/>
      <c r="AM91" s="525"/>
      <c r="AN91" s="527"/>
      <c r="AO91" s="557" t="str">
        <f aca="false">$A91</f>
        <v>Rua Porto Rico</v>
      </c>
      <c r="AP91" s="504"/>
      <c r="AQ91" s="504"/>
      <c r="AR91" s="505"/>
      <c r="AS91" s="505"/>
      <c r="AT91" s="505"/>
      <c r="AU91" s="507"/>
      <c r="AV91" s="506"/>
      <c r="AW91" s="506"/>
      <c r="AX91" s="506"/>
      <c r="AY91" s="510"/>
      <c r="AZ91" s="510"/>
      <c r="BA91" s="510"/>
      <c r="BB91" s="509"/>
      <c r="BC91" s="509"/>
      <c r="BD91" s="509"/>
      <c r="BE91" s="509"/>
      <c r="BF91" s="509"/>
      <c r="BG91" s="509"/>
      <c r="BH91" s="509"/>
      <c r="BI91" s="509"/>
      <c r="BJ91" s="515"/>
      <c r="BK91" s="516"/>
    </row>
    <row r="92" customFormat="false" ht="14.25" hidden="false" customHeight="false" outlineLevel="0" collapsed="false">
      <c r="A92" s="558" t="s">
        <v>1225</v>
      </c>
      <c r="B92" s="570" t="s">
        <v>10</v>
      </c>
      <c r="C92" s="559" t="s">
        <v>1226</v>
      </c>
      <c r="D92" s="560" t="n">
        <v>0.4</v>
      </c>
      <c r="E92" s="561"/>
      <c r="F92" s="561"/>
      <c r="G92" s="560" t="s">
        <v>1155</v>
      </c>
      <c r="H92" s="562" t="n">
        <v>20</v>
      </c>
      <c r="I92" s="563" t="n">
        <v>0.81</v>
      </c>
      <c r="J92" s="563" t="n">
        <v>0.81</v>
      </c>
      <c r="K92" s="536" t="n">
        <v>0.156</v>
      </c>
      <c r="L92" s="537" t="n">
        <f aca="false">ROUND((I92+J92)/2,2)</f>
        <v>0.81</v>
      </c>
      <c r="M92" s="538" t="n">
        <f aca="false">IF(F92=0,ROUND($D92*0.1,2),IF(D92&gt;2.8,0.18,0.15))</f>
        <v>0.04</v>
      </c>
      <c r="N92" s="538" t="n">
        <f aca="false">IF(F92=0,IF(ROUND($D92/4,2),IF(ROUND(($D92*1.2)/6,2)&lt;0.1,0.1,ROUND(($D92*1.2)/6,2))),0.5)</f>
        <v>0.1</v>
      </c>
      <c r="O92" s="537" t="n">
        <f aca="false">L92+M92+N92</f>
        <v>0.95</v>
      </c>
      <c r="P92" s="537" t="n">
        <f aca="false">IF(O92&lt;2,(D92+M92*2)+0.6,(D92+M92*2)+0.6+ROUNDUP(O92-2,0)*0.1)</f>
        <v>1.08</v>
      </c>
      <c r="Q92" s="539" t="n">
        <f aca="false">IF($O92&lt;=$W$4,ROUND(IF($O92&lt;1.5,$O92*$H92*$P92,1.5*$H92*$P92),2),0)</f>
        <v>20.52</v>
      </c>
      <c r="R92" s="539" t="n">
        <f aca="false">IF($O92&gt;$W$4,ROUND(IF($O92&lt;1.5,$O92*$H92*$P92,1.5*$H92*$P92),2),0)</f>
        <v>0</v>
      </c>
      <c r="S92" s="539" t="n">
        <f aca="false">IF($O92&gt;$W$4,ROUND(IF($O92&lt;1.5,0,IF($O92&gt;3,1.5*$H92*$P92,($O92-1.5)*$H92*$P92)),2),0)</f>
        <v>0</v>
      </c>
      <c r="T92" s="539" t="n">
        <f aca="false">IF($O92&gt;$W$4,ROUND(IF($O92&lt;3,0,IF($O92&gt;4.5,1.5*$H92*$P92,($O92-3)*$H92*$P92)),2),0)</f>
        <v>0</v>
      </c>
      <c r="U92" s="539" t="n">
        <f aca="false">IF($O92&gt;$W$4,ROUND(IF($O92&lt;4.5,0,IF($O92&gt;6,($O92-4.5)*$H92*$P92,($O92-4.5)*$H92*$P92)),2),0)</f>
        <v>0</v>
      </c>
      <c r="V92" s="540" t="n">
        <f aca="false">IF($O92&gt;$W$4,IF($O92&lt;=4,ROUND($H92*($O92+0.5)*2,2),0),0)</f>
        <v>0</v>
      </c>
      <c r="W92" s="541" t="n">
        <f aca="false">IF($O92&gt;$W$4,IF($O92&gt;4,ROUND($H92*($O92+0.5)*2,2),0),0)</f>
        <v>0</v>
      </c>
      <c r="X92" s="558" t="str">
        <f aca="false">A92</f>
        <v>EF1</v>
      </c>
      <c r="Y92" s="560" t="n">
        <f aca="false">IF($D92=0.4,1.2,IF($D92=0.6,1.2,IF($D92=0.8,1.3,IF($D92=1,1.5,IF($D92=1.2,1.7,IF($D92&lt;=2,2,"--"))))))</f>
        <v>1.2</v>
      </c>
      <c r="Z92" s="564" t="s">
        <v>1151</v>
      </c>
      <c r="AA92" s="561" t="n">
        <f aca="false">Y92</f>
        <v>1.2</v>
      </c>
      <c r="AB92" s="543" t="n">
        <f aca="false">IF($Y92="--","--",I92)</f>
        <v>0.81</v>
      </c>
      <c r="AC92" s="544" t="n">
        <f aca="false">IF($Y92="--","--",IF(D92&gt;1.5,0.15,ROUND($D92*0.1,2)))</f>
        <v>0.04</v>
      </c>
      <c r="AD92" s="544" t="n">
        <f aca="false">IF($Y92="--","--",0.15)</f>
        <v>0.15</v>
      </c>
      <c r="AE92" s="545" t="n">
        <f aca="false">IF($Y92="--","--",ROUND(AB92+AC92+AD92,2))</f>
        <v>1</v>
      </c>
      <c r="AF92" s="565" t="n">
        <f aca="false">IF($Y92="--","--",IF($AB92&lt;=2,$Y92+1,($Y92+1)+ROUNDUP($AB92-2,0)*0.1))</f>
        <v>2.2</v>
      </c>
      <c r="AG92" s="566" t="n">
        <f aca="false">IF($D92=0.4,0.92,IF($D92=0.6,0.68,IF($D92=0.8,0.74,IF($D92=1,0.7,IF($D92=1.2,0.66,IF($D92=1.5,0.6,IF($D92&lt;=2,(2.4-(D92+0.3)),"--")))))))</f>
        <v>0.92</v>
      </c>
      <c r="AH92" s="547" t="n">
        <f aca="false">IF($Y92="--","--",IF($AE92&lt;=$W$4,ROUND(IF($AE92&lt;1.5,$AE92*$AF92*$AG92,1.5*$AF92*$AG92),2),0))</f>
        <v>2.02</v>
      </c>
      <c r="AI92" s="547" t="n">
        <f aca="false">IF($Y92="--","--",IF($AE92&gt;$W$4,ROUND(IF($AE92&lt;1.5,$AE92*$AF92*$AG92,1.5*$AF92*$AG92),2),0))</f>
        <v>0</v>
      </c>
      <c r="AJ92" s="547" t="n">
        <f aca="false">IF($Y92="--","--",IF($AE92&gt;$W$4,ROUND(IF($AE92&lt;1.5,0,IF($AE92&gt;3,1.5*$AF92*$AG92,($AE92-1.5)*$AF92*$AG92)),2),0))</f>
        <v>0</v>
      </c>
      <c r="AK92" s="547" t="n">
        <f aca="false">IF($Y92="--","--",IF($AE92&gt;$W$4,ROUND(IF($AE92&lt;3,0,IF($AE92&gt;4.5,1.5*$AF92*$AG92,($AE92-3)*$AF92*$AG92)),2),0))</f>
        <v>0</v>
      </c>
      <c r="AL92" s="547" t="n">
        <f aca="false">IF($Y92="--","--",IF($AE92&gt;$W$4,ROUND(IF($AE92&lt;4.5,0,IF($AE92&gt;6,($AE92-4.5)*$AF92*$AG92,($AE92-4.5)*$AF92*$AG92)),2),0))</f>
        <v>0</v>
      </c>
      <c r="AM92" s="544" t="n">
        <f aca="false">IF($Y92="--","--",IF($AE92&gt;$W$4,IF($AE92&lt;=4,ROUND(($AG92*4)*($AE92+0.5)*2,2),0),0))</f>
        <v>0</v>
      </c>
      <c r="AN92" s="548" t="n">
        <f aca="false">IF($Y92="--","--",IF($AE92&gt;$W$4,IF($AE92&gt;4,ROUND(($AG92*4)*($AE92+0.5)*2,2),0),0))</f>
        <v>0</v>
      </c>
      <c r="AO92" s="558" t="s">
        <v>1225</v>
      </c>
      <c r="AP92" s="570" t="s">
        <v>10</v>
      </c>
      <c r="AQ92" s="571" t="s">
        <v>1226</v>
      </c>
      <c r="AR92" s="560" t="n">
        <v>0.4</v>
      </c>
      <c r="AS92" s="561"/>
      <c r="AT92" s="561"/>
      <c r="AU92" s="562" t="n">
        <v>20</v>
      </c>
      <c r="AV92" s="560" t="n">
        <f aca="false">IF($Y92="--","--",Y92+0.2)</f>
        <v>1.4</v>
      </c>
      <c r="AW92" s="564" t="s">
        <v>1151</v>
      </c>
      <c r="AX92" s="561" t="n">
        <f aca="false">AV92</f>
        <v>1.4</v>
      </c>
      <c r="AY92" s="538" t="n">
        <f aca="false">IF(D92&gt;2,AU92,AU92-AV92)</f>
        <v>18.6</v>
      </c>
      <c r="AZ92" s="538" t="n">
        <f aca="false">N92</f>
        <v>0.1</v>
      </c>
      <c r="BA92" s="538" t="n">
        <f aca="false">P92</f>
        <v>1.08</v>
      </c>
      <c r="BB92" s="537" t="n">
        <f aca="false">IF(F92=0,IF(ROUND(AY92*(((N92*P92)+(((D92+M92*2)/6)*P92))-ROUND(((D92+M92*2)^2)*((PI()*96.379/(4*360))-((SIN((96.379/2)*PI()/180))*(COS((96.379/2)*PI()/180))/4)),4)),2),ROUND(AY92*(((N92*P92)+(((D92+M92*2)/4)*P92))-ROUND(((D92+M92*2)^2)*((PI()*120/(4*360))-((SIN((120/2)*PI()/180))*(COS((120/2)*PI()/180))/4)),4)),2)),0)</f>
        <v>3.76</v>
      </c>
      <c r="BC92" s="549" t="n">
        <f aca="false">IF(F92&gt;0,ROUND(AY92*N92*P92,2),0)</f>
        <v>0</v>
      </c>
      <c r="BD92" s="549" t="n">
        <f aca="false">SUM(Q92:U92,AH92:AL92)</f>
        <v>22.54</v>
      </c>
      <c r="BE92" s="549" t="n">
        <f aca="false">IF(F92=0,ROUND((PI()*((D92+M92*2)^2)/4)*AY92,2),ROUND((D92+M92*2)*(F92+M92*2)*AY92,2))</f>
        <v>3.37</v>
      </c>
      <c r="BF92" s="572" t="n">
        <f aca="false">IF(($I92+M92-0.15)&lt;=2,($I92+M92+0.15),IF(($I92+M92)&lt;=3,2.35,($I92+M92+0.2)-0.85))</f>
        <v>1</v>
      </c>
      <c r="BG92" s="572" t="n">
        <f aca="false">IF(D92&gt;2,(I92-F92-M92-0.11),IF(($I92+M92)&lt;=2,0,IF(($I92+M92)&gt;3,0.85,(I92+M92+0.2-BF92))))</f>
        <v>0</v>
      </c>
      <c r="BH92" s="572" t="n">
        <f aca="false">IF(D92&gt;2,ROUND(((1.42+0.4)+(0.91+0.4))*2*BG92,2),ROUND(AV92*AX92*BF92,2))</f>
        <v>1.96</v>
      </c>
      <c r="BI92" s="572" t="n">
        <f aca="false">ROUND(((PI()*0.9^2)/4)*BG92,2)</f>
        <v>0</v>
      </c>
      <c r="BJ92" s="550" t="n">
        <f aca="false">ROUND(BD92-BE92-BH92-BI92-BB92-BC92,2)</f>
        <v>13.45</v>
      </c>
      <c r="BK92" s="516"/>
    </row>
    <row r="93" customFormat="false" ht="14.25" hidden="false" customHeight="false" outlineLevel="0" collapsed="false">
      <c r="A93" s="558" t="s">
        <v>1226</v>
      </c>
      <c r="B93" s="570" t="s">
        <v>10</v>
      </c>
      <c r="C93" s="559" t="s">
        <v>1227</v>
      </c>
      <c r="D93" s="560" t="n">
        <v>0.4</v>
      </c>
      <c r="E93" s="561"/>
      <c r="F93" s="561"/>
      <c r="G93" s="560" t="s">
        <v>1155</v>
      </c>
      <c r="H93" s="562" t="n">
        <v>30</v>
      </c>
      <c r="I93" s="563" t="n">
        <v>0.966000000000001</v>
      </c>
      <c r="J93" s="563" t="n">
        <v>0.821000000000002</v>
      </c>
      <c r="K93" s="536" t="n">
        <v>0</v>
      </c>
      <c r="L93" s="537" t="n">
        <f aca="false">ROUND((I93+J93)/2,2)</f>
        <v>0.89</v>
      </c>
      <c r="M93" s="538" t="n">
        <f aca="false">IF(F93=0,ROUND($D93*0.1,2),IF(D93&gt;2.8,0.18,0.15))</f>
        <v>0.04</v>
      </c>
      <c r="N93" s="538" t="n">
        <f aca="false">IF(F93=0,IF(ROUND($D93/4,2),IF(ROUND(($D93*1.2)/6,2)&lt;0.1,0.1,ROUND(($D93*1.2)/6,2))),0.5)</f>
        <v>0.1</v>
      </c>
      <c r="O93" s="537" t="n">
        <f aca="false">L93+M93+N93</f>
        <v>1.03</v>
      </c>
      <c r="P93" s="537" t="n">
        <f aca="false">IF(O93&lt;2,(D93+M93*2)+0.6,(D93+M93*2)+0.6+ROUNDUP(O93-2,0)*0.1)</f>
        <v>1.08</v>
      </c>
      <c r="Q93" s="539" t="n">
        <f aca="false">IF($O93&lt;=$W$4,ROUND(IF($O93&lt;1.5,$O93*$H93*$P93,1.5*$H93*$P93),2),0)</f>
        <v>33.37</v>
      </c>
      <c r="R93" s="539" t="n">
        <f aca="false">IF($O93&gt;$W$4,ROUND(IF($O93&lt;1.5,$O93*$H93*$P93,1.5*$H93*$P93),2),0)</f>
        <v>0</v>
      </c>
      <c r="S93" s="539" t="n">
        <f aca="false">IF($O93&gt;$W$4,ROUND(IF($O93&lt;1.5,0,IF($O93&gt;3,1.5*$H93*$P93,($O93-1.5)*$H93*$P93)),2),0)</f>
        <v>0</v>
      </c>
      <c r="T93" s="539" t="n">
        <f aca="false">IF($O93&gt;$W$4,ROUND(IF($O93&lt;3,0,IF($O93&gt;4.5,1.5*$H93*$P93,($O93-3)*$H93*$P93)),2),0)</f>
        <v>0</v>
      </c>
      <c r="U93" s="539" t="n">
        <f aca="false">IF($O93&gt;$W$4,ROUND(IF($O93&lt;4.5,0,IF($O93&gt;6,($O93-4.5)*$H93*$P93,($O93-4.5)*$H93*$P93)),2),0)</f>
        <v>0</v>
      </c>
      <c r="V93" s="540" t="n">
        <f aca="false">IF($O93&gt;$W$4,IF($O93&lt;=4,ROUND($H93*($O93+0.5)*2,2),0),0)</f>
        <v>0</v>
      </c>
      <c r="W93" s="541" t="n">
        <f aca="false">IF($O93&gt;$W$4,IF($O93&gt;4,ROUND($H93*($O93+0.5)*2,2),0),0)</f>
        <v>0</v>
      </c>
      <c r="X93" s="558" t="str">
        <f aca="false">A93</f>
        <v>EF2</v>
      </c>
      <c r="Y93" s="560" t="n">
        <f aca="false">IF($D93=0.4,1.2,IF($D93=0.6,1.2,IF($D93=0.8,1.3,IF($D93=1,1.5,IF($D93=1.2,1.7,IF($D93&lt;=2,2,"--"))))))</f>
        <v>1.2</v>
      </c>
      <c r="Z93" s="564" t="s">
        <v>1151</v>
      </c>
      <c r="AA93" s="561" t="n">
        <f aca="false">Y93</f>
        <v>1.2</v>
      </c>
      <c r="AB93" s="543" t="n">
        <f aca="false">IF($Y93="--","--",I93)</f>
        <v>0.966000000000001</v>
      </c>
      <c r="AC93" s="544" t="n">
        <f aca="false">IF($Y93="--","--",IF(D93&gt;1.5,0.15,ROUND($D93*0.1,2)))</f>
        <v>0.04</v>
      </c>
      <c r="AD93" s="544" t="n">
        <f aca="false">IF($Y93="--","--",0.15)</f>
        <v>0.15</v>
      </c>
      <c r="AE93" s="545" t="n">
        <f aca="false">IF($Y93="--","--",ROUND(AB93+AC93+AD93,2))</f>
        <v>1.16</v>
      </c>
      <c r="AF93" s="565" t="n">
        <f aca="false">IF($Y93="--","--",IF($AB93&lt;=2,$Y93+1,($Y93+1)+ROUNDUP($AB93-2,0)*0.1))</f>
        <v>2.2</v>
      </c>
      <c r="AG93" s="566" t="n">
        <f aca="false">IF($D93=0.4,0.92,IF($D93=0.6,0.68,IF($D93=0.8,0.74,IF($D93=1,0.7,IF($D93=1.2,0.66,IF($D93=1.5,0.6,IF($D93&lt;=2,(2.4-(D93+0.3)),"--")))))))</f>
        <v>0.92</v>
      </c>
      <c r="AH93" s="547" t="n">
        <f aca="false">IF($Y93="--","--",IF($AE93&lt;=$W$4,ROUND(IF($AE93&lt;1.5,$AE93*$AF93*$AG93,1.5*$AF93*$AG93),2),0))</f>
        <v>2.35</v>
      </c>
      <c r="AI93" s="547" t="n">
        <f aca="false">IF($Y93="--","--",IF($AE93&gt;$W$4,ROUND(IF($AE93&lt;1.5,$AE93*$AF93*$AG93,1.5*$AF93*$AG93),2),0))</f>
        <v>0</v>
      </c>
      <c r="AJ93" s="547" t="n">
        <f aca="false">IF($Y93="--","--",IF($AE93&gt;$W$4,ROUND(IF($AE93&lt;1.5,0,IF($AE93&gt;3,1.5*$AF93*$AG93,($AE93-1.5)*$AF93*$AG93)),2),0))</f>
        <v>0</v>
      </c>
      <c r="AK93" s="547" t="n">
        <f aca="false">IF($Y93="--","--",IF($AE93&gt;$W$4,ROUND(IF($AE93&lt;3,0,IF($AE93&gt;4.5,1.5*$AF93*$AG93,($AE93-3)*$AF93*$AG93)),2),0))</f>
        <v>0</v>
      </c>
      <c r="AL93" s="547" t="n">
        <f aca="false">IF($Y93="--","--",IF($AE93&gt;$W$4,ROUND(IF($AE93&lt;4.5,0,IF($AE93&gt;6,($AE93-4.5)*$AF93*$AG93,($AE93-4.5)*$AF93*$AG93)),2),0))</f>
        <v>0</v>
      </c>
      <c r="AM93" s="544" t="n">
        <f aca="false">IF($Y93="--","--",IF($AE93&gt;$W$4,IF($AE93&lt;=4,ROUND(($AG93*4)*($AE93+0.5)*2,2),0),0))</f>
        <v>0</v>
      </c>
      <c r="AN93" s="548" t="n">
        <f aca="false">IF($Y93="--","--",IF($AE93&gt;$W$4,IF($AE93&gt;4,ROUND(($AG93*4)*($AE93+0.5)*2,2),0),0))</f>
        <v>0</v>
      </c>
      <c r="AO93" s="558" t="s">
        <v>1226</v>
      </c>
      <c r="AP93" s="570" t="s">
        <v>10</v>
      </c>
      <c r="AQ93" s="571" t="s">
        <v>1227</v>
      </c>
      <c r="AR93" s="560" t="n">
        <v>0.4</v>
      </c>
      <c r="AS93" s="561"/>
      <c r="AT93" s="561"/>
      <c r="AU93" s="562" t="n">
        <v>30</v>
      </c>
      <c r="AV93" s="560" t="n">
        <f aca="false">IF($Y93="--","--",Y93+0.2)</f>
        <v>1.4</v>
      </c>
      <c r="AW93" s="564" t="s">
        <v>1151</v>
      </c>
      <c r="AX93" s="561" t="n">
        <f aca="false">AV93</f>
        <v>1.4</v>
      </c>
      <c r="AY93" s="538" t="n">
        <f aca="false">IF(D93&gt;2,AU93,AU93-AV93)</f>
        <v>28.6</v>
      </c>
      <c r="AZ93" s="538" t="n">
        <f aca="false">N93</f>
        <v>0.1</v>
      </c>
      <c r="BA93" s="538" t="n">
        <f aca="false">P93</f>
        <v>1.08</v>
      </c>
      <c r="BB93" s="537" t="n">
        <f aca="false">IF(F93=0,IF(ROUND(AY93*(((N93*P93)+(((D93+M93*2)/6)*P93))-ROUND(((D93+M93*2)^2)*((PI()*96.379/(4*360))-((SIN((96.379/2)*PI()/180))*(COS((96.379/2)*PI()/180))/4)),4)),2),ROUND(AY93*(((N93*P93)+(((D93+M93*2)/4)*P93))-ROUND(((D93+M93*2)^2)*((PI()*120/(4*360))-((SIN((120/2)*PI()/180))*(COS((120/2)*PI()/180))/4)),4)),2)),0)</f>
        <v>5.78</v>
      </c>
      <c r="BC93" s="549" t="n">
        <f aca="false">IF(F93&gt;0,ROUND(AY93*N93*P93,2),0)</f>
        <v>0</v>
      </c>
      <c r="BD93" s="549" t="n">
        <f aca="false">SUM(Q93:U93,AH93:AL93)</f>
        <v>35.72</v>
      </c>
      <c r="BE93" s="549" t="n">
        <f aca="false">IF(F93=0,ROUND((PI()*((D93+M93*2)^2)/4)*AY93,2),ROUND((D93+M93*2)*(F93+M93*2)*AY93,2))</f>
        <v>5.18</v>
      </c>
      <c r="BF93" s="572" t="n">
        <f aca="false">IF(($I93+M93-0.15)&lt;=2,($I93+M93+0.15),IF(($I93+M93)&lt;=3,2.35,($I93+M93+0.2)-0.85))</f>
        <v>1.156</v>
      </c>
      <c r="BG93" s="572" t="n">
        <f aca="false">IF(D93&gt;2,(I93-F93-M93-0.11),IF(($I93+M93)&lt;=2,0,IF(($I93+M93)&gt;3,0.85,(I93+M93+0.2-BF93))))</f>
        <v>0</v>
      </c>
      <c r="BH93" s="572" t="n">
        <f aca="false">IF(D93&gt;2,ROUND(((1.42+0.4)+(0.91+0.4))*2*BG93,2),ROUND(AV93*AX93*BF93,2))</f>
        <v>2.27</v>
      </c>
      <c r="BI93" s="572" t="n">
        <f aca="false">ROUND(((PI()*0.9^2)/4)*BG93,2)</f>
        <v>0</v>
      </c>
      <c r="BJ93" s="550" t="n">
        <f aca="false">ROUND(BD93-BE93-BH93-BI93-BB93-BC93,2)</f>
        <v>22.49</v>
      </c>
      <c r="BK93" s="516"/>
    </row>
    <row r="94" customFormat="false" ht="14.25" hidden="false" customHeight="false" outlineLevel="0" collapsed="false">
      <c r="A94" s="558" t="s">
        <v>1227</v>
      </c>
      <c r="B94" s="570" t="s">
        <v>10</v>
      </c>
      <c r="C94" s="559" t="s">
        <v>1228</v>
      </c>
      <c r="D94" s="560" t="n">
        <v>0.4</v>
      </c>
      <c r="E94" s="561"/>
      <c r="F94" s="561"/>
      <c r="G94" s="560" t="s">
        <v>1155</v>
      </c>
      <c r="H94" s="562" t="n">
        <v>22</v>
      </c>
      <c r="I94" s="563" t="n">
        <v>0.821000000000002</v>
      </c>
      <c r="J94" s="563" t="n">
        <v>0.806200000000002</v>
      </c>
      <c r="K94" s="536" t="n">
        <v>0</v>
      </c>
      <c r="L94" s="537" t="n">
        <f aca="false">ROUND((I94+J94)/2,2)</f>
        <v>0.81</v>
      </c>
      <c r="M94" s="538" t="n">
        <f aca="false">IF(F94=0,ROUND($D94*0.1,2),IF(D94&gt;2.8,0.18,0.15))</f>
        <v>0.04</v>
      </c>
      <c r="N94" s="538" t="n">
        <f aca="false">IF(F94=0,IF(ROUND($D94/4,2),IF(ROUND(($D94*1.2)/6,2)&lt;0.1,0.1,ROUND(($D94*1.2)/6,2))),0.5)</f>
        <v>0.1</v>
      </c>
      <c r="O94" s="537" t="n">
        <f aca="false">L94+M94+N94</f>
        <v>0.95</v>
      </c>
      <c r="P94" s="537" t="n">
        <f aca="false">IF(O94&lt;2,(D94+M94*2)+0.6,(D94+M94*2)+0.6+ROUNDUP(O94-2,0)*0.1)</f>
        <v>1.08</v>
      </c>
      <c r="Q94" s="539" t="n">
        <f aca="false">IF($O94&lt;=$W$4,ROUND(IF($O94&lt;1.5,$O94*$H94*$P94,1.5*$H94*$P94),2),0)</f>
        <v>22.57</v>
      </c>
      <c r="R94" s="539" t="n">
        <f aca="false">IF($O94&gt;$W$4,ROUND(IF($O94&lt;1.5,$O94*$H94*$P94,1.5*$H94*$P94),2),0)</f>
        <v>0</v>
      </c>
      <c r="S94" s="539" t="n">
        <f aca="false">IF($O94&gt;$W$4,ROUND(IF($O94&lt;1.5,0,IF($O94&gt;3,1.5*$H94*$P94,($O94-1.5)*$H94*$P94)),2),0)</f>
        <v>0</v>
      </c>
      <c r="T94" s="539" t="n">
        <f aca="false">IF($O94&gt;$W$4,ROUND(IF($O94&lt;3,0,IF($O94&gt;4.5,1.5*$H94*$P94,($O94-3)*$H94*$P94)),2),0)</f>
        <v>0</v>
      </c>
      <c r="U94" s="539" t="n">
        <f aca="false">IF($O94&gt;$W$4,ROUND(IF($O94&lt;4.5,0,IF($O94&gt;6,($O94-4.5)*$H94*$P94,($O94-4.5)*$H94*$P94)),2),0)</f>
        <v>0</v>
      </c>
      <c r="V94" s="540" t="n">
        <f aca="false">IF($O94&gt;$W$4,IF($O94&lt;=4,ROUND($H94*($O94+0.5)*2,2),0),0)</f>
        <v>0</v>
      </c>
      <c r="W94" s="541" t="n">
        <f aca="false">IF($O94&gt;$W$4,IF($O94&gt;4,ROUND($H94*($O94+0.5)*2,2),0),0)</f>
        <v>0</v>
      </c>
      <c r="X94" s="558" t="str">
        <f aca="false">A94</f>
        <v>EF3</v>
      </c>
      <c r="Y94" s="560" t="n">
        <f aca="false">IF($D94=0.4,1.2,IF($D94=0.6,1.2,IF($D94=0.8,1.3,IF($D94=1,1.5,IF($D94=1.2,1.7,IF($D94&lt;=2,2,"--"))))))</f>
        <v>1.2</v>
      </c>
      <c r="Z94" s="564" t="s">
        <v>1151</v>
      </c>
      <c r="AA94" s="561" t="n">
        <f aca="false">Y94</f>
        <v>1.2</v>
      </c>
      <c r="AB94" s="543" t="n">
        <f aca="false">IF($Y94="--","--",I94)</f>
        <v>0.821000000000002</v>
      </c>
      <c r="AC94" s="544" t="n">
        <f aca="false">IF($Y94="--","--",IF(D94&gt;1.5,0.15,ROUND($D94*0.1,2)))</f>
        <v>0.04</v>
      </c>
      <c r="AD94" s="544" t="n">
        <f aca="false">IF($Y94="--","--",0.15)</f>
        <v>0.15</v>
      </c>
      <c r="AE94" s="545" t="n">
        <f aca="false">IF($Y94="--","--",ROUND(AB94+AC94+AD94,2))</f>
        <v>1.01</v>
      </c>
      <c r="AF94" s="565" t="n">
        <f aca="false">IF($Y94="--","--",IF($AB94&lt;=2,$Y94+1,($Y94+1)+ROUNDUP($AB94-2,0)*0.1))</f>
        <v>2.2</v>
      </c>
      <c r="AG94" s="566" t="n">
        <f aca="false">IF($D94=0.4,0.92,IF($D94=0.6,0.68,IF($D94=0.8,0.74,IF($D94=1,0.7,IF($D94=1.2,0.66,IF($D94=1.5,0.6,IF($D94&lt;=2,(2.4-(D94+0.3)),"--")))))))</f>
        <v>0.92</v>
      </c>
      <c r="AH94" s="547" t="n">
        <f aca="false">IF($Y94="--","--",IF($AE94&lt;=$W$4,ROUND(IF($AE94&lt;1.5,$AE94*$AF94*$AG94,1.5*$AF94*$AG94),2),0))</f>
        <v>2.04</v>
      </c>
      <c r="AI94" s="547" t="n">
        <f aca="false">IF($Y94="--","--",IF($AE94&gt;$W$4,ROUND(IF($AE94&lt;1.5,$AE94*$AF94*$AG94,1.5*$AF94*$AG94),2),0))</f>
        <v>0</v>
      </c>
      <c r="AJ94" s="547" t="n">
        <f aca="false">IF($Y94="--","--",IF($AE94&gt;$W$4,ROUND(IF($AE94&lt;1.5,0,IF($AE94&gt;3,1.5*$AF94*$AG94,($AE94-1.5)*$AF94*$AG94)),2),0))</f>
        <v>0</v>
      </c>
      <c r="AK94" s="547" t="n">
        <f aca="false">IF($Y94="--","--",IF($AE94&gt;$W$4,ROUND(IF($AE94&lt;3,0,IF($AE94&gt;4.5,1.5*$AF94*$AG94,($AE94-3)*$AF94*$AG94)),2),0))</f>
        <v>0</v>
      </c>
      <c r="AL94" s="547" t="n">
        <f aca="false">IF($Y94="--","--",IF($AE94&gt;$W$4,ROUND(IF($AE94&lt;4.5,0,IF($AE94&gt;6,($AE94-4.5)*$AF94*$AG94,($AE94-4.5)*$AF94*$AG94)),2),0))</f>
        <v>0</v>
      </c>
      <c r="AM94" s="544" t="n">
        <f aca="false">IF($Y94="--","--",IF($AE94&gt;$W$4,IF($AE94&lt;=4,ROUND(($AG94*4)*($AE94+0.5)*2,2),0),0))</f>
        <v>0</v>
      </c>
      <c r="AN94" s="548" t="n">
        <f aca="false">IF($Y94="--","--",IF($AE94&gt;$W$4,IF($AE94&gt;4,ROUND(($AG94*4)*($AE94+0.5)*2,2),0),0))</f>
        <v>0</v>
      </c>
      <c r="AO94" s="558" t="s">
        <v>1227</v>
      </c>
      <c r="AP94" s="570" t="s">
        <v>10</v>
      </c>
      <c r="AQ94" s="571" t="s">
        <v>1228</v>
      </c>
      <c r="AR94" s="560" t="n">
        <v>0.4</v>
      </c>
      <c r="AS94" s="561"/>
      <c r="AT94" s="561"/>
      <c r="AU94" s="562" t="n">
        <v>22</v>
      </c>
      <c r="AV94" s="560" t="n">
        <f aca="false">IF($Y94="--","--",Y94+0.2)</f>
        <v>1.4</v>
      </c>
      <c r="AW94" s="564" t="s">
        <v>1151</v>
      </c>
      <c r="AX94" s="561" t="n">
        <f aca="false">AV94</f>
        <v>1.4</v>
      </c>
      <c r="AY94" s="538" t="n">
        <f aca="false">IF(D94&gt;2,AU94,AU94-AV94)</f>
        <v>20.6</v>
      </c>
      <c r="AZ94" s="538" t="n">
        <f aca="false">N94</f>
        <v>0.1</v>
      </c>
      <c r="BA94" s="538" t="n">
        <f aca="false">P94</f>
        <v>1.08</v>
      </c>
      <c r="BB94" s="537" t="n">
        <f aca="false">IF(F94=0,IF(ROUND(AY94*(((N94*P94)+(((D94+M94*2)/6)*P94))-ROUND(((D94+M94*2)^2)*((PI()*96.379/(4*360))-((SIN((96.379/2)*PI()/180))*(COS((96.379/2)*PI()/180))/4)),4)),2),ROUND(AY94*(((N94*P94)+(((D94+M94*2)/4)*P94))-ROUND(((D94+M94*2)^2)*((PI()*120/(4*360))-((SIN((120/2)*PI()/180))*(COS((120/2)*PI()/180))/4)),4)),2)),0)</f>
        <v>4.17</v>
      </c>
      <c r="BC94" s="549" t="n">
        <f aca="false">IF(F94&gt;0,ROUND(AY94*N94*P94,2),0)</f>
        <v>0</v>
      </c>
      <c r="BD94" s="549" t="n">
        <f aca="false">SUM(Q94:U94,AH94:AL94)</f>
        <v>24.61</v>
      </c>
      <c r="BE94" s="549" t="n">
        <f aca="false">IF(F94=0,ROUND((PI()*((D94+M94*2)^2)/4)*AY94,2),ROUND((D94+M94*2)*(F94+M94*2)*AY94,2))</f>
        <v>3.73</v>
      </c>
      <c r="BF94" s="572" t="n">
        <f aca="false">IF(($I94+M94-0.15)&lt;=2,($I94+M94+0.15),IF(($I94+M94)&lt;=3,2.35,($I94+M94+0.2)-0.85))</f>
        <v>1.011</v>
      </c>
      <c r="BG94" s="572" t="n">
        <f aca="false">IF(D94&gt;2,(I94-F94-M94-0.11),IF(($I94+M94)&lt;=2,0,IF(($I94+M94)&gt;3,0.85,(I94+M94+0.2-BF94))))</f>
        <v>0</v>
      </c>
      <c r="BH94" s="572" t="n">
        <f aca="false">IF(D94&gt;2,ROUND(((1.42+0.4)+(0.91+0.4))*2*BG94,2),ROUND(AV94*AX94*BF94,2))</f>
        <v>1.98</v>
      </c>
      <c r="BI94" s="572" t="n">
        <f aca="false">ROUND(((PI()*0.9^2)/4)*BG94,2)</f>
        <v>0</v>
      </c>
      <c r="BJ94" s="550" t="n">
        <f aca="false">ROUND(BD94-BE94-BH94-BI94-BB94-BC94,2)</f>
        <v>14.73</v>
      </c>
      <c r="BK94" s="516"/>
    </row>
    <row r="95" customFormat="false" ht="14.25" hidden="false" customHeight="false" outlineLevel="0" collapsed="false">
      <c r="A95" s="530" t="s">
        <v>1228</v>
      </c>
      <c r="B95" s="531" t="s">
        <v>10</v>
      </c>
      <c r="C95" s="532" t="s">
        <v>1229</v>
      </c>
      <c r="D95" s="533" t="n">
        <v>0.4</v>
      </c>
      <c r="E95" s="534"/>
      <c r="F95" s="534"/>
      <c r="G95" s="533" t="s">
        <v>1155</v>
      </c>
      <c r="H95" s="535" t="n">
        <v>23</v>
      </c>
      <c r="I95" s="536" t="n">
        <v>0.806200000000002</v>
      </c>
      <c r="J95" s="536" t="n">
        <v>1.1921</v>
      </c>
      <c r="K95" s="536" t="n">
        <v>0.295</v>
      </c>
      <c r="L95" s="537" t="n">
        <f aca="false">ROUND((I95+J95)/2,2)</f>
        <v>1</v>
      </c>
      <c r="M95" s="538" t="n">
        <f aca="false">IF(F95=0,ROUND($D95*0.1,2),IF(D95&gt;2.8,0.18,0.15))</f>
        <v>0.04</v>
      </c>
      <c r="N95" s="538" t="n">
        <f aca="false">IF(F95=0,IF(ROUND($D95/4,2),IF(ROUND(($D95*1.2)/6,2)&lt;0.1,0.1,ROUND(($D95*1.2)/6,2))),0.5)</f>
        <v>0.1</v>
      </c>
      <c r="O95" s="537" t="n">
        <f aca="false">L95+M95+N95</f>
        <v>1.14</v>
      </c>
      <c r="P95" s="537" t="n">
        <f aca="false">IF(O95&lt;2,(D95+M95*2)+0.6,(D95+M95*2)+0.6+ROUNDUP(O95-2,0)*0.1)</f>
        <v>1.08</v>
      </c>
      <c r="Q95" s="539" t="n">
        <f aca="false">IF($O95&lt;=$W$4,ROUND(IF($O95&lt;1.5,$O95*$H95*$P95,1.5*$H95*$P95),2),0)</f>
        <v>28.32</v>
      </c>
      <c r="R95" s="539" t="n">
        <f aca="false">IF($O95&gt;$W$4,ROUND(IF($O95&lt;1.5,$O95*$H95*$P95,1.5*$H95*$P95),2),0)</f>
        <v>0</v>
      </c>
      <c r="S95" s="539" t="n">
        <f aca="false">IF($O95&gt;$W$4,ROUND(IF($O95&lt;1.5,0,IF($O95&gt;3,1.5*$H95*$P95,($O95-1.5)*$H95*$P95)),2),0)</f>
        <v>0</v>
      </c>
      <c r="T95" s="539" t="n">
        <f aca="false">IF($O95&gt;$W$4,ROUND(IF($O95&lt;3,0,IF($O95&gt;4.5,1.5*$H95*$P95,($O95-3)*$H95*$P95)),2),0)</f>
        <v>0</v>
      </c>
      <c r="U95" s="539" t="n">
        <f aca="false">IF($O95&gt;$W$4,ROUND(IF($O95&lt;4.5,0,IF($O95&gt;6,($O95-4.5)*$H95*$P95,($O95-4.5)*$H95*$P95)),2),0)</f>
        <v>0</v>
      </c>
      <c r="V95" s="540" t="n">
        <f aca="false">IF($O95&gt;$W$4,IF($O95&lt;=4,ROUND($H95*($O95+0.5)*2,2),0),0)</f>
        <v>0</v>
      </c>
      <c r="W95" s="541" t="n">
        <f aca="false">IF($O95&gt;$W$4,IF($O95&gt;4,ROUND($H95*($O95+0.5)*2,2),0),0)</f>
        <v>0</v>
      </c>
      <c r="X95" s="530" t="str">
        <f aca="false">A95</f>
        <v>EF4</v>
      </c>
      <c r="Y95" s="533" t="n">
        <f aca="false">IF($D95=0.4,1.2,IF($D95=0.6,1.2,IF($D95=0.8,1.3,IF($D95=1,1.5,IF($D95=1.2,1.7,IF($D95&lt;=2,2,"--"))))))</f>
        <v>1.2</v>
      </c>
      <c r="Z95" s="542" t="s">
        <v>1151</v>
      </c>
      <c r="AA95" s="534" t="n">
        <f aca="false">Y95</f>
        <v>1.2</v>
      </c>
      <c r="AB95" s="543" t="n">
        <f aca="false">IF($Y95="--","--",I95)</f>
        <v>0.806200000000002</v>
      </c>
      <c r="AC95" s="544" t="n">
        <f aca="false">IF($Y95="--","--",IF(D95&gt;1.5,0.15,ROUND($D95*0.1,2)))</f>
        <v>0.04</v>
      </c>
      <c r="AD95" s="544" t="n">
        <f aca="false">IF($Y95="--","--",0.15)</f>
        <v>0.15</v>
      </c>
      <c r="AE95" s="545" t="n">
        <f aca="false">IF($Y95="--","--",ROUND(AB95+AC95+AD95,2))</f>
        <v>1</v>
      </c>
      <c r="AF95" s="545" t="n">
        <f aca="false">IF($Y95="--","--",IF($AB95&lt;=2,$Y95+1,($Y95+1)+ROUNDUP($AB95-2,0)*0.1))</f>
        <v>2.2</v>
      </c>
      <c r="AG95" s="546" t="n">
        <f aca="false">IF($D95=0.4,0.92,IF($D95=0.6,0.68,IF($D95=0.8,0.74,IF($D95=1,0.7,IF($D95=1.2,0.66,IF($D95=1.5,0.6,IF($D95&lt;=2,(2.4-(D95+0.3)),"--")))))))</f>
        <v>0.92</v>
      </c>
      <c r="AH95" s="547" t="n">
        <f aca="false">IF($Y95="--","--",IF($AE95&lt;=$W$4,ROUND(IF($AE95&lt;1.5,$AE95*$AF95*$AG95,1.5*$AF95*$AG95),2),0))</f>
        <v>2.02</v>
      </c>
      <c r="AI95" s="547" t="n">
        <f aca="false">IF($Y95="--","--",IF($AE95&gt;$W$4,ROUND(IF($AE95&lt;1.5,$AE95*$AF95*$AG95,1.5*$AF95*$AG95),2),0))</f>
        <v>0</v>
      </c>
      <c r="AJ95" s="547" t="n">
        <f aca="false">IF($Y95="--","--",IF($AE95&gt;$W$4,ROUND(IF($AE95&lt;1.5,0,IF($AE95&gt;3,1.5*$AF95*$AG95,($AE95-1.5)*$AF95*$AG95)),2),0))</f>
        <v>0</v>
      </c>
      <c r="AK95" s="547" t="n">
        <f aca="false">IF($Y95="--","--",IF($AE95&gt;$W$4,ROUND(IF($AE95&lt;3,0,IF($AE95&gt;4.5,1.5*$AF95*$AG95,($AE95-3)*$AF95*$AG95)),2),0))</f>
        <v>0</v>
      </c>
      <c r="AL95" s="547" t="n">
        <f aca="false">IF($Y95="--","--",IF($AE95&gt;$W$4,ROUND(IF($AE95&lt;4.5,0,IF($AE95&gt;6,($AE95-4.5)*$AF95*$AG95,($AE95-4.5)*$AF95*$AG95)),2),0))</f>
        <v>0</v>
      </c>
      <c r="AM95" s="544" t="n">
        <f aca="false">IF($Y95="--","--",IF($AE95&gt;$W$4,IF($AE95&lt;=4,ROUND(($AG95*4)*($AE95+0.5)*2,2),0),0))</f>
        <v>0</v>
      </c>
      <c r="AN95" s="548" t="n">
        <f aca="false">IF($Y95="--","--",IF($AE95&gt;$W$4,IF($AE95&gt;4,ROUND(($AG95*4)*($AE95+0.5)*2,2),0),0))</f>
        <v>0</v>
      </c>
      <c r="AO95" s="530" t="s">
        <v>1228</v>
      </c>
      <c r="AP95" s="531" t="s">
        <v>10</v>
      </c>
      <c r="AQ95" s="532" t="s">
        <v>1229</v>
      </c>
      <c r="AR95" s="533" t="n">
        <v>0.4</v>
      </c>
      <c r="AS95" s="534"/>
      <c r="AT95" s="534"/>
      <c r="AU95" s="535" t="n">
        <v>23</v>
      </c>
      <c r="AV95" s="533" t="n">
        <f aca="false">IF($Y95="--","--",Y95+0.2)</f>
        <v>1.4</v>
      </c>
      <c r="AW95" s="542" t="s">
        <v>1151</v>
      </c>
      <c r="AX95" s="534" t="n">
        <f aca="false">AV95</f>
        <v>1.4</v>
      </c>
      <c r="AY95" s="538" t="n">
        <f aca="false">IF(D95&gt;2,AU95,AU95-AV95)</f>
        <v>21.6</v>
      </c>
      <c r="AZ95" s="538" t="n">
        <f aca="false">N95</f>
        <v>0.1</v>
      </c>
      <c r="BA95" s="538" t="n">
        <f aca="false">P95</f>
        <v>1.08</v>
      </c>
      <c r="BB95" s="537" t="n">
        <f aca="false">IF(F95=0,IF(ROUND(AY95*(((N95*P95)+(((D95+M95*2)/6)*P95))-ROUND(((D95+M95*2)^2)*((PI()*96.379/(4*360))-((SIN((96.379/2)*PI()/180))*(COS((96.379/2)*PI()/180))/4)),4)),2),ROUND(AY95*(((N95*P95)+(((D95+M95*2)/4)*P95))-ROUND(((D95+M95*2)^2)*((PI()*120/(4*360))-((SIN((120/2)*PI()/180))*(COS((120/2)*PI()/180))/4)),4)),2)),0)</f>
        <v>4.37</v>
      </c>
      <c r="BC95" s="549" t="n">
        <f aca="false">IF(F95&gt;0,ROUND(AY95*N95*P95,2),0)</f>
        <v>0</v>
      </c>
      <c r="BD95" s="549" t="n">
        <f aca="false">SUM(Q95:U95,AH95:AL95)</f>
        <v>30.34</v>
      </c>
      <c r="BE95" s="549" t="n">
        <f aca="false">IF(F95=0,ROUND((PI()*((D95+M95*2)^2)/4)*AY95,2),ROUND((D95+M95*2)*(F95+M95*2)*AY95,2))</f>
        <v>3.91</v>
      </c>
      <c r="BF95" s="539" t="n">
        <f aca="false">IF(($I95+M95-0.15)&lt;=2,($I95+M95+0.15),IF(($I95+M95)&lt;=3,2.35,($I95+M95+0.2)-0.85))</f>
        <v>0.996200000000002</v>
      </c>
      <c r="BG95" s="539" t="n">
        <f aca="false">IF(D95&gt;2,(I95-F95-M95-0.11),IF(($I95+M95)&lt;=2,0,IF(($I95+M95)&gt;3,0.85,(I95+M95+0.2-BF95))))</f>
        <v>0</v>
      </c>
      <c r="BH95" s="539" t="n">
        <f aca="false">IF(D95&gt;2,ROUND(((1.42+0.4)+(0.91+0.4))*2*BG95,2),ROUND(AV95*AX95*BF95,2))</f>
        <v>1.95</v>
      </c>
      <c r="BI95" s="539" t="n">
        <f aca="false">ROUND(((PI()*0.9^2)/4)*BG95,2)</f>
        <v>0</v>
      </c>
      <c r="BJ95" s="550" t="n">
        <f aca="false">ROUND(BD95-BE95-BH95-BI95-BB95-BC95,2)</f>
        <v>20.11</v>
      </c>
      <c r="BK95" s="516"/>
    </row>
    <row r="96" customFormat="false" ht="14.25" hidden="false" customHeight="false" outlineLevel="0" collapsed="false">
      <c r="A96" s="503"/>
      <c r="B96" s="504"/>
      <c r="C96" s="604"/>
      <c r="D96" s="505"/>
      <c r="E96" s="505"/>
      <c r="F96" s="505"/>
      <c r="G96" s="505"/>
      <c r="H96" s="507"/>
      <c r="I96" s="508"/>
      <c r="J96" s="508"/>
      <c r="K96" s="508"/>
      <c r="L96" s="509"/>
      <c r="M96" s="510"/>
      <c r="N96" s="510"/>
      <c r="O96" s="509"/>
      <c r="P96" s="509"/>
      <c r="Q96" s="511"/>
      <c r="R96" s="511"/>
      <c r="S96" s="511"/>
      <c r="T96" s="511"/>
      <c r="U96" s="511"/>
      <c r="V96" s="512"/>
      <c r="W96" s="513"/>
      <c r="X96" s="503"/>
      <c r="Y96" s="505"/>
      <c r="Z96" s="551"/>
      <c r="AA96" s="505"/>
      <c r="AB96" s="552"/>
      <c r="AC96" s="553"/>
      <c r="AD96" s="553"/>
      <c r="AE96" s="554"/>
      <c r="AF96" s="554"/>
      <c r="AG96" s="551"/>
      <c r="AH96" s="555"/>
      <c r="AI96" s="555"/>
      <c r="AJ96" s="555"/>
      <c r="AK96" s="555"/>
      <c r="AL96" s="555"/>
      <c r="AM96" s="553"/>
      <c r="AN96" s="556"/>
      <c r="AO96" s="503"/>
      <c r="AP96" s="504"/>
      <c r="AQ96" s="604"/>
      <c r="AR96" s="505"/>
      <c r="AS96" s="505"/>
      <c r="AT96" s="505"/>
      <c r="AU96" s="507"/>
      <c r="AV96" s="505"/>
      <c r="AW96" s="551"/>
      <c r="AX96" s="505"/>
      <c r="AY96" s="510"/>
      <c r="AZ96" s="510"/>
      <c r="BA96" s="510"/>
      <c r="BB96" s="509"/>
      <c r="BC96" s="509"/>
      <c r="BD96" s="509"/>
      <c r="BE96" s="509"/>
      <c r="BF96" s="511"/>
      <c r="BG96" s="511"/>
      <c r="BH96" s="511"/>
      <c r="BI96" s="511"/>
      <c r="BJ96" s="515"/>
      <c r="BK96" s="516"/>
    </row>
    <row r="97" s="456" customFormat="true" ht="14.25" hidden="false" customHeight="false" outlineLevel="0" collapsed="false">
      <c r="A97" s="517" t="s">
        <v>1230</v>
      </c>
      <c r="B97" s="504"/>
      <c r="C97" s="504"/>
      <c r="D97" s="505"/>
      <c r="E97" s="505"/>
      <c r="F97" s="505"/>
      <c r="G97" s="506"/>
      <c r="H97" s="507"/>
      <c r="I97" s="508"/>
      <c r="J97" s="508"/>
      <c r="K97" s="508"/>
      <c r="L97" s="509"/>
      <c r="M97" s="510"/>
      <c r="N97" s="510"/>
      <c r="O97" s="509"/>
      <c r="P97" s="509"/>
      <c r="Q97" s="511"/>
      <c r="R97" s="511"/>
      <c r="S97" s="511"/>
      <c r="T97" s="511"/>
      <c r="U97" s="511"/>
      <c r="V97" s="512"/>
      <c r="W97" s="513"/>
      <c r="X97" s="518" t="str">
        <f aca="false">$A97</f>
        <v>BACIA EG - RUA EWERTON XAVIER (G)</v>
      </c>
      <c r="Y97" s="505"/>
      <c r="Z97" s="551"/>
      <c r="AA97" s="505"/>
      <c r="AB97" s="552"/>
      <c r="AC97" s="553"/>
      <c r="AD97" s="553"/>
      <c r="AE97" s="554"/>
      <c r="AF97" s="554"/>
      <c r="AG97" s="551"/>
      <c r="AH97" s="555"/>
      <c r="AI97" s="555"/>
      <c r="AJ97" s="555"/>
      <c r="AK97" s="555"/>
      <c r="AL97" s="555"/>
      <c r="AM97" s="553"/>
      <c r="AN97" s="556"/>
      <c r="AO97" s="518" t="str">
        <f aca="false">$A97</f>
        <v>BACIA EG - RUA EWERTON XAVIER (G)</v>
      </c>
      <c r="AP97" s="504"/>
      <c r="AQ97" s="504"/>
      <c r="AR97" s="505"/>
      <c r="AS97" s="505"/>
      <c r="AT97" s="505"/>
      <c r="AU97" s="507"/>
      <c r="AV97" s="506"/>
      <c r="AW97" s="506"/>
      <c r="AX97" s="506"/>
      <c r="AY97" s="510"/>
      <c r="AZ97" s="510"/>
      <c r="BA97" s="510"/>
      <c r="BB97" s="509"/>
      <c r="BC97" s="509"/>
      <c r="BD97" s="509"/>
      <c r="BE97" s="509"/>
      <c r="BF97" s="509"/>
      <c r="BG97" s="509"/>
      <c r="BH97" s="509"/>
      <c r="BI97" s="509"/>
      <c r="BJ97" s="515"/>
      <c r="BK97" s="516"/>
    </row>
    <row r="98" customFormat="false" ht="14.25" hidden="false" customHeight="false" outlineLevel="0" collapsed="false">
      <c r="A98" s="557" t="s">
        <v>1231</v>
      </c>
      <c r="B98" s="504"/>
      <c r="C98" s="504"/>
      <c r="D98" s="505"/>
      <c r="E98" s="505"/>
      <c r="F98" s="505"/>
      <c r="G98" s="506"/>
      <c r="H98" s="507"/>
      <c r="I98" s="508"/>
      <c r="J98" s="508"/>
      <c r="K98" s="508"/>
      <c r="L98" s="509"/>
      <c r="M98" s="510"/>
      <c r="N98" s="510"/>
      <c r="O98" s="509"/>
      <c r="P98" s="509"/>
      <c r="Q98" s="511"/>
      <c r="R98" s="511"/>
      <c r="S98" s="511"/>
      <c r="T98" s="511"/>
      <c r="U98" s="511"/>
      <c r="V98" s="512"/>
      <c r="W98" s="513"/>
      <c r="X98" s="528" t="str">
        <f aca="false">$A98</f>
        <v>Rua Francisco Nascimento</v>
      </c>
      <c r="Y98" s="522"/>
      <c r="Z98" s="522"/>
      <c r="AA98" s="522"/>
      <c r="AB98" s="525"/>
      <c r="AC98" s="525"/>
      <c r="AD98" s="525"/>
      <c r="AE98" s="525"/>
      <c r="AF98" s="523"/>
      <c r="AG98" s="525"/>
      <c r="AH98" s="525"/>
      <c r="AI98" s="525"/>
      <c r="AJ98" s="525"/>
      <c r="AK98" s="525"/>
      <c r="AL98" s="525"/>
      <c r="AM98" s="525"/>
      <c r="AN98" s="527"/>
      <c r="AO98" s="557" t="str">
        <f aca="false">$A98</f>
        <v>Rua Francisco Nascimento</v>
      </c>
      <c r="AP98" s="504"/>
      <c r="AQ98" s="504"/>
      <c r="AR98" s="505"/>
      <c r="AS98" s="505"/>
      <c r="AT98" s="505"/>
      <c r="AU98" s="507"/>
      <c r="AV98" s="506"/>
      <c r="AW98" s="506"/>
      <c r="AX98" s="506"/>
      <c r="AY98" s="510"/>
      <c r="AZ98" s="510"/>
      <c r="BA98" s="510"/>
      <c r="BB98" s="509"/>
      <c r="BC98" s="509"/>
      <c r="BD98" s="509"/>
      <c r="BE98" s="509"/>
      <c r="BF98" s="509"/>
      <c r="BG98" s="509"/>
      <c r="BH98" s="509"/>
      <c r="BI98" s="509"/>
      <c r="BJ98" s="515"/>
      <c r="BK98" s="516"/>
    </row>
    <row r="99" customFormat="false" ht="14.25" hidden="false" customHeight="false" outlineLevel="0" collapsed="false">
      <c r="A99" s="558" t="s">
        <v>1232</v>
      </c>
      <c r="B99" s="570" t="s">
        <v>10</v>
      </c>
      <c r="C99" s="559" t="s">
        <v>1233</v>
      </c>
      <c r="D99" s="560" t="n">
        <v>0.4</v>
      </c>
      <c r="E99" s="561"/>
      <c r="F99" s="561"/>
      <c r="G99" s="560" t="s">
        <v>1150</v>
      </c>
      <c r="H99" s="562" t="n">
        <v>20</v>
      </c>
      <c r="I99" s="563" t="n">
        <v>1.068</v>
      </c>
      <c r="J99" s="563" t="n">
        <v>1.068</v>
      </c>
      <c r="K99" s="536" t="n">
        <v>0</v>
      </c>
      <c r="L99" s="537" t="n">
        <f aca="false">ROUND((I99+J99)/2,2)</f>
        <v>1.07</v>
      </c>
      <c r="M99" s="538" t="n">
        <f aca="false">IF(F99=0,ROUND($D99*0.1,2),IF(D99&gt;2.8,0.18,0.15))</f>
        <v>0.04</v>
      </c>
      <c r="N99" s="538" t="n">
        <f aca="false">IF(F99=0,IF(ROUND($D99/4,2),IF(ROUND(($D99*1.2)/6,2)&lt;0.1,0.1,ROUND(($D99*1.2)/6,2))),0.5)</f>
        <v>0.1</v>
      </c>
      <c r="O99" s="537" t="n">
        <f aca="false">L99+M99+N99</f>
        <v>1.21</v>
      </c>
      <c r="P99" s="537" t="n">
        <f aca="false">IF(O99&lt;2,(D99+M99*2)+0.6,(D99+M99*2)+0.6+ROUNDUP(O99-2,0)*0.1)</f>
        <v>1.08</v>
      </c>
      <c r="Q99" s="539" t="n">
        <f aca="false">IF($O99&lt;=$W$4,ROUND(IF($O99&lt;1.5,$O99*$H99*$P99,1.5*$H99*$P99),2),0)</f>
        <v>26.14</v>
      </c>
      <c r="R99" s="539" t="n">
        <f aca="false">IF($O99&gt;$W$4,ROUND(IF($O99&lt;1.5,$O99*$H99*$P99,1.5*$H99*$P99),2),0)</f>
        <v>0</v>
      </c>
      <c r="S99" s="539" t="n">
        <f aca="false">IF($O99&gt;$W$4,ROUND(IF($O99&lt;1.5,0,IF($O99&gt;3,1.5*$H99*$P99,($O99-1.5)*$H99*$P99)),2),0)</f>
        <v>0</v>
      </c>
      <c r="T99" s="539" t="n">
        <f aca="false">IF($O99&gt;$W$4,ROUND(IF($O99&lt;3,0,IF($O99&gt;4.5,1.5*$H99*$P99,($O99-3)*$H99*$P99)),2),0)</f>
        <v>0</v>
      </c>
      <c r="U99" s="539" t="n">
        <f aca="false">IF($O99&gt;$W$4,ROUND(IF($O99&lt;4.5,0,IF($O99&gt;6,($O99-4.5)*$H99*$P99,($O99-4.5)*$H99*$P99)),2),0)</f>
        <v>0</v>
      </c>
      <c r="V99" s="540" t="n">
        <f aca="false">IF($O99&gt;$W$4,IF($O99&lt;=4,ROUND($H99*($O99+0.5)*2,2),0),0)</f>
        <v>0</v>
      </c>
      <c r="W99" s="541" t="n">
        <f aca="false">IF($O99&gt;$W$4,IF($O99&gt;4,ROUND($H99*($O99+0.5)*2,2),0),0)</f>
        <v>0</v>
      </c>
      <c r="X99" s="558" t="str">
        <f aca="false">A99</f>
        <v>EG1</v>
      </c>
      <c r="Y99" s="560" t="n">
        <f aca="false">IF($D99=0.4,1.2,IF($D99=0.6,1.2,IF($D99=0.8,1.3,IF($D99=1,1.5,IF($D99=1.2,1.7,IF($D99&lt;=2,2,"--"))))))</f>
        <v>1.2</v>
      </c>
      <c r="Z99" s="564" t="s">
        <v>1151</v>
      </c>
      <c r="AA99" s="561" t="n">
        <f aca="false">Y99</f>
        <v>1.2</v>
      </c>
      <c r="AB99" s="543" t="n">
        <f aca="false">IF($Y99="--","--",I99)</f>
        <v>1.068</v>
      </c>
      <c r="AC99" s="544" t="n">
        <f aca="false">IF($Y99="--","--",IF(D99&gt;1.5,0.15,ROUND($D99*0.1,2)))</f>
        <v>0.04</v>
      </c>
      <c r="AD99" s="544" t="n">
        <f aca="false">IF($Y99="--","--",0.15)</f>
        <v>0.15</v>
      </c>
      <c r="AE99" s="545" t="n">
        <f aca="false">IF($Y99="--","--",ROUND(AB99+AC99+AD99,2))</f>
        <v>1.26</v>
      </c>
      <c r="AF99" s="565" t="n">
        <f aca="false">IF($Y99="--","--",IF($AB99&lt;=2,$Y99+1,($Y99+1)+ROUNDUP($AB99-2,0)*0.1))</f>
        <v>2.2</v>
      </c>
      <c r="AG99" s="566" t="n">
        <f aca="false">IF($D99=0.4,0.92,IF($D99=0.6,0.68,IF($D99=0.8,0.74,IF($D99=1,0.7,IF($D99=1.2,0.66,IF($D99=1.5,0.6,IF($D99&lt;=2,(2.4-(D99+0.3)),"--")))))))</f>
        <v>0.92</v>
      </c>
      <c r="AH99" s="547" t="n">
        <f aca="false">IF($Y99="--","--",IF($AE99&lt;=$W$4,ROUND(IF($AE99&lt;1.5,$AE99*$AF99*$AG99,1.5*$AF99*$AG99),2),0))</f>
        <v>2.55</v>
      </c>
      <c r="AI99" s="547" t="n">
        <f aca="false">IF($Y99="--","--",IF($AE99&gt;$W$4,ROUND(IF($AE99&lt;1.5,$AE99*$AF99*$AG99,1.5*$AF99*$AG99),2),0))</f>
        <v>0</v>
      </c>
      <c r="AJ99" s="547" t="n">
        <f aca="false">IF($Y99="--","--",IF($AE99&gt;$W$4,ROUND(IF($AE99&lt;1.5,0,IF($AE99&gt;3,1.5*$AF99*$AG99,($AE99-1.5)*$AF99*$AG99)),2),0))</f>
        <v>0</v>
      </c>
      <c r="AK99" s="547" t="n">
        <f aca="false">IF($Y99="--","--",IF($AE99&gt;$W$4,ROUND(IF($AE99&lt;3,0,IF($AE99&gt;4.5,1.5*$AF99*$AG99,($AE99-3)*$AF99*$AG99)),2),0))</f>
        <v>0</v>
      </c>
      <c r="AL99" s="547" t="n">
        <f aca="false">IF($Y99="--","--",IF($AE99&gt;$W$4,ROUND(IF($AE99&lt;4.5,0,IF($AE99&gt;6,($AE99-4.5)*$AF99*$AG99,($AE99-4.5)*$AF99*$AG99)),2),0))</f>
        <v>0</v>
      </c>
      <c r="AM99" s="544" t="n">
        <f aca="false">IF($Y99="--","--",IF($AE99&gt;$W$4,IF($AE99&lt;=4,ROUND(($AG99*4)*($AE99+0.5)*2,2),0),0))</f>
        <v>0</v>
      </c>
      <c r="AN99" s="548" t="n">
        <f aca="false">IF($Y99="--","--",IF($AE99&gt;$W$4,IF($AE99&gt;4,ROUND(($AG99*4)*($AE99+0.5)*2,2),0),0))</f>
        <v>0</v>
      </c>
      <c r="AO99" s="558" t="s">
        <v>1232</v>
      </c>
      <c r="AP99" s="570" t="s">
        <v>10</v>
      </c>
      <c r="AQ99" s="571" t="s">
        <v>1233</v>
      </c>
      <c r="AR99" s="560" t="n">
        <v>0.4</v>
      </c>
      <c r="AS99" s="561"/>
      <c r="AT99" s="561"/>
      <c r="AU99" s="562" t="n">
        <v>20</v>
      </c>
      <c r="AV99" s="560" t="n">
        <f aca="false">IF($Y99="--","--",Y99+0.2)</f>
        <v>1.4</v>
      </c>
      <c r="AW99" s="564" t="s">
        <v>1151</v>
      </c>
      <c r="AX99" s="561" t="n">
        <f aca="false">AV99</f>
        <v>1.4</v>
      </c>
      <c r="AY99" s="538" t="n">
        <f aca="false">IF(D99&gt;2,AU99,AU99-AV99)</f>
        <v>18.6</v>
      </c>
      <c r="AZ99" s="538" t="n">
        <f aca="false">N99</f>
        <v>0.1</v>
      </c>
      <c r="BA99" s="538" t="n">
        <f aca="false">P99</f>
        <v>1.08</v>
      </c>
      <c r="BB99" s="537" t="n">
        <f aca="false">IF(F99=0,IF(ROUND(AY99*(((N99*P99)+(((D99+M99*2)/6)*P99))-ROUND(((D99+M99*2)^2)*((PI()*96.379/(4*360))-((SIN((96.379/2)*PI()/180))*(COS((96.379/2)*PI()/180))/4)),4)),2),ROUND(AY99*(((N99*P99)+(((D99+M99*2)/4)*P99))-ROUND(((D99+M99*2)^2)*((PI()*120/(4*360))-((SIN((120/2)*PI()/180))*(COS((120/2)*PI()/180))/4)),4)),2)),0)</f>
        <v>3.76</v>
      </c>
      <c r="BC99" s="549" t="n">
        <f aca="false">IF(F99&gt;0,ROUND(AY99*N99*P99,2),0)</f>
        <v>0</v>
      </c>
      <c r="BD99" s="549" t="n">
        <f aca="false">SUM(Q99:U99,AH99:AL99)</f>
        <v>28.69</v>
      </c>
      <c r="BE99" s="549" t="n">
        <f aca="false">IF(F99=0,ROUND((PI()*((D99+M99*2)^2)/4)*AY99,2),ROUND((D99+M99*2)*(F99+M99*2)*AY99,2))</f>
        <v>3.37</v>
      </c>
      <c r="BF99" s="572" t="n">
        <f aca="false">IF(($I99+M99-0.15)&lt;=2,($I99+M99+0.15),IF(($I99+M99)&lt;=3,2.35,($I99+M99+0.2)-0.85))</f>
        <v>1.258</v>
      </c>
      <c r="BG99" s="572" t="n">
        <f aca="false">IF(D99&gt;2,(I99-F99-M99-0.11),IF(($I99+M99)&lt;=2,0,IF(($I99+M99)&gt;3,0.85,(I99+M99+0.2-BF99))))</f>
        <v>0</v>
      </c>
      <c r="BH99" s="572" t="n">
        <f aca="false">IF(D99&gt;2,ROUND(((1.42+0.4)+(0.91+0.4))*2*BG99,2),ROUND(AV99*AX99*BF99,2))</f>
        <v>2.47</v>
      </c>
      <c r="BI99" s="572" t="n">
        <f aca="false">ROUND(((PI()*0.9^2)/4)*BG99,2)</f>
        <v>0</v>
      </c>
      <c r="BJ99" s="550" t="n">
        <f aca="false">ROUND(BD99-BE99-BH99-BI99-BB99-BC99,2)</f>
        <v>19.09</v>
      </c>
      <c r="BK99" s="516"/>
    </row>
    <row r="100" customFormat="false" ht="14.25" hidden="false" customHeight="false" outlineLevel="0" collapsed="false">
      <c r="A100" s="558" t="s">
        <v>1233</v>
      </c>
      <c r="B100" s="570" t="s">
        <v>10</v>
      </c>
      <c r="C100" s="559" t="s">
        <v>1234</v>
      </c>
      <c r="D100" s="560" t="n">
        <v>0.4</v>
      </c>
      <c r="E100" s="561"/>
      <c r="F100" s="561"/>
      <c r="G100" s="560" t="s">
        <v>1150</v>
      </c>
      <c r="H100" s="562" t="n">
        <v>20</v>
      </c>
      <c r="I100" s="563" t="n">
        <v>1.068</v>
      </c>
      <c r="J100" s="563" t="n">
        <v>1.068</v>
      </c>
      <c r="K100" s="536" t="n">
        <v>0.056</v>
      </c>
      <c r="L100" s="537" t="n">
        <f aca="false">ROUND((I100+J100)/2,2)</f>
        <v>1.07</v>
      </c>
      <c r="M100" s="538" t="n">
        <f aca="false">IF(F100=0,ROUND($D100*0.1,2),IF(D100&gt;2.8,0.18,0.15))</f>
        <v>0.04</v>
      </c>
      <c r="N100" s="538" t="n">
        <f aca="false">IF(F100=0,IF(ROUND($D100/4,2),IF(ROUND(($D100*1.2)/6,2)&lt;0.1,0.1,ROUND(($D100*1.2)/6,2))),0.5)</f>
        <v>0.1</v>
      </c>
      <c r="O100" s="537" t="n">
        <f aca="false">L100+M100+N100</f>
        <v>1.21</v>
      </c>
      <c r="P100" s="537" t="n">
        <f aca="false">IF(O100&lt;2,(D100+M100*2)+0.6,(D100+M100*2)+0.6+ROUNDUP(O100-2,0)*0.1)</f>
        <v>1.08</v>
      </c>
      <c r="Q100" s="539" t="n">
        <f aca="false">IF($O100&lt;=$W$4,ROUND(IF($O100&lt;1.5,$O100*$H100*$P100,1.5*$H100*$P100),2),0)</f>
        <v>26.14</v>
      </c>
      <c r="R100" s="539" t="n">
        <f aca="false">IF($O100&gt;$W$4,ROUND(IF($O100&lt;1.5,$O100*$H100*$P100,1.5*$H100*$P100),2),0)</f>
        <v>0</v>
      </c>
      <c r="S100" s="539" t="n">
        <f aca="false">IF($O100&gt;$W$4,ROUND(IF($O100&lt;1.5,0,IF($O100&gt;3,1.5*$H100*$P100,($O100-1.5)*$H100*$P100)),2),0)</f>
        <v>0</v>
      </c>
      <c r="T100" s="539" t="n">
        <f aca="false">IF($O100&gt;$W$4,ROUND(IF($O100&lt;3,0,IF($O100&gt;4.5,1.5*$H100*$P100,($O100-3)*$H100*$P100)),2),0)</f>
        <v>0</v>
      </c>
      <c r="U100" s="539" t="n">
        <f aca="false">IF($O100&gt;$W$4,ROUND(IF($O100&lt;4.5,0,IF($O100&gt;6,($O100-4.5)*$H100*$P100,($O100-4.5)*$H100*$P100)),2),0)</f>
        <v>0</v>
      </c>
      <c r="V100" s="540" t="n">
        <f aca="false">IF($O100&gt;$W$4,IF($O100&lt;=4,ROUND($H100*($O100+0.5)*2,2),0),0)</f>
        <v>0</v>
      </c>
      <c r="W100" s="541" t="n">
        <f aca="false">IF($O100&gt;$W$4,IF($O100&gt;4,ROUND($H100*($O100+0.5)*2,2),0),0)</f>
        <v>0</v>
      </c>
      <c r="X100" s="558" t="str">
        <f aca="false">A100</f>
        <v>EG2</v>
      </c>
      <c r="Y100" s="560" t="n">
        <f aca="false">IF($D100=0.4,1.2,IF($D100=0.6,1.2,IF($D100=0.8,1.3,IF($D100=1,1.5,IF($D100=1.2,1.7,IF($D100&lt;=2,2,"--"))))))</f>
        <v>1.2</v>
      </c>
      <c r="Z100" s="564" t="s">
        <v>1151</v>
      </c>
      <c r="AA100" s="561" t="n">
        <f aca="false">Y100</f>
        <v>1.2</v>
      </c>
      <c r="AB100" s="543" t="n">
        <f aca="false">IF($Y100="--","--",I100)</f>
        <v>1.068</v>
      </c>
      <c r="AC100" s="544" t="n">
        <f aca="false">IF($Y100="--","--",IF(D100&gt;1.5,0.15,ROUND($D100*0.1,2)))</f>
        <v>0.04</v>
      </c>
      <c r="AD100" s="544" t="n">
        <f aca="false">IF($Y100="--","--",0.15)</f>
        <v>0.15</v>
      </c>
      <c r="AE100" s="545" t="n">
        <f aca="false">IF($Y100="--","--",ROUND(AB100+AC100+AD100,2))</f>
        <v>1.26</v>
      </c>
      <c r="AF100" s="565" t="n">
        <f aca="false">IF($Y100="--","--",IF($AB100&lt;=2,$Y100+1,($Y100+1)+ROUNDUP($AB100-2,0)*0.1))</f>
        <v>2.2</v>
      </c>
      <c r="AG100" s="566" t="n">
        <f aca="false">IF($D100=0.4,0.92,IF($D100=0.6,0.68,IF($D100=0.8,0.74,IF($D100=1,0.7,IF($D100=1.2,0.66,IF($D100=1.5,0.6,IF($D100&lt;=2,(2.4-(D100+0.3)),"--")))))))</f>
        <v>0.92</v>
      </c>
      <c r="AH100" s="547" t="n">
        <f aca="false">IF($Y100="--","--",IF($AE100&lt;=$W$4,ROUND(IF($AE100&lt;1.5,$AE100*$AF100*$AG100,1.5*$AF100*$AG100),2),0))</f>
        <v>2.55</v>
      </c>
      <c r="AI100" s="547" t="n">
        <f aca="false">IF($Y100="--","--",IF($AE100&gt;$W$4,ROUND(IF($AE100&lt;1.5,$AE100*$AF100*$AG100,1.5*$AF100*$AG100),2),0))</f>
        <v>0</v>
      </c>
      <c r="AJ100" s="547" t="n">
        <f aca="false">IF($Y100="--","--",IF($AE100&gt;$W$4,ROUND(IF($AE100&lt;1.5,0,IF($AE100&gt;3,1.5*$AF100*$AG100,($AE100-1.5)*$AF100*$AG100)),2),0))</f>
        <v>0</v>
      </c>
      <c r="AK100" s="547" t="n">
        <f aca="false">IF($Y100="--","--",IF($AE100&gt;$W$4,ROUND(IF($AE100&lt;3,0,IF($AE100&gt;4.5,1.5*$AF100*$AG100,($AE100-3)*$AF100*$AG100)),2),0))</f>
        <v>0</v>
      </c>
      <c r="AL100" s="547" t="n">
        <f aca="false">IF($Y100="--","--",IF($AE100&gt;$W$4,ROUND(IF($AE100&lt;4.5,0,IF($AE100&gt;6,($AE100-4.5)*$AF100*$AG100,($AE100-4.5)*$AF100*$AG100)),2),0))</f>
        <v>0</v>
      </c>
      <c r="AM100" s="544" t="n">
        <f aca="false">IF($Y100="--","--",IF($AE100&gt;$W$4,IF($AE100&lt;=4,ROUND(($AG100*4)*($AE100+0.5)*2,2),0),0))</f>
        <v>0</v>
      </c>
      <c r="AN100" s="548" t="n">
        <f aca="false">IF($Y100="--","--",IF($AE100&gt;$W$4,IF($AE100&gt;4,ROUND(($AG100*4)*($AE100+0.5)*2,2),0),0))</f>
        <v>0</v>
      </c>
      <c r="AO100" s="558" t="s">
        <v>1233</v>
      </c>
      <c r="AP100" s="570" t="s">
        <v>10</v>
      </c>
      <c r="AQ100" s="571" t="s">
        <v>1234</v>
      </c>
      <c r="AR100" s="560" t="n">
        <v>0.4</v>
      </c>
      <c r="AS100" s="561"/>
      <c r="AT100" s="561"/>
      <c r="AU100" s="562" t="n">
        <v>20</v>
      </c>
      <c r="AV100" s="560" t="n">
        <f aca="false">IF($Y100="--","--",Y100+0.2)</f>
        <v>1.4</v>
      </c>
      <c r="AW100" s="564" t="s">
        <v>1151</v>
      </c>
      <c r="AX100" s="561" t="n">
        <f aca="false">AV100</f>
        <v>1.4</v>
      </c>
      <c r="AY100" s="538" t="n">
        <f aca="false">IF(D100&gt;2,AU100,AU100-AV100)</f>
        <v>18.6</v>
      </c>
      <c r="AZ100" s="538" t="n">
        <f aca="false">N100</f>
        <v>0.1</v>
      </c>
      <c r="BA100" s="538" t="n">
        <f aca="false">P100</f>
        <v>1.08</v>
      </c>
      <c r="BB100" s="537" t="n">
        <f aca="false">IF(F100=0,IF(ROUND(AY100*(((N100*P100)+(((D100+M100*2)/6)*P100))-ROUND(((D100+M100*2)^2)*((PI()*96.379/(4*360))-((SIN((96.379/2)*PI()/180))*(COS((96.379/2)*PI()/180))/4)),4)),2),ROUND(AY100*(((N100*P100)+(((D100+M100*2)/4)*P100))-ROUND(((D100+M100*2)^2)*((PI()*120/(4*360))-((SIN((120/2)*PI()/180))*(COS((120/2)*PI()/180))/4)),4)),2)),0)</f>
        <v>3.76</v>
      </c>
      <c r="BC100" s="549" t="n">
        <f aca="false">IF(F100&gt;0,ROUND(AY100*N100*P100,2),0)</f>
        <v>0</v>
      </c>
      <c r="BD100" s="549" t="n">
        <f aca="false">SUM(Q100:U100,AH100:AL100)</f>
        <v>28.69</v>
      </c>
      <c r="BE100" s="549" t="n">
        <f aca="false">IF(F100=0,ROUND((PI()*((D100+M100*2)^2)/4)*AY100,2),ROUND((D100+M100*2)*(F100+M100*2)*AY100,2))</f>
        <v>3.37</v>
      </c>
      <c r="BF100" s="572" t="n">
        <f aca="false">IF(($I100+M100-0.15)&lt;=2,($I100+M100+0.15),IF(($I100+M100)&lt;=3,2.35,($I100+M100+0.2)-0.85))</f>
        <v>1.258</v>
      </c>
      <c r="BG100" s="572" t="n">
        <f aca="false">IF(D100&gt;2,(I100-F100-M100-0.11),IF(($I100+M100)&lt;=2,0,IF(($I100+M100)&gt;3,0.85,(I100+M100+0.2-BF100))))</f>
        <v>0</v>
      </c>
      <c r="BH100" s="572" t="n">
        <f aca="false">IF(D100&gt;2,ROUND(((1.42+0.4)+(0.91+0.4))*2*BG100,2),ROUND(AV100*AX100*BF100,2))</f>
        <v>2.47</v>
      </c>
      <c r="BI100" s="572" t="n">
        <f aca="false">ROUND(((PI()*0.9^2)/4)*BG100,2)</f>
        <v>0</v>
      </c>
      <c r="BJ100" s="550" t="n">
        <f aca="false">ROUND(BD100-BE100-BH100-BI100-BB100-BC100,2)</f>
        <v>19.09</v>
      </c>
      <c r="BK100" s="516"/>
    </row>
    <row r="101" customFormat="false" ht="14.25" hidden="false" customHeight="false" outlineLevel="0" collapsed="false">
      <c r="A101" s="558" t="s">
        <v>1234</v>
      </c>
      <c r="B101" s="570" t="s">
        <v>10</v>
      </c>
      <c r="C101" s="559" t="s">
        <v>1235</v>
      </c>
      <c r="D101" s="560" t="n">
        <v>0.4</v>
      </c>
      <c r="E101" s="561"/>
      <c r="F101" s="561"/>
      <c r="G101" s="560" t="s">
        <v>1150</v>
      </c>
      <c r="H101" s="562" t="n">
        <v>30</v>
      </c>
      <c r="I101" s="563" t="n">
        <v>1.124</v>
      </c>
      <c r="J101" s="563" t="n">
        <v>1.084</v>
      </c>
      <c r="K101" s="536" t="n">
        <v>0.092</v>
      </c>
      <c r="L101" s="537" t="n">
        <f aca="false">ROUND((I101+J101)/2,2)</f>
        <v>1.1</v>
      </c>
      <c r="M101" s="538" t="n">
        <f aca="false">IF(F101=0,ROUND($D101*0.1,2),IF(D101&gt;2.8,0.18,0.15))</f>
        <v>0.04</v>
      </c>
      <c r="N101" s="538" t="n">
        <f aca="false">IF(F101=0,IF(ROUND($D101/4,2),IF(ROUND(($D101*1.2)/6,2)&lt;0.1,0.1,ROUND(($D101*1.2)/6,2))),0.5)</f>
        <v>0.1</v>
      </c>
      <c r="O101" s="537" t="n">
        <f aca="false">L101+M101+N101</f>
        <v>1.24</v>
      </c>
      <c r="P101" s="537" t="n">
        <f aca="false">IF(O101&lt;2,(D101+M101*2)+0.6,(D101+M101*2)+0.6+ROUNDUP(O101-2,0)*0.1)</f>
        <v>1.08</v>
      </c>
      <c r="Q101" s="539" t="n">
        <f aca="false">IF($O101&lt;=$W$4,ROUND(IF($O101&lt;1.5,$O101*$H101*$P101,1.5*$H101*$P101),2),0)</f>
        <v>40.18</v>
      </c>
      <c r="R101" s="539" t="n">
        <f aca="false">IF($O101&gt;$W$4,ROUND(IF($O101&lt;1.5,$O101*$H101*$P101,1.5*$H101*$P101),2),0)</f>
        <v>0</v>
      </c>
      <c r="S101" s="539" t="n">
        <f aca="false">IF($O101&gt;$W$4,ROUND(IF($O101&lt;1.5,0,IF($O101&gt;3,1.5*$H101*$P101,($O101-1.5)*$H101*$P101)),2),0)</f>
        <v>0</v>
      </c>
      <c r="T101" s="539" t="n">
        <f aca="false">IF($O101&gt;$W$4,ROUND(IF($O101&lt;3,0,IF($O101&gt;4.5,1.5*$H101*$P101,($O101-3)*$H101*$P101)),2),0)</f>
        <v>0</v>
      </c>
      <c r="U101" s="539" t="n">
        <f aca="false">IF($O101&gt;$W$4,ROUND(IF($O101&lt;4.5,0,IF($O101&gt;6,($O101-4.5)*$H101*$P101,($O101-4.5)*$H101*$P101)),2),0)</f>
        <v>0</v>
      </c>
      <c r="V101" s="540" t="n">
        <f aca="false">IF($O101&gt;$W$4,IF($O101&lt;=4,ROUND($H101*($O101+0.5)*2,2),0),0)</f>
        <v>0</v>
      </c>
      <c r="W101" s="541" t="n">
        <f aca="false">IF($O101&gt;$W$4,IF($O101&gt;4,ROUND($H101*($O101+0.5)*2,2),0),0)</f>
        <v>0</v>
      </c>
      <c r="X101" s="558" t="str">
        <f aca="false">A101</f>
        <v>EG3</v>
      </c>
      <c r="Y101" s="560" t="n">
        <f aca="false">IF($D101=0.4,1.2,IF($D101=0.6,1.2,IF($D101=0.8,1.3,IF($D101=1,1.5,IF($D101=1.2,1.7,IF($D101&lt;=2,2,"--"))))))</f>
        <v>1.2</v>
      </c>
      <c r="Z101" s="564" t="s">
        <v>1151</v>
      </c>
      <c r="AA101" s="561" t="n">
        <f aca="false">Y101</f>
        <v>1.2</v>
      </c>
      <c r="AB101" s="543" t="n">
        <f aca="false">IF($Y101="--","--",I101)</f>
        <v>1.124</v>
      </c>
      <c r="AC101" s="544" t="n">
        <f aca="false">IF($Y101="--","--",IF(D101&gt;1.5,0.15,ROUND($D101*0.1,2)))</f>
        <v>0.04</v>
      </c>
      <c r="AD101" s="544" t="n">
        <f aca="false">IF($Y101="--","--",0.15)</f>
        <v>0.15</v>
      </c>
      <c r="AE101" s="545" t="n">
        <f aca="false">IF($Y101="--","--",ROUND(AB101+AC101+AD101,2))</f>
        <v>1.31</v>
      </c>
      <c r="AF101" s="565" t="n">
        <f aca="false">IF($Y101="--","--",IF($AB101&lt;=2,$Y101+1,($Y101+1)+ROUNDUP($AB101-2,0)*0.1))</f>
        <v>2.2</v>
      </c>
      <c r="AG101" s="566" t="n">
        <f aca="false">IF($D101=0.4,0.92,IF($D101=0.6,0.68,IF($D101=0.8,0.74,IF($D101=1,0.7,IF($D101=1.2,0.66,IF($D101=1.5,0.6,IF($D101&lt;=2,(2.4-(D101+0.3)),"--")))))))</f>
        <v>0.92</v>
      </c>
      <c r="AH101" s="547" t="n">
        <f aca="false">IF($Y101="--","--",IF($AE101&lt;=$W$4,ROUND(IF($AE101&lt;1.5,$AE101*$AF101*$AG101,1.5*$AF101*$AG101),2),0))</f>
        <v>2.65</v>
      </c>
      <c r="AI101" s="547" t="n">
        <f aca="false">IF($Y101="--","--",IF($AE101&gt;$W$4,ROUND(IF($AE101&lt;1.5,$AE101*$AF101*$AG101,1.5*$AF101*$AG101),2),0))</f>
        <v>0</v>
      </c>
      <c r="AJ101" s="547" t="n">
        <f aca="false">IF($Y101="--","--",IF($AE101&gt;$W$4,ROUND(IF($AE101&lt;1.5,0,IF($AE101&gt;3,1.5*$AF101*$AG101,($AE101-1.5)*$AF101*$AG101)),2),0))</f>
        <v>0</v>
      </c>
      <c r="AK101" s="547" t="n">
        <f aca="false">IF($Y101="--","--",IF($AE101&gt;$W$4,ROUND(IF($AE101&lt;3,0,IF($AE101&gt;4.5,1.5*$AF101*$AG101,($AE101-3)*$AF101*$AG101)),2),0))</f>
        <v>0</v>
      </c>
      <c r="AL101" s="547" t="n">
        <f aca="false">IF($Y101="--","--",IF($AE101&gt;$W$4,ROUND(IF($AE101&lt;4.5,0,IF($AE101&gt;6,($AE101-4.5)*$AF101*$AG101,($AE101-4.5)*$AF101*$AG101)),2),0))</f>
        <v>0</v>
      </c>
      <c r="AM101" s="544" t="n">
        <f aca="false">IF($Y101="--","--",IF($AE101&gt;$W$4,IF($AE101&lt;=4,ROUND(($AG101*4)*($AE101+0.5)*2,2),0),0))</f>
        <v>0</v>
      </c>
      <c r="AN101" s="548" t="n">
        <f aca="false">IF($Y101="--","--",IF($AE101&gt;$W$4,IF($AE101&gt;4,ROUND(($AG101*4)*($AE101+0.5)*2,2),0),0))</f>
        <v>0</v>
      </c>
      <c r="AO101" s="558" t="s">
        <v>1234</v>
      </c>
      <c r="AP101" s="570" t="s">
        <v>10</v>
      </c>
      <c r="AQ101" s="571" t="s">
        <v>1235</v>
      </c>
      <c r="AR101" s="560" t="n">
        <v>0.4</v>
      </c>
      <c r="AS101" s="561"/>
      <c r="AT101" s="561"/>
      <c r="AU101" s="562" t="n">
        <v>30</v>
      </c>
      <c r="AV101" s="560" t="n">
        <f aca="false">IF($Y101="--","--",Y101+0.2)</f>
        <v>1.4</v>
      </c>
      <c r="AW101" s="564" t="s">
        <v>1151</v>
      </c>
      <c r="AX101" s="561" t="n">
        <f aca="false">AV101</f>
        <v>1.4</v>
      </c>
      <c r="AY101" s="538" t="n">
        <f aca="false">IF(D101&gt;2,AU101,AU101-AV101)</f>
        <v>28.6</v>
      </c>
      <c r="AZ101" s="538" t="n">
        <f aca="false">N101</f>
        <v>0.1</v>
      </c>
      <c r="BA101" s="538" t="n">
        <f aca="false">P101</f>
        <v>1.08</v>
      </c>
      <c r="BB101" s="537" t="n">
        <f aca="false">IF(F101=0,IF(ROUND(AY101*(((N101*P101)+(((D101+M101*2)/6)*P101))-ROUND(((D101+M101*2)^2)*((PI()*96.379/(4*360))-((SIN((96.379/2)*PI()/180))*(COS((96.379/2)*PI()/180))/4)),4)),2),ROUND(AY101*(((N101*P101)+(((D101+M101*2)/4)*P101))-ROUND(((D101+M101*2)^2)*((PI()*120/(4*360))-((SIN((120/2)*PI()/180))*(COS((120/2)*PI()/180))/4)),4)),2)),0)</f>
        <v>5.78</v>
      </c>
      <c r="BC101" s="549" t="n">
        <f aca="false">IF(F101&gt;0,ROUND(AY101*N101*P101,2),0)</f>
        <v>0</v>
      </c>
      <c r="BD101" s="549" t="n">
        <f aca="false">SUM(Q101:U101,AH101:AL101)</f>
        <v>42.83</v>
      </c>
      <c r="BE101" s="549" t="n">
        <f aca="false">IF(F101=0,ROUND((PI()*((D101+M101*2)^2)/4)*AY101,2),ROUND((D101+M101*2)*(F101+M101*2)*AY101,2))</f>
        <v>5.18</v>
      </c>
      <c r="BF101" s="572" t="n">
        <f aca="false">IF(($I101+M101-0.15)&lt;=2,($I101+M101+0.15),IF(($I101+M101)&lt;=3,2.35,($I101+M101+0.2)-0.85))</f>
        <v>1.314</v>
      </c>
      <c r="BG101" s="572" t="n">
        <f aca="false">IF(D101&gt;2,(I101-F101-M101-0.11),IF(($I101+M101)&lt;=2,0,IF(($I101+M101)&gt;3,0.85,(I101+M101+0.2-BF101))))</f>
        <v>0</v>
      </c>
      <c r="BH101" s="572" t="n">
        <f aca="false">IF(D101&gt;2,ROUND(((1.42+0.4)+(0.91+0.4))*2*BG101,2),ROUND(AV101*AX101*BF101,2))</f>
        <v>2.58</v>
      </c>
      <c r="BI101" s="572" t="n">
        <f aca="false">ROUND(((PI()*0.9^2)/4)*BG101,2)</f>
        <v>0</v>
      </c>
      <c r="BJ101" s="550" t="n">
        <f aca="false">ROUND(BD101-BE101-BH101-BI101-BB101-BC101,2)</f>
        <v>29.29</v>
      </c>
      <c r="BK101" s="516"/>
    </row>
    <row r="102" customFormat="false" ht="14.25" hidden="false" customHeight="false" outlineLevel="0" collapsed="false">
      <c r="A102" s="558" t="s">
        <v>1235</v>
      </c>
      <c r="B102" s="570" t="s">
        <v>10</v>
      </c>
      <c r="C102" s="559" t="s">
        <v>1236</v>
      </c>
      <c r="D102" s="560" t="n">
        <v>0.4</v>
      </c>
      <c r="E102" s="561"/>
      <c r="F102" s="561"/>
      <c r="G102" s="560" t="s">
        <v>1150</v>
      </c>
      <c r="H102" s="562" t="n">
        <v>20</v>
      </c>
      <c r="I102" s="563" t="n">
        <v>1.176</v>
      </c>
      <c r="J102" s="563" t="n">
        <v>1.064</v>
      </c>
      <c r="K102" s="536" t="n">
        <v>0</v>
      </c>
      <c r="L102" s="537" t="n">
        <f aca="false">ROUND((I102+J102)/2,2)</f>
        <v>1.12</v>
      </c>
      <c r="M102" s="538" t="n">
        <f aca="false">IF(F102=0,ROUND($D102*0.1,2),IF(D102&gt;2.8,0.18,0.15))</f>
        <v>0.04</v>
      </c>
      <c r="N102" s="538" t="n">
        <f aca="false">IF(F102=0,IF(ROUND($D102/4,2),IF(ROUND(($D102*1.2)/6,2)&lt;0.1,0.1,ROUND(($D102*1.2)/6,2))),0.5)</f>
        <v>0.1</v>
      </c>
      <c r="O102" s="537" t="n">
        <f aca="false">L102+M102+N102</f>
        <v>1.26</v>
      </c>
      <c r="P102" s="537" t="n">
        <f aca="false">IF(O102&lt;2,(D102+M102*2)+0.6,(D102+M102*2)+0.6+ROUNDUP(O102-2,0)*0.1)</f>
        <v>1.08</v>
      </c>
      <c r="Q102" s="539" t="n">
        <f aca="false">IF($O102&lt;=$W$4,ROUND(IF($O102&lt;1.5,$O102*$H102*$P102,1.5*$H102*$P102),2),0)</f>
        <v>27.22</v>
      </c>
      <c r="R102" s="539" t="n">
        <f aca="false">IF($O102&gt;$W$4,ROUND(IF($O102&lt;1.5,$O102*$H102*$P102,1.5*$H102*$P102),2),0)</f>
        <v>0</v>
      </c>
      <c r="S102" s="539" t="n">
        <f aca="false">IF($O102&gt;$W$4,ROUND(IF($O102&lt;1.5,0,IF($O102&gt;3,1.5*$H102*$P102,($O102-1.5)*$H102*$P102)),2),0)</f>
        <v>0</v>
      </c>
      <c r="T102" s="539" t="n">
        <f aca="false">IF($O102&gt;$W$4,ROUND(IF($O102&lt;3,0,IF($O102&gt;4.5,1.5*$H102*$P102,($O102-3)*$H102*$P102)),2),0)</f>
        <v>0</v>
      </c>
      <c r="U102" s="539" t="n">
        <f aca="false">IF($O102&gt;$W$4,ROUND(IF($O102&lt;4.5,0,IF($O102&gt;6,($O102-4.5)*$H102*$P102,($O102-4.5)*$H102*$P102)),2),0)</f>
        <v>0</v>
      </c>
      <c r="V102" s="540" t="n">
        <f aca="false">IF($O102&gt;$W$4,IF($O102&lt;=4,ROUND($H102*($O102+0.5)*2,2),0),0)</f>
        <v>0</v>
      </c>
      <c r="W102" s="541" t="n">
        <f aca="false">IF($O102&gt;$W$4,IF($O102&gt;4,ROUND($H102*($O102+0.5)*2,2),0),0)</f>
        <v>0</v>
      </c>
      <c r="X102" s="558" t="str">
        <f aca="false">A102</f>
        <v>EG4</v>
      </c>
      <c r="Y102" s="560" t="n">
        <f aca="false">IF($D102=0.4,1.2,IF($D102=0.6,1.2,IF($D102=0.8,1.3,IF($D102=1,1.5,IF($D102=1.2,1.7,IF($D102&lt;=2,2,"--"))))))</f>
        <v>1.2</v>
      </c>
      <c r="Z102" s="564" t="s">
        <v>1151</v>
      </c>
      <c r="AA102" s="561" t="n">
        <f aca="false">Y102</f>
        <v>1.2</v>
      </c>
      <c r="AB102" s="543" t="n">
        <f aca="false">IF($Y102="--","--",I102)</f>
        <v>1.176</v>
      </c>
      <c r="AC102" s="544" t="n">
        <f aca="false">IF($Y102="--","--",IF(D102&gt;1.5,0.15,ROUND($D102*0.1,2)))</f>
        <v>0.04</v>
      </c>
      <c r="AD102" s="544" t="n">
        <f aca="false">IF($Y102="--","--",0.15)</f>
        <v>0.15</v>
      </c>
      <c r="AE102" s="545" t="n">
        <f aca="false">IF($Y102="--","--",ROUND(AB102+AC102+AD102,2))</f>
        <v>1.37</v>
      </c>
      <c r="AF102" s="565" t="n">
        <f aca="false">IF($Y102="--","--",IF($AB102&lt;=2,$Y102+1,($Y102+1)+ROUNDUP($AB102-2,0)*0.1))</f>
        <v>2.2</v>
      </c>
      <c r="AG102" s="566" t="n">
        <f aca="false">IF($D102=0.4,0.92,IF($D102=0.6,0.68,IF($D102=0.8,0.74,IF($D102=1,0.7,IF($D102=1.2,0.66,IF($D102=1.5,0.6,IF($D102&lt;=2,(2.4-(D102+0.3)),"--")))))))</f>
        <v>0.92</v>
      </c>
      <c r="AH102" s="547" t="n">
        <f aca="false">IF($Y102="--","--",IF($AE102&lt;=$W$4,ROUND(IF($AE102&lt;1.5,$AE102*$AF102*$AG102,1.5*$AF102*$AG102),2),0))</f>
        <v>2.77</v>
      </c>
      <c r="AI102" s="547" t="n">
        <f aca="false">IF($Y102="--","--",IF($AE102&gt;$W$4,ROUND(IF($AE102&lt;1.5,$AE102*$AF102*$AG102,1.5*$AF102*$AG102),2),0))</f>
        <v>0</v>
      </c>
      <c r="AJ102" s="547" t="n">
        <f aca="false">IF($Y102="--","--",IF($AE102&gt;$W$4,ROUND(IF($AE102&lt;1.5,0,IF($AE102&gt;3,1.5*$AF102*$AG102,($AE102-1.5)*$AF102*$AG102)),2),0))</f>
        <v>0</v>
      </c>
      <c r="AK102" s="547" t="n">
        <f aca="false">IF($Y102="--","--",IF($AE102&gt;$W$4,ROUND(IF($AE102&lt;3,0,IF($AE102&gt;4.5,1.5*$AF102*$AG102,($AE102-3)*$AF102*$AG102)),2),0))</f>
        <v>0</v>
      </c>
      <c r="AL102" s="547" t="n">
        <f aca="false">IF($Y102="--","--",IF($AE102&gt;$W$4,ROUND(IF($AE102&lt;4.5,0,IF($AE102&gt;6,($AE102-4.5)*$AF102*$AG102,($AE102-4.5)*$AF102*$AG102)),2),0))</f>
        <v>0</v>
      </c>
      <c r="AM102" s="544" t="n">
        <f aca="false">IF($Y102="--","--",IF($AE102&gt;$W$4,IF($AE102&lt;=4,ROUND(($AG102*4)*($AE102+0.5)*2,2),0),0))</f>
        <v>0</v>
      </c>
      <c r="AN102" s="548" t="n">
        <f aca="false">IF($Y102="--","--",IF($AE102&gt;$W$4,IF($AE102&gt;4,ROUND(($AG102*4)*($AE102+0.5)*2,2),0),0))</f>
        <v>0</v>
      </c>
      <c r="AO102" s="558" t="s">
        <v>1235</v>
      </c>
      <c r="AP102" s="570" t="s">
        <v>10</v>
      </c>
      <c r="AQ102" s="571" t="s">
        <v>1236</v>
      </c>
      <c r="AR102" s="560" t="n">
        <v>0.4</v>
      </c>
      <c r="AS102" s="561"/>
      <c r="AT102" s="561"/>
      <c r="AU102" s="562" t="n">
        <v>20</v>
      </c>
      <c r="AV102" s="560" t="n">
        <f aca="false">IF($Y102="--","--",Y102+0.2)</f>
        <v>1.4</v>
      </c>
      <c r="AW102" s="564" t="s">
        <v>1151</v>
      </c>
      <c r="AX102" s="561" t="n">
        <f aca="false">AV102</f>
        <v>1.4</v>
      </c>
      <c r="AY102" s="538" t="n">
        <f aca="false">IF(D102&gt;2,AU102,AU102-AV102)</f>
        <v>18.6</v>
      </c>
      <c r="AZ102" s="538" t="n">
        <f aca="false">N102</f>
        <v>0.1</v>
      </c>
      <c r="BA102" s="538" t="n">
        <f aca="false">P102</f>
        <v>1.08</v>
      </c>
      <c r="BB102" s="537" t="n">
        <f aca="false">IF(F102=0,IF(ROUND(AY102*(((N102*P102)+(((D102+M102*2)/6)*P102))-ROUND(((D102+M102*2)^2)*((PI()*96.379/(4*360))-((SIN((96.379/2)*PI()/180))*(COS((96.379/2)*PI()/180))/4)),4)),2),ROUND(AY102*(((N102*P102)+(((D102+M102*2)/4)*P102))-ROUND(((D102+M102*2)^2)*((PI()*120/(4*360))-((SIN((120/2)*PI()/180))*(COS((120/2)*PI()/180))/4)),4)),2)),0)</f>
        <v>3.76</v>
      </c>
      <c r="BC102" s="549" t="n">
        <f aca="false">IF(F102&gt;0,ROUND(AY102*N102*P102,2),0)</f>
        <v>0</v>
      </c>
      <c r="BD102" s="549" t="n">
        <f aca="false">SUM(Q102:U102,AH102:AL102)</f>
        <v>29.99</v>
      </c>
      <c r="BE102" s="549" t="n">
        <f aca="false">IF(F102=0,ROUND((PI()*((D102+M102*2)^2)/4)*AY102,2),ROUND((D102+M102*2)*(F102+M102*2)*AY102,2))</f>
        <v>3.37</v>
      </c>
      <c r="BF102" s="572" t="n">
        <f aca="false">IF(($I102+M102-0.15)&lt;=2,($I102+M102+0.15),IF(($I102+M102)&lt;=3,2.35,($I102+M102+0.2)-0.85))</f>
        <v>1.366</v>
      </c>
      <c r="BG102" s="572" t="n">
        <f aca="false">IF(D102&gt;2,(I102-F102-M102-0.11),IF(($I102+M102)&lt;=2,0,IF(($I102+M102)&gt;3,0.85,(I102+M102+0.2-BF102))))</f>
        <v>0</v>
      </c>
      <c r="BH102" s="572" t="n">
        <f aca="false">IF(D102&gt;2,ROUND(((1.42+0.4)+(0.91+0.4))*2*BG102,2),ROUND(AV102*AX102*BF102,2))</f>
        <v>2.68</v>
      </c>
      <c r="BI102" s="572" t="n">
        <f aca="false">ROUND(((PI()*0.9^2)/4)*BG102,2)</f>
        <v>0</v>
      </c>
      <c r="BJ102" s="550" t="n">
        <f aca="false">ROUND(BD102-BE102-BH102-BI102-BB102-BC102,2)</f>
        <v>20.18</v>
      </c>
      <c r="BK102" s="516"/>
    </row>
    <row r="103" customFormat="false" ht="14.25" hidden="false" customHeight="false" outlineLevel="0" collapsed="false">
      <c r="A103" s="558" t="s">
        <v>1236</v>
      </c>
      <c r="B103" s="570" t="s">
        <v>10</v>
      </c>
      <c r="C103" s="559" t="s">
        <v>1237</v>
      </c>
      <c r="D103" s="560" t="n">
        <v>0.4</v>
      </c>
      <c r="E103" s="561"/>
      <c r="F103" s="561"/>
      <c r="G103" s="560" t="s">
        <v>1150</v>
      </c>
      <c r="H103" s="562" t="n">
        <v>20</v>
      </c>
      <c r="I103" s="563" t="n">
        <v>1.064</v>
      </c>
      <c r="J103" s="563" t="n">
        <v>1.415</v>
      </c>
      <c r="K103" s="536" t="n">
        <v>0</v>
      </c>
      <c r="L103" s="537" t="n">
        <f aca="false">ROUND((I103+J103)/2,2)</f>
        <v>1.24</v>
      </c>
      <c r="M103" s="538" t="n">
        <f aca="false">IF(F103=0,ROUND($D103*0.1,2),IF(D103&gt;2.8,0.18,0.15))</f>
        <v>0.04</v>
      </c>
      <c r="N103" s="538" t="n">
        <f aca="false">IF(F103=0,IF(ROUND($D103/4,2),IF(ROUND(($D103*1.2)/6,2)&lt;0.1,0.1,ROUND(($D103*1.2)/6,2))),0.5)</f>
        <v>0.1</v>
      </c>
      <c r="O103" s="537" t="n">
        <f aca="false">L103+M103+N103</f>
        <v>1.38</v>
      </c>
      <c r="P103" s="537" t="n">
        <f aca="false">IF(O103&lt;2,(D103+M103*2)+0.6,(D103+M103*2)+0.6+ROUNDUP(O103-2,0)*0.1)</f>
        <v>1.08</v>
      </c>
      <c r="Q103" s="539" t="n">
        <f aca="false">IF($O103&lt;=$W$4,ROUND(IF($O103&lt;1.5,$O103*$H103*$P103,1.5*$H103*$P103),2),0)</f>
        <v>29.81</v>
      </c>
      <c r="R103" s="539" t="n">
        <f aca="false">IF($O103&gt;$W$4,ROUND(IF($O103&lt;1.5,$O103*$H103*$P103,1.5*$H103*$P103),2),0)</f>
        <v>0</v>
      </c>
      <c r="S103" s="539" t="n">
        <f aca="false">IF($O103&gt;$W$4,ROUND(IF($O103&lt;1.5,0,IF($O103&gt;3,1.5*$H103*$P103,($O103-1.5)*$H103*$P103)),2),0)</f>
        <v>0</v>
      </c>
      <c r="T103" s="539" t="n">
        <f aca="false">IF($O103&gt;$W$4,ROUND(IF($O103&lt;3,0,IF($O103&gt;4.5,1.5*$H103*$P103,($O103-3)*$H103*$P103)),2),0)</f>
        <v>0</v>
      </c>
      <c r="U103" s="539" t="n">
        <f aca="false">IF($O103&gt;$W$4,ROUND(IF($O103&lt;4.5,0,IF($O103&gt;6,($O103-4.5)*$H103*$P103,($O103-4.5)*$H103*$P103)),2),0)</f>
        <v>0</v>
      </c>
      <c r="V103" s="540" t="n">
        <f aca="false">IF($O103&gt;$W$4,IF($O103&lt;=4,ROUND($H103*($O103+0.5)*2,2),0),0)</f>
        <v>0</v>
      </c>
      <c r="W103" s="541" t="n">
        <f aca="false">IF($O103&gt;$W$4,IF($O103&gt;4,ROUND($H103*($O103+0.5)*2,2),0),0)</f>
        <v>0</v>
      </c>
      <c r="X103" s="558" t="str">
        <f aca="false">A103</f>
        <v>EG5</v>
      </c>
      <c r="Y103" s="560" t="n">
        <f aca="false">IF($D103=0.4,1.2,IF($D103=0.6,1.2,IF($D103=0.8,1.3,IF($D103=1,1.5,IF($D103=1.2,1.7,IF($D103&lt;=2,2,"--"))))))</f>
        <v>1.2</v>
      </c>
      <c r="Z103" s="564" t="s">
        <v>1151</v>
      </c>
      <c r="AA103" s="561" t="n">
        <f aca="false">Y103</f>
        <v>1.2</v>
      </c>
      <c r="AB103" s="543" t="n">
        <f aca="false">IF($Y103="--","--",I103)</f>
        <v>1.064</v>
      </c>
      <c r="AC103" s="544" t="n">
        <f aca="false">IF($Y103="--","--",IF(D103&gt;1.5,0.15,ROUND($D103*0.1,2)))</f>
        <v>0.04</v>
      </c>
      <c r="AD103" s="544" t="n">
        <f aca="false">IF($Y103="--","--",0.15)</f>
        <v>0.15</v>
      </c>
      <c r="AE103" s="545" t="n">
        <f aca="false">IF($Y103="--","--",ROUND(AB103+AC103+AD103,2))</f>
        <v>1.25</v>
      </c>
      <c r="AF103" s="565" t="n">
        <f aca="false">IF($Y103="--","--",IF($AB103&lt;=2,$Y103+1,($Y103+1)+ROUNDUP($AB103-2,0)*0.1))</f>
        <v>2.2</v>
      </c>
      <c r="AG103" s="566" t="n">
        <f aca="false">IF($D103=0.4,0.92,IF($D103=0.6,0.68,IF($D103=0.8,0.74,IF($D103=1,0.7,IF($D103=1.2,0.66,IF($D103=1.5,0.6,IF($D103&lt;=2,(2.4-(D103+0.3)),"--")))))))</f>
        <v>0.92</v>
      </c>
      <c r="AH103" s="547" t="n">
        <f aca="false">IF($Y103="--","--",IF($AE103&lt;=$W$4,ROUND(IF($AE103&lt;1.5,$AE103*$AF103*$AG103,1.5*$AF103*$AG103),2),0))</f>
        <v>2.53</v>
      </c>
      <c r="AI103" s="547" t="n">
        <f aca="false">IF($Y103="--","--",IF($AE103&gt;$W$4,ROUND(IF($AE103&lt;1.5,$AE103*$AF103*$AG103,1.5*$AF103*$AG103),2),0))</f>
        <v>0</v>
      </c>
      <c r="AJ103" s="547" t="n">
        <f aca="false">IF($Y103="--","--",IF($AE103&gt;$W$4,ROUND(IF($AE103&lt;1.5,0,IF($AE103&gt;3,1.5*$AF103*$AG103,($AE103-1.5)*$AF103*$AG103)),2),0))</f>
        <v>0</v>
      </c>
      <c r="AK103" s="547" t="n">
        <f aca="false">IF($Y103="--","--",IF($AE103&gt;$W$4,ROUND(IF($AE103&lt;3,0,IF($AE103&gt;4.5,1.5*$AF103*$AG103,($AE103-3)*$AF103*$AG103)),2),0))</f>
        <v>0</v>
      </c>
      <c r="AL103" s="547" t="n">
        <f aca="false">IF($Y103="--","--",IF($AE103&gt;$W$4,ROUND(IF($AE103&lt;4.5,0,IF($AE103&gt;6,($AE103-4.5)*$AF103*$AG103,($AE103-4.5)*$AF103*$AG103)),2),0))</f>
        <v>0</v>
      </c>
      <c r="AM103" s="544" t="n">
        <f aca="false">IF($Y103="--","--",IF($AE103&gt;$W$4,IF($AE103&lt;=4,ROUND(($AG103*4)*($AE103+0.5)*2,2),0),0))</f>
        <v>0</v>
      </c>
      <c r="AN103" s="548" t="n">
        <f aca="false">IF($Y103="--","--",IF($AE103&gt;$W$4,IF($AE103&gt;4,ROUND(($AG103*4)*($AE103+0.5)*2,2),0),0))</f>
        <v>0</v>
      </c>
      <c r="AO103" s="558" t="s">
        <v>1236</v>
      </c>
      <c r="AP103" s="570" t="s">
        <v>10</v>
      </c>
      <c r="AQ103" s="571" t="s">
        <v>1237</v>
      </c>
      <c r="AR103" s="560" t="n">
        <v>0.4</v>
      </c>
      <c r="AS103" s="561"/>
      <c r="AT103" s="561"/>
      <c r="AU103" s="562" t="n">
        <v>20</v>
      </c>
      <c r="AV103" s="560" t="n">
        <f aca="false">IF($Y103="--","--",Y103+0.2)</f>
        <v>1.4</v>
      </c>
      <c r="AW103" s="564" t="s">
        <v>1151</v>
      </c>
      <c r="AX103" s="561" t="n">
        <f aca="false">AV103</f>
        <v>1.4</v>
      </c>
      <c r="AY103" s="538" t="n">
        <f aca="false">IF(D103&gt;2,AU103,AU103-AV103)</f>
        <v>18.6</v>
      </c>
      <c r="AZ103" s="538" t="n">
        <f aca="false">N103</f>
        <v>0.1</v>
      </c>
      <c r="BA103" s="538" t="n">
        <f aca="false">P103</f>
        <v>1.08</v>
      </c>
      <c r="BB103" s="537" t="n">
        <f aca="false">IF(F103=0,IF(ROUND(AY103*(((N103*P103)+(((D103+M103*2)/6)*P103))-ROUND(((D103+M103*2)^2)*((PI()*96.379/(4*360))-((SIN((96.379/2)*PI()/180))*(COS((96.379/2)*PI()/180))/4)),4)),2),ROUND(AY103*(((N103*P103)+(((D103+M103*2)/4)*P103))-ROUND(((D103+M103*2)^2)*((PI()*120/(4*360))-((SIN((120/2)*PI()/180))*(COS((120/2)*PI()/180))/4)),4)),2)),0)</f>
        <v>3.76</v>
      </c>
      <c r="BC103" s="549" t="n">
        <f aca="false">IF(F103&gt;0,ROUND(AY103*N103*P103,2),0)</f>
        <v>0</v>
      </c>
      <c r="BD103" s="549" t="n">
        <f aca="false">SUM(Q103:U103,AH103:AL103)</f>
        <v>32.34</v>
      </c>
      <c r="BE103" s="549" t="n">
        <f aca="false">IF(F103=0,ROUND((PI()*((D103+M103*2)^2)/4)*AY103,2),ROUND((D103+M103*2)*(F103+M103*2)*AY103,2))</f>
        <v>3.37</v>
      </c>
      <c r="BF103" s="572" t="n">
        <f aca="false">IF(($I103+M103-0.15)&lt;=2,($I103+M103+0.15),IF(($I103+M103)&lt;=3,2.35,($I103+M103+0.2)-0.85))</f>
        <v>1.254</v>
      </c>
      <c r="BG103" s="572" t="n">
        <f aca="false">IF(D103&gt;2,(I103-F103-M103-0.11),IF(($I103+M103)&lt;=2,0,IF(($I103+M103)&gt;3,0.85,(I103+M103+0.2-BF103))))</f>
        <v>0</v>
      </c>
      <c r="BH103" s="572" t="n">
        <f aca="false">IF(D103&gt;2,ROUND(((1.42+0.4)+(0.91+0.4))*2*BG103,2),ROUND(AV103*AX103*BF103,2))</f>
        <v>2.46</v>
      </c>
      <c r="BI103" s="572" t="n">
        <f aca="false">ROUND(((PI()*0.9^2)/4)*BG103,2)</f>
        <v>0</v>
      </c>
      <c r="BJ103" s="550" t="n">
        <f aca="false">ROUND(BD103-BE103-BH103-BI103-BB103-BC103,2)</f>
        <v>22.75</v>
      </c>
      <c r="BK103" s="516"/>
    </row>
    <row r="104" customFormat="false" ht="14.25" hidden="false" customHeight="false" outlineLevel="0" collapsed="false">
      <c r="A104" s="558" t="s">
        <v>1237</v>
      </c>
      <c r="B104" s="570" t="s">
        <v>10</v>
      </c>
      <c r="C104" s="559" t="s">
        <v>1238</v>
      </c>
      <c r="D104" s="560" t="n">
        <v>0.4</v>
      </c>
      <c r="E104" s="561"/>
      <c r="F104" s="561"/>
      <c r="G104" s="560" t="s">
        <v>1150</v>
      </c>
      <c r="H104" s="562" t="n">
        <v>33</v>
      </c>
      <c r="I104" s="563" t="n">
        <v>1.415</v>
      </c>
      <c r="J104" s="563" t="n">
        <v>2.0171341811113</v>
      </c>
      <c r="K104" s="536" t="n">
        <v>0</v>
      </c>
      <c r="L104" s="537" t="n">
        <f aca="false">ROUND((I104+J104)/2,2)</f>
        <v>1.72</v>
      </c>
      <c r="M104" s="538" t="n">
        <f aca="false">IF(F104=0,ROUND($D104*0.1,2),IF(D104&gt;2.8,0.18,0.15))</f>
        <v>0.04</v>
      </c>
      <c r="N104" s="538" t="n">
        <f aca="false">IF(F104=0,IF(ROUND($D104/4,2),IF(ROUND(($D104*1.2)/6,2)&lt;0.1,0.1,ROUND(($D104*1.2)/6,2))),0.5)</f>
        <v>0.1</v>
      </c>
      <c r="O104" s="537" t="n">
        <f aca="false">L104+M104+N104</f>
        <v>1.86</v>
      </c>
      <c r="P104" s="537" t="n">
        <f aca="false">IF(O104&lt;2,(D104+M104*2)+0.6,(D104+M104*2)+0.6+ROUNDUP(O104-2,0)*0.1)</f>
        <v>1.08</v>
      </c>
      <c r="Q104" s="539" t="n">
        <f aca="false">IF($O104&lt;=$W$4,ROUND(IF($O104&lt;1.5,$O104*$H104*$P104,1.5*$H104*$P104),2),0)</f>
        <v>0</v>
      </c>
      <c r="R104" s="539" t="n">
        <f aca="false">IF($O104&gt;$W$4,ROUND(IF($O104&lt;1.5,$O104*$H104*$P104,1.5*$H104*$P104),2),0)</f>
        <v>53.46</v>
      </c>
      <c r="S104" s="539" t="n">
        <f aca="false">IF($O104&gt;$W$4,ROUND(IF($O104&lt;1.5,0,IF($O104&gt;3,1.5*$H104*$P104,($O104-1.5)*$H104*$P104)),2),0)</f>
        <v>12.83</v>
      </c>
      <c r="T104" s="539" t="n">
        <f aca="false">IF($O104&gt;$W$4,ROUND(IF($O104&lt;3,0,IF($O104&gt;4.5,1.5*$H104*$P104,($O104-3)*$H104*$P104)),2),0)</f>
        <v>0</v>
      </c>
      <c r="U104" s="539" t="n">
        <f aca="false">IF($O104&gt;$W$4,ROUND(IF($O104&lt;4.5,0,IF($O104&gt;6,($O104-4.5)*$H104*$P104,($O104-4.5)*$H104*$P104)),2),0)</f>
        <v>0</v>
      </c>
      <c r="V104" s="540" t="n">
        <f aca="false">IF($O104&gt;$W$4,IF($O104&lt;=4,ROUND($H104*($O104+0.5)*2,2),0),0)</f>
        <v>155.76</v>
      </c>
      <c r="W104" s="541" t="n">
        <f aca="false">IF($O104&gt;$W$4,IF($O104&gt;4,ROUND($H104*($O104+0.5)*2,2),0),0)</f>
        <v>0</v>
      </c>
      <c r="X104" s="558" t="str">
        <f aca="false">A104</f>
        <v>EG6</v>
      </c>
      <c r="Y104" s="560" t="n">
        <f aca="false">IF($D104=0.4,1.2,IF($D104=0.6,1.2,IF($D104=0.8,1.3,IF($D104=1,1.5,IF($D104=1.2,1.7,IF($D104&lt;=2,2,"--"))))))</f>
        <v>1.2</v>
      </c>
      <c r="Z104" s="564" t="s">
        <v>1151</v>
      </c>
      <c r="AA104" s="561" t="n">
        <f aca="false">Y104</f>
        <v>1.2</v>
      </c>
      <c r="AB104" s="543" t="n">
        <f aca="false">IF($Y104="--","--",I104)</f>
        <v>1.415</v>
      </c>
      <c r="AC104" s="544" t="n">
        <f aca="false">IF($Y104="--","--",IF(D104&gt;1.5,0.15,ROUND($D104*0.1,2)))</f>
        <v>0.04</v>
      </c>
      <c r="AD104" s="544" t="n">
        <f aca="false">IF($Y104="--","--",0.15)</f>
        <v>0.15</v>
      </c>
      <c r="AE104" s="545" t="n">
        <f aca="false">IF($Y104="--","--",ROUND(AB104+AC104+AD104,2))</f>
        <v>1.61</v>
      </c>
      <c r="AF104" s="565" t="n">
        <f aca="false">IF($Y104="--","--",IF($AB104&lt;=2,$Y104+1,($Y104+1)+ROUNDUP($AB104-2,0)*0.1))</f>
        <v>2.2</v>
      </c>
      <c r="AG104" s="566" t="n">
        <f aca="false">IF($D104=0.4,0.92,IF($D104=0.6,0.68,IF($D104=0.8,0.74,IF($D104=1,0.7,IF($D104=1.2,0.66,IF($D104=1.5,0.6,IF($D104&lt;=2,(2.4-(D104+0.3)),"--")))))))</f>
        <v>0.92</v>
      </c>
      <c r="AH104" s="547" t="n">
        <f aca="false">IF($Y104="--","--",IF($AE104&lt;=$W$4,ROUND(IF($AE104&lt;1.5,$AE104*$AF104*$AG104,1.5*$AF104*$AG104),2),0))</f>
        <v>0</v>
      </c>
      <c r="AI104" s="547" t="n">
        <f aca="false">IF($Y104="--","--",IF($AE104&gt;$W$4,ROUND(IF($AE104&lt;1.5,$AE104*$AF104*$AG104,1.5*$AF104*$AG104),2),0))</f>
        <v>3.04</v>
      </c>
      <c r="AJ104" s="547" t="n">
        <f aca="false">IF($Y104="--","--",IF($AE104&gt;$W$4,ROUND(IF($AE104&lt;1.5,0,IF($AE104&gt;3,1.5*$AF104*$AG104,($AE104-1.5)*$AF104*$AG104)),2),0))</f>
        <v>0.22</v>
      </c>
      <c r="AK104" s="547" t="n">
        <f aca="false">IF($Y104="--","--",IF($AE104&gt;$W$4,ROUND(IF($AE104&lt;3,0,IF($AE104&gt;4.5,1.5*$AF104*$AG104,($AE104-3)*$AF104*$AG104)),2),0))</f>
        <v>0</v>
      </c>
      <c r="AL104" s="547" t="n">
        <f aca="false">IF($Y104="--","--",IF($AE104&gt;$W$4,ROUND(IF($AE104&lt;4.5,0,IF($AE104&gt;6,($AE104-4.5)*$AF104*$AG104,($AE104-4.5)*$AF104*$AG104)),2),0))</f>
        <v>0</v>
      </c>
      <c r="AM104" s="544" t="n">
        <f aca="false">IF($Y104="--","--",IF($AE104&gt;$W$4,IF($AE104&lt;=4,ROUND(($AG104*4)*($AE104+0.5)*2,2),0),0))</f>
        <v>15.53</v>
      </c>
      <c r="AN104" s="548" t="n">
        <f aca="false">IF($Y104="--","--",IF($AE104&gt;$W$4,IF($AE104&gt;4,ROUND(($AG104*4)*($AE104+0.5)*2,2),0),0))</f>
        <v>0</v>
      </c>
      <c r="AO104" s="558" t="s">
        <v>1237</v>
      </c>
      <c r="AP104" s="570" t="s">
        <v>10</v>
      </c>
      <c r="AQ104" s="571" t="s">
        <v>1238</v>
      </c>
      <c r="AR104" s="560" t="n">
        <v>0.4</v>
      </c>
      <c r="AS104" s="561"/>
      <c r="AT104" s="561"/>
      <c r="AU104" s="562" t="n">
        <v>33</v>
      </c>
      <c r="AV104" s="560" t="n">
        <f aca="false">IF($Y104="--","--",Y104+0.2)</f>
        <v>1.4</v>
      </c>
      <c r="AW104" s="564" t="s">
        <v>1151</v>
      </c>
      <c r="AX104" s="561" t="n">
        <f aca="false">AV104</f>
        <v>1.4</v>
      </c>
      <c r="AY104" s="538" t="n">
        <f aca="false">IF(D104&gt;2,AU104,AU104-AV104)</f>
        <v>31.6</v>
      </c>
      <c r="AZ104" s="538" t="n">
        <f aca="false">N104</f>
        <v>0.1</v>
      </c>
      <c r="BA104" s="538" t="n">
        <f aca="false">P104</f>
        <v>1.08</v>
      </c>
      <c r="BB104" s="537" t="n">
        <f aca="false">IF(F104=0,IF(ROUND(AY104*(((N104*P104)+(((D104+M104*2)/6)*P104))-ROUND(((D104+M104*2)^2)*((PI()*96.379/(4*360))-((SIN((96.379/2)*PI()/180))*(COS((96.379/2)*PI()/180))/4)),4)),2),ROUND(AY104*(((N104*P104)+(((D104+M104*2)/4)*P104))-ROUND(((D104+M104*2)^2)*((PI()*120/(4*360))-((SIN((120/2)*PI()/180))*(COS((120/2)*PI()/180))/4)),4)),2)),0)</f>
        <v>6.39</v>
      </c>
      <c r="BC104" s="549" t="n">
        <f aca="false">IF(F104&gt;0,ROUND(AY104*N104*P104,2),0)</f>
        <v>0</v>
      </c>
      <c r="BD104" s="549" t="n">
        <f aca="false">SUM(Q104:U104,AH104:AL104)</f>
        <v>69.55</v>
      </c>
      <c r="BE104" s="549" t="n">
        <f aca="false">IF(F104=0,ROUND((PI()*((D104+M104*2)^2)/4)*AY104,2),ROUND((D104+M104*2)*(F104+M104*2)*AY104,2))</f>
        <v>5.72</v>
      </c>
      <c r="BF104" s="572" t="n">
        <f aca="false">IF(($I104+M104-0.15)&lt;=2,($I104+M104+0.15),IF(($I104+M104)&lt;=3,2.35,($I104+M104+0.2)-0.85))</f>
        <v>1.605</v>
      </c>
      <c r="BG104" s="572" t="n">
        <f aca="false">IF(D104&gt;2,(I104-F104-M104-0.11),IF(($I104+M104)&lt;=2,0,IF(($I104+M104)&gt;3,0.85,(I104+M104+0.2-BF104))))</f>
        <v>0</v>
      </c>
      <c r="BH104" s="572" t="n">
        <f aca="false">IF(D104&gt;2,ROUND(((1.42+0.4)+(0.91+0.4))*2*BG104,2),ROUND(AV104*AX104*BF104,2))</f>
        <v>3.15</v>
      </c>
      <c r="BI104" s="572" t="n">
        <f aca="false">ROUND(((PI()*0.9^2)/4)*BG104,2)</f>
        <v>0</v>
      </c>
      <c r="BJ104" s="550" t="n">
        <f aca="false">ROUND(BD104-BE104-BH104-BI104-BB104-BC104,2)</f>
        <v>54.29</v>
      </c>
      <c r="BK104" s="516"/>
    </row>
    <row r="105" customFormat="false" ht="14.25" hidden="false" customHeight="false" outlineLevel="0" collapsed="false">
      <c r="A105" s="530" t="s">
        <v>1238</v>
      </c>
      <c r="B105" s="531" t="s">
        <v>10</v>
      </c>
      <c r="C105" s="532" t="s">
        <v>1239</v>
      </c>
      <c r="D105" s="533" t="n">
        <v>0.4</v>
      </c>
      <c r="E105" s="534"/>
      <c r="F105" s="534"/>
      <c r="G105" s="533" t="s">
        <v>1150</v>
      </c>
      <c r="H105" s="535" t="n">
        <v>9</v>
      </c>
      <c r="I105" s="536" t="n">
        <v>2.0171341811113</v>
      </c>
      <c r="J105" s="536" t="n">
        <v>1.9501341811113</v>
      </c>
      <c r="K105" s="536" t="n">
        <v>0.4</v>
      </c>
      <c r="L105" s="537" t="n">
        <f aca="false">ROUND((I105+J105)/2,2)</f>
        <v>1.98</v>
      </c>
      <c r="M105" s="538" t="n">
        <f aca="false">IF(F105=0,ROUND($D105*0.1,2),IF(D105&gt;2.8,0.18,0.15))</f>
        <v>0.04</v>
      </c>
      <c r="N105" s="538" t="n">
        <f aca="false">IF(F105=0,IF(ROUND($D105/4,2),IF(ROUND(($D105*1.2)/6,2)&lt;0.1,0.1,ROUND(($D105*1.2)/6,2))),0.5)</f>
        <v>0.1</v>
      </c>
      <c r="O105" s="537" t="n">
        <f aca="false">L105+M105+N105</f>
        <v>2.12</v>
      </c>
      <c r="P105" s="537" t="n">
        <f aca="false">IF(O105&lt;2,(D105+M105*2)+0.6,(D105+M105*2)+0.6+ROUNDUP(O105-2,0)*0.1)</f>
        <v>1.18</v>
      </c>
      <c r="Q105" s="539" t="n">
        <f aca="false">IF($O105&lt;=$W$4,ROUND(IF($O105&lt;1.5,$O105*$H105*$P105,1.5*$H105*$P105),2),0)</f>
        <v>0</v>
      </c>
      <c r="R105" s="539" t="n">
        <f aca="false">IF($O105&gt;$W$4,ROUND(IF($O105&lt;1.5,$O105*$H105*$P105,1.5*$H105*$P105),2),0)</f>
        <v>15.93</v>
      </c>
      <c r="S105" s="539" t="n">
        <f aca="false">IF($O105&gt;$W$4,ROUND(IF($O105&lt;1.5,0,IF($O105&gt;3,1.5*$H105*$P105,($O105-1.5)*$H105*$P105)),2),0)</f>
        <v>6.58</v>
      </c>
      <c r="T105" s="539" t="n">
        <f aca="false">IF($O105&gt;$W$4,ROUND(IF($O105&lt;3,0,IF($O105&gt;4.5,1.5*$H105*$P105,($O105-3)*$H105*$P105)),2),0)</f>
        <v>0</v>
      </c>
      <c r="U105" s="539" t="n">
        <f aca="false">IF($O105&gt;$W$4,ROUND(IF($O105&lt;4.5,0,IF($O105&gt;6,($O105-4.5)*$H105*$P105,($O105-4.5)*$H105*$P105)),2),0)</f>
        <v>0</v>
      </c>
      <c r="V105" s="540" t="n">
        <f aca="false">IF($O105&gt;$W$4,IF($O105&lt;=4,ROUND($H105*($O105+0.5)*2,2),0),0)</f>
        <v>47.16</v>
      </c>
      <c r="W105" s="541" t="n">
        <f aca="false">IF($O105&gt;$W$4,IF($O105&gt;4,ROUND($H105*($O105+0.5)*2,2),0),0)</f>
        <v>0</v>
      </c>
      <c r="X105" s="530" t="str">
        <f aca="false">A105</f>
        <v>EG7</v>
      </c>
      <c r="Y105" s="533" t="n">
        <f aca="false">IF($D105=0.4,1.2,IF($D105=0.6,1.2,IF($D105=0.8,1.3,IF($D105=1,1.5,IF($D105=1.2,1.7,IF($D105&lt;=2,2,"--"))))))</f>
        <v>1.2</v>
      </c>
      <c r="Z105" s="542" t="s">
        <v>1151</v>
      </c>
      <c r="AA105" s="534" t="n">
        <f aca="false">Y105</f>
        <v>1.2</v>
      </c>
      <c r="AB105" s="543" t="n">
        <f aca="false">IF($Y105="--","--",I105)</f>
        <v>2.0171341811113</v>
      </c>
      <c r="AC105" s="544" t="n">
        <f aca="false">IF($Y105="--","--",IF(D105&gt;1.5,0.15,ROUND($D105*0.1,2)))</f>
        <v>0.04</v>
      </c>
      <c r="AD105" s="544" t="n">
        <f aca="false">IF($Y105="--","--",0.15)</f>
        <v>0.15</v>
      </c>
      <c r="AE105" s="545" t="n">
        <f aca="false">IF($Y105="--","--",ROUND(AB105+AC105+AD105,2))</f>
        <v>2.21</v>
      </c>
      <c r="AF105" s="545" t="n">
        <f aca="false">IF($Y105="--","--",IF($AB105&lt;=2,$Y105+1,($Y105+1)+ROUNDUP($AB105-2,0)*0.1))</f>
        <v>2.3</v>
      </c>
      <c r="AG105" s="546" t="n">
        <f aca="false">IF($D105=0.4,0.92,IF($D105=0.6,0.68,IF($D105=0.8,0.74,IF($D105=1,0.7,IF($D105=1.2,0.66,IF($D105=1.5,0.6,IF($D105&lt;=2,(2.4-(D105+0.3)),"--")))))))</f>
        <v>0.92</v>
      </c>
      <c r="AH105" s="547" t="n">
        <f aca="false">IF($Y105="--","--",IF($AE105&lt;=$W$4,ROUND(IF($AE105&lt;1.5,$AE105*$AF105*$AG105,1.5*$AF105*$AG105),2),0))</f>
        <v>0</v>
      </c>
      <c r="AI105" s="547" t="n">
        <f aca="false">IF($Y105="--","--",IF($AE105&gt;$W$4,ROUND(IF($AE105&lt;1.5,$AE105*$AF105*$AG105,1.5*$AF105*$AG105),2),0))</f>
        <v>3.17</v>
      </c>
      <c r="AJ105" s="547" t="n">
        <f aca="false">IF($Y105="--","--",IF($AE105&gt;$W$4,ROUND(IF($AE105&lt;1.5,0,IF($AE105&gt;3,1.5*$AF105*$AG105,($AE105-1.5)*$AF105*$AG105)),2),0))</f>
        <v>1.5</v>
      </c>
      <c r="AK105" s="547" t="n">
        <f aca="false">IF($Y105="--","--",IF($AE105&gt;$W$4,ROUND(IF($AE105&lt;3,0,IF($AE105&gt;4.5,1.5*$AF105*$AG105,($AE105-3)*$AF105*$AG105)),2),0))</f>
        <v>0</v>
      </c>
      <c r="AL105" s="547" t="n">
        <f aca="false">IF($Y105="--","--",IF($AE105&gt;$W$4,ROUND(IF($AE105&lt;4.5,0,IF($AE105&gt;6,($AE105-4.5)*$AF105*$AG105,($AE105-4.5)*$AF105*$AG105)),2),0))</f>
        <v>0</v>
      </c>
      <c r="AM105" s="544" t="n">
        <f aca="false">IF($Y105="--","--",IF($AE105&gt;$W$4,IF($AE105&lt;=4,ROUND(($AG105*4)*($AE105+0.5)*2,2),0),0))</f>
        <v>19.95</v>
      </c>
      <c r="AN105" s="548" t="n">
        <f aca="false">IF($Y105="--","--",IF($AE105&gt;$W$4,IF($AE105&gt;4,ROUND(($AG105*4)*($AE105+0.5)*2,2),0),0))</f>
        <v>0</v>
      </c>
      <c r="AO105" s="530" t="s">
        <v>1238</v>
      </c>
      <c r="AP105" s="531" t="s">
        <v>10</v>
      </c>
      <c r="AQ105" s="532" t="s">
        <v>1239</v>
      </c>
      <c r="AR105" s="533" t="n">
        <v>0.4</v>
      </c>
      <c r="AS105" s="534"/>
      <c r="AT105" s="534"/>
      <c r="AU105" s="535" t="n">
        <v>9</v>
      </c>
      <c r="AV105" s="533" t="n">
        <f aca="false">IF($Y105="--","--",Y105+0.2)</f>
        <v>1.4</v>
      </c>
      <c r="AW105" s="542" t="s">
        <v>1151</v>
      </c>
      <c r="AX105" s="534" t="n">
        <f aca="false">AV105</f>
        <v>1.4</v>
      </c>
      <c r="AY105" s="538" t="n">
        <f aca="false">IF(D105&gt;2,AU105,AU105-AV105)</f>
        <v>7.6</v>
      </c>
      <c r="AZ105" s="538" t="n">
        <f aca="false">N105</f>
        <v>0.1</v>
      </c>
      <c r="BA105" s="538" t="n">
        <f aca="false">P105</f>
        <v>1.18</v>
      </c>
      <c r="BB105" s="537" t="n">
        <f aca="false">IF(F105=0,IF(ROUND(AY105*(((N105*P105)+(((D105+M105*2)/6)*P105))-ROUND(((D105+M105*2)^2)*((PI()*96.379/(4*360))-((SIN((96.379/2)*PI()/180))*(COS((96.379/2)*PI()/180))/4)),4)),2),ROUND(AY105*(((N105*P105)+(((D105+M105*2)/4)*P105))-ROUND(((D105+M105*2)^2)*((PI()*120/(4*360))-((SIN((120/2)*PI()/180))*(COS((120/2)*PI()/180))/4)),4)),2)),0)</f>
        <v>1.7</v>
      </c>
      <c r="BC105" s="549" t="n">
        <f aca="false">IF(F105&gt;0,ROUND(AY105*N105*P105,2),0)</f>
        <v>0</v>
      </c>
      <c r="BD105" s="549" t="n">
        <f aca="false">SUM(Q105:U105,AH105:AL105)</f>
        <v>27.18</v>
      </c>
      <c r="BE105" s="549" t="n">
        <f aca="false">IF(F105=0,ROUND((PI()*((D105+M105*2)^2)/4)*AY105,2),ROUND((D105+M105*2)*(F105+M105*2)*AY105,2))</f>
        <v>1.38</v>
      </c>
      <c r="BF105" s="539" t="n">
        <f aca="false">IF(($I105+M105-0.15)&lt;=2,($I105+M105+0.15),IF(($I105+M105)&lt;=3,2.35,($I105+M105+0.2)-0.85))</f>
        <v>2.2071341811113</v>
      </c>
      <c r="BG105" s="539" t="n">
        <f aca="false">IF(D105&gt;2,(I105-F105-M105-0.11),IF(($I105+M105)&lt;=2,0,IF(($I105+M105)&gt;3,0.85,(I105+M105+0.2-BF105))))</f>
        <v>0.0500000000000003</v>
      </c>
      <c r="BH105" s="539" t="n">
        <f aca="false">IF(D105&gt;2,ROUND(((1.42+0.4)+(0.91+0.4))*2*BG105,2),ROUND(AV105*AX105*BF105,2))</f>
        <v>4.33</v>
      </c>
      <c r="BI105" s="539" t="n">
        <f aca="false">ROUND(((PI()*0.9^2)/4)*BG105,2)</f>
        <v>0.03</v>
      </c>
      <c r="BJ105" s="550" t="n">
        <f aca="false">ROUND(BD105-BE105-BH105-BI105-BB105-BC105,2)</f>
        <v>19.74</v>
      </c>
      <c r="BK105" s="516"/>
    </row>
    <row r="106" customFormat="false" ht="14.25" hidden="false" customHeight="false" outlineLevel="0" collapsed="false">
      <c r="A106" s="503"/>
      <c r="B106" s="504"/>
      <c r="C106" s="604"/>
      <c r="D106" s="505"/>
      <c r="E106" s="505"/>
      <c r="F106" s="505"/>
      <c r="G106" s="505"/>
      <c r="H106" s="507"/>
      <c r="I106" s="508"/>
      <c r="J106" s="508"/>
      <c r="K106" s="508"/>
      <c r="L106" s="509"/>
      <c r="M106" s="510"/>
      <c r="N106" s="510"/>
      <c r="O106" s="509"/>
      <c r="P106" s="509"/>
      <c r="Q106" s="511"/>
      <c r="R106" s="511"/>
      <c r="S106" s="511"/>
      <c r="T106" s="511"/>
      <c r="U106" s="511"/>
      <c r="V106" s="512"/>
      <c r="W106" s="513"/>
      <c r="X106" s="503"/>
      <c r="Y106" s="505"/>
      <c r="Z106" s="551"/>
      <c r="AA106" s="505"/>
      <c r="AB106" s="552"/>
      <c r="AC106" s="553"/>
      <c r="AD106" s="553"/>
      <c r="AE106" s="554"/>
      <c r="AF106" s="554"/>
      <c r="AG106" s="551"/>
      <c r="AH106" s="555"/>
      <c r="AI106" s="555"/>
      <c r="AJ106" s="555"/>
      <c r="AK106" s="555"/>
      <c r="AL106" s="555"/>
      <c r="AM106" s="553"/>
      <c r="AN106" s="556"/>
      <c r="AO106" s="503"/>
      <c r="AP106" s="504"/>
      <c r="AQ106" s="604"/>
      <c r="AR106" s="505"/>
      <c r="AS106" s="505"/>
      <c r="AT106" s="505"/>
      <c r="AU106" s="507"/>
      <c r="AV106" s="505"/>
      <c r="AW106" s="551"/>
      <c r="AX106" s="505"/>
      <c r="AY106" s="510"/>
      <c r="AZ106" s="510"/>
      <c r="BA106" s="510"/>
      <c r="BB106" s="509"/>
      <c r="BC106" s="509"/>
      <c r="BD106" s="509"/>
      <c r="BE106" s="509"/>
      <c r="BF106" s="511"/>
      <c r="BG106" s="511"/>
      <c r="BH106" s="511"/>
      <c r="BI106" s="511"/>
      <c r="BJ106" s="515"/>
      <c r="BK106" s="516"/>
    </row>
    <row r="107" s="456" customFormat="true" ht="14.25" hidden="false" customHeight="false" outlineLevel="0" collapsed="false">
      <c r="A107" s="517" t="s">
        <v>1240</v>
      </c>
      <c r="B107" s="504"/>
      <c r="C107" s="504"/>
      <c r="D107" s="505"/>
      <c r="E107" s="505"/>
      <c r="F107" s="505"/>
      <c r="G107" s="506"/>
      <c r="H107" s="507"/>
      <c r="I107" s="508"/>
      <c r="J107" s="508"/>
      <c r="K107" s="508"/>
      <c r="L107" s="509"/>
      <c r="M107" s="510"/>
      <c r="N107" s="510"/>
      <c r="O107" s="509"/>
      <c r="P107" s="509"/>
      <c r="Q107" s="511"/>
      <c r="R107" s="511"/>
      <c r="S107" s="511"/>
      <c r="T107" s="511"/>
      <c r="U107" s="511"/>
      <c r="V107" s="512"/>
      <c r="W107" s="513"/>
      <c r="X107" s="518" t="str">
        <f aca="false">$A107</f>
        <v>BACIA EH - RUA EWERTON XAVIER (H)</v>
      </c>
      <c r="Y107" s="505"/>
      <c r="Z107" s="551"/>
      <c r="AA107" s="505"/>
      <c r="AB107" s="552"/>
      <c r="AC107" s="553"/>
      <c r="AD107" s="553"/>
      <c r="AE107" s="554"/>
      <c r="AF107" s="554"/>
      <c r="AG107" s="551"/>
      <c r="AH107" s="555"/>
      <c r="AI107" s="555"/>
      <c r="AJ107" s="555"/>
      <c r="AK107" s="555"/>
      <c r="AL107" s="555"/>
      <c r="AM107" s="553"/>
      <c r="AN107" s="556"/>
      <c r="AO107" s="518" t="str">
        <f aca="false">$A107</f>
        <v>BACIA EH - RUA EWERTON XAVIER (H)</v>
      </c>
      <c r="AP107" s="504"/>
      <c r="AQ107" s="504"/>
      <c r="AR107" s="505"/>
      <c r="AS107" s="505"/>
      <c r="AT107" s="505"/>
      <c r="AU107" s="507"/>
      <c r="AV107" s="506"/>
      <c r="AW107" s="506"/>
      <c r="AX107" s="506"/>
      <c r="AY107" s="510"/>
      <c r="AZ107" s="510"/>
      <c r="BA107" s="510"/>
      <c r="BB107" s="509"/>
      <c r="BC107" s="509"/>
      <c r="BD107" s="509"/>
      <c r="BE107" s="509"/>
      <c r="BF107" s="509"/>
      <c r="BG107" s="509"/>
      <c r="BH107" s="509"/>
      <c r="BI107" s="509"/>
      <c r="BJ107" s="515"/>
      <c r="BK107" s="516"/>
    </row>
    <row r="108" customFormat="false" ht="14.25" hidden="false" customHeight="false" outlineLevel="0" collapsed="false">
      <c r="A108" s="557" t="s">
        <v>1241</v>
      </c>
      <c r="B108" s="504"/>
      <c r="C108" s="504"/>
      <c r="D108" s="505"/>
      <c r="E108" s="505"/>
      <c r="F108" s="505"/>
      <c r="G108" s="506"/>
      <c r="H108" s="507"/>
      <c r="I108" s="508"/>
      <c r="J108" s="508"/>
      <c r="K108" s="508"/>
      <c r="L108" s="509"/>
      <c r="M108" s="510"/>
      <c r="N108" s="510"/>
      <c r="O108" s="509"/>
      <c r="P108" s="509"/>
      <c r="Q108" s="511"/>
      <c r="R108" s="511"/>
      <c r="S108" s="511"/>
      <c r="T108" s="511"/>
      <c r="U108" s="511"/>
      <c r="V108" s="512"/>
      <c r="W108" s="513"/>
      <c r="X108" s="528" t="str">
        <f aca="false">$A108</f>
        <v>Rua General Atratino Crtês Coutinho ==&gt; Rua Jornalista Ari Guanabara</v>
      </c>
      <c r="Y108" s="522"/>
      <c r="Z108" s="522"/>
      <c r="AA108" s="522"/>
      <c r="AB108" s="525"/>
      <c r="AC108" s="525"/>
      <c r="AD108" s="525"/>
      <c r="AE108" s="525"/>
      <c r="AF108" s="523"/>
      <c r="AG108" s="525"/>
      <c r="AH108" s="525"/>
      <c r="AI108" s="525"/>
      <c r="AJ108" s="525"/>
      <c r="AK108" s="525"/>
      <c r="AL108" s="525"/>
      <c r="AM108" s="525"/>
      <c r="AN108" s="527"/>
      <c r="AO108" s="557" t="str">
        <f aca="false">$A108</f>
        <v>Rua General Atratino Crtês Coutinho ==&gt; Rua Jornalista Ari Guanabara</v>
      </c>
      <c r="AP108" s="504"/>
      <c r="AQ108" s="504"/>
      <c r="AR108" s="505"/>
      <c r="AS108" s="505"/>
      <c r="AT108" s="505"/>
      <c r="AU108" s="507"/>
      <c r="AV108" s="506"/>
      <c r="AW108" s="506"/>
      <c r="AX108" s="506"/>
      <c r="AY108" s="510"/>
      <c r="AZ108" s="510"/>
      <c r="BA108" s="510"/>
      <c r="BB108" s="509"/>
      <c r="BC108" s="509"/>
      <c r="BD108" s="509"/>
      <c r="BE108" s="509"/>
      <c r="BF108" s="509"/>
      <c r="BG108" s="509"/>
      <c r="BH108" s="509"/>
      <c r="BI108" s="509"/>
      <c r="BJ108" s="515"/>
      <c r="BK108" s="516"/>
    </row>
    <row r="109" customFormat="false" ht="14.25" hidden="false" customHeight="false" outlineLevel="0" collapsed="false">
      <c r="A109" s="558" t="s">
        <v>1242</v>
      </c>
      <c r="B109" s="570" t="s">
        <v>10</v>
      </c>
      <c r="C109" s="559" t="s">
        <v>1243</v>
      </c>
      <c r="D109" s="560" t="n">
        <v>0.4</v>
      </c>
      <c r="E109" s="561"/>
      <c r="F109" s="561"/>
      <c r="G109" s="560" t="s">
        <v>1150</v>
      </c>
      <c r="H109" s="562" t="n">
        <v>20</v>
      </c>
      <c r="I109" s="563" t="n">
        <v>1</v>
      </c>
      <c r="J109" s="563" t="n">
        <v>1</v>
      </c>
      <c r="K109" s="536" t="n">
        <v>0</v>
      </c>
      <c r="L109" s="537" t="n">
        <f aca="false">ROUND((I109+J109)/2,2)</f>
        <v>1</v>
      </c>
      <c r="M109" s="538" t="n">
        <f aca="false">IF(F109=0,ROUND($D109*0.1,2),IF(D109&gt;2.8,0.18,0.15))</f>
        <v>0.04</v>
      </c>
      <c r="N109" s="538" t="n">
        <f aca="false">IF(F109=0,IF(ROUND($D109/4,2),IF(ROUND(($D109*1.2)/6,2)&lt;0.1,0.1,ROUND(($D109*1.2)/6,2))),0.5)</f>
        <v>0.1</v>
      </c>
      <c r="O109" s="537" t="n">
        <f aca="false">L109+M109+N109</f>
        <v>1.14</v>
      </c>
      <c r="P109" s="537" t="n">
        <f aca="false">IF(O109&lt;2,(D109+M109*2)+0.6,(D109+M109*2)+0.6+ROUNDUP(O109-2,0)*0.1)</f>
        <v>1.08</v>
      </c>
      <c r="Q109" s="539" t="n">
        <f aca="false">IF($O109&lt;=$W$4,ROUND(IF($O109&lt;1.5,$O109*$H109*$P109,1.5*$H109*$P109),2),0)</f>
        <v>24.62</v>
      </c>
      <c r="R109" s="539" t="n">
        <f aca="false">IF($O109&gt;$W$4,ROUND(IF($O109&lt;1.5,$O109*$H109*$P109,1.5*$H109*$P109),2),0)</f>
        <v>0</v>
      </c>
      <c r="S109" s="539" t="n">
        <f aca="false">IF($O109&gt;$W$4,ROUND(IF($O109&lt;1.5,0,IF($O109&gt;3,1.5*$H109*$P109,($O109-1.5)*$H109*$P109)),2),0)</f>
        <v>0</v>
      </c>
      <c r="T109" s="539" t="n">
        <f aca="false">IF($O109&gt;$W$4,ROUND(IF($O109&lt;3,0,IF($O109&gt;4.5,1.5*$H109*$P109,($O109-3)*$H109*$P109)),2),0)</f>
        <v>0</v>
      </c>
      <c r="U109" s="539" t="n">
        <f aca="false">IF($O109&gt;$W$4,ROUND(IF($O109&lt;4.5,0,IF($O109&gt;6,($O109-4.5)*$H109*$P109,($O109-4.5)*$H109*$P109)),2),0)</f>
        <v>0</v>
      </c>
      <c r="V109" s="540" t="n">
        <f aca="false">IF($O109&gt;$W$4,IF($O109&lt;=4,ROUND($H109*($O109+0.5)*2,2),0),0)</f>
        <v>0</v>
      </c>
      <c r="W109" s="541" t="n">
        <f aca="false">IF($O109&gt;$W$4,IF($O109&gt;4,ROUND($H109*($O109+0.5)*2,2),0),0)</f>
        <v>0</v>
      </c>
      <c r="X109" s="558" t="str">
        <f aca="false">A109</f>
        <v>EH1</v>
      </c>
      <c r="Y109" s="560" t="n">
        <f aca="false">IF($D109=0.4,1.2,IF($D109=0.6,1.2,IF($D109=0.8,1.3,IF($D109=1,1.5,IF($D109=1.2,1.7,IF($D109&lt;=2,2,"--"))))))</f>
        <v>1.2</v>
      </c>
      <c r="Z109" s="564" t="s">
        <v>1151</v>
      </c>
      <c r="AA109" s="561" t="n">
        <f aca="false">Y109</f>
        <v>1.2</v>
      </c>
      <c r="AB109" s="543" t="n">
        <f aca="false">IF($Y109="--","--",I109)</f>
        <v>1</v>
      </c>
      <c r="AC109" s="544" t="n">
        <f aca="false">IF($Y109="--","--",IF(D109&gt;1.5,0.15,ROUND($D109*0.1,2)))</f>
        <v>0.04</v>
      </c>
      <c r="AD109" s="544" t="n">
        <f aca="false">IF($Y109="--","--",0.15)</f>
        <v>0.15</v>
      </c>
      <c r="AE109" s="545" t="n">
        <f aca="false">IF($Y109="--","--",ROUND(AB109+AC109+AD109,2))</f>
        <v>1.19</v>
      </c>
      <c r="AF109" s="565" t="n">
        <f aca="false">IF($Y109="--","--",IF($AB109&lt;=2,$Y109+1,($Y109+1)+ROUNDUP($AB109-2,0)*0.1))</f>
        <v>2.2</v>
      </c>
      <c r="AG109" s="566" t="n">
        <f aca="false">IF($D109=0.4,0.92,IF($D109=0.6,0.68,IF($D109=0.8,0.74,IF($D109=1,0.7,IF($D109=1.2,0.66,IF($D109=1.5,0.6,IF($D109&lt;=2,(2.4-(D109+0.3)),"--")))))))</f>
        <v>0.92</v>
      </c>
      <c r="AH109" s="547" t="n">
        <f aca="false">IF($Y109="--","--",IF($AE109&lt;=$W$4,ROUND(IF($AE109&lt;1.5,$AE109*$AF109*$AG109,1.5*$AF109*$AG109),2),0))</f>
        <v>2.41</v>
      </c>
      <c r="AI109" s="547" t="n">
        <f aca="false">IF($Y109="--","--",IF($AE109&gt;$W$4,ROUND(IF($AE109&lt;1.5,$AE109*$AF109*$AG109,1.5*$AF109*$AG109),2),0))</f>
        <v>0</v>
      </c>
      <c r="AJ109" s="547" t="n">
        <f aca="false">IF($Y109="--","--",IF($AE109&gt;$W$4,ROUND(IF($AE109&lt;1.5,0,IF($AE109&gt;3,1.5*$AF109*$AG109,($AE109-1.5)*$AF109*$AG109)),2),0))</f>
        <v>0</v>
      </c>
      <c r="AK109" s="547" t="n">
        <f aca="false">IF($Y109="--","--",IF($AE109&gt;$W$4,ROUND(IF($AE109&lt;3,0,IF($AE109&gt;4.5,1.5*$AF109*$AG109,($AE109-3)*$AF109*$AG109)),2),0))</f>
        <v>0</v>
      </c>
      <c r="AL109" s="547" t="n">
        <f aca="false">IF($Y109="--","--",IF($AE109&gt;$W$4,ROUND(IF($AE109&lt;4.5,0,IF($AE109&gt;6,($AE109-4.5)*$AF109*$AG109,($AE109-4.5)*$AF109*$AG109)),2),0))</f>
        <v>0</v>
      </c>
      <c r="AM109" s="544" t="n">
        <f aca="false">IF($Y109="--","--",IF($AE109&gt;$W$4,IF($AE109&lt;=4,ROUND(($AG109*4)*($AE109+0.5)*2,2),0),0))</f>
        <v>0</v>
      </c>
      <c r="AN109" s="548" t="n">
        <f aca="false">IF($Y109="--","--",IF($AE109&gt;$W$4,IF($AE109&gt;4,ROUND(($AG109*4)*($AE109+0.5)*2,2),0),0))</f>
        <v>0</v>
      </c>
      <c r="AO109" s="558" t="s">
        <v>1242</v>
      </c>
      <c r="AP109" s="570" t="s">
        <v>10</v>
      </c>
      <c r="AQ109" s="571" t="s">
        <v>1243</v>
      </c>
      <c r="AR109" s="560" t="n">
        <v>0.4</v>
      </c>
      <c r="AS109" s="561"/>
      <c r="AT109" s="561"/>
      <c r="AU109" s="562" t="n">
        <v>20</v>
      </c>
      <c r="AV109" s="560" t="n">
        <f aca="false">IF($Y109="--","--",Y109+0.2)</f>
        <v>1.4</v>
      </c>
      <c r="AW109" s="564" t="s">
        <v>1151</v>
      </c>
      <c r="AX109" s="561" t="n">
        <f aca="false">AV109</f>
        <v>1.4</v>
      </c>
      <c r="AY109" s="538" t="n">
        <f aca="false">IF(D109&gt;2,AU109,AU109-AV109)</f>
        <v>18.6</v>
      </c>
      <c r="AZ109" s="538" t="n">
        <f aca="false">N109</f>
        <v>0.1</v>
      </c>
      <c r="BA109" s="538" t="n">
        <f aca="false">P109</f>
        <v>1.08</v>
      </c>
      <c r="BB109" s="537" t="n">
        <f aca="false">IF(F109=0,IF(ROUND(AY109*(((N109*P109)+(((D109+M109*2)/6)*P109))-ROUND(((D109+M109*2)^2)*((PI()*96.379/(4*360))-((SIN((96.379/2)*PI()/180))*(COS((96.379/2)*PI()/180))/4)),4)),2),ROUND(AY109*(((N109*P109)+(((D109+M109*2)/4)*P109))-ROUND(((D109+M109*2)^2)*((PI()*120/(4*360))-((SIN((120/2)*PI()/180))*(COS((120/2)*PI()/180))/4)),4)),2)),0)</f>
        <v>3.76</v>
      </c>
      <c r="BC109" s="549" t="n">
        <f aca="false">IF(F109&gt;0,ROUND(AY109*N109*P109,2),0)</f>
        <v>0</v>
      </c>
      <c r="BD109" s="549" t="n">
        <f aca="false">SUM(Q109:U109,AH109:AL109)</f>
        <v>27.03</v>
      </c>
      <c r="BE109" s="549" t="n">
        <f aca="false">IF(F109=0,ROUND((PI()*((D109+M109*2)^2)/4)*AY109,2),ROUND((D109+M109*2)*(F109+M109*2)*AY109,2))</f>
        <v>3.37</v>
      </c>
      <c r="BF109" s="572" t="n">
        <f aca="false">IF(($I109+M109-0.15)&lt;=2,($I109+M109+0.15),IF(($I109+M109)&lt;=3,2.35,($I109+M109+0.2)-0.85))</f>
        <v>1.19</v>
      </c>
      <c r="BG109" s="572" t="n">
        <f aca="false">IF(D109&gt;2,(I109-F109-M109-0.11),IF(($I109+M109)&lt;=2,0,IF(($I109+M109)&gt;3,0.85,(I109+M109+0.2-BF109))))</f>
        <v>0</v>
      </c>
      <c r="BH109" s="572" t="n">
        <f aca="false">IF(D109&gt;2,ROUND(((1.42+0.4)+(0.91+0.4))*2*BG109,2),ROUND(AV109*AX109*BF109,2))</f>
        <v>2.33</v>
      </c>
      <c r="BI109" s="572" t="n">
        <f aca="false">ROUND(((PI()*0.9^2)/4)*BG109,2)</f>
        <v>0</v>
      </c>
      <c r="BJ109" s="550" t="n">
        <f aca="false">ROUND(BD109-BE109-BH109-BI109-BB109-BC109,2)</f>
        <v>17.57</v>
      </c>
      <c r="BK109" s="516"/>
    </row>
    <row r="110" customFormat="false" ht="14.25" hidden="false" customHeight="false" outlineLevel="0" collapsed="false">
      <c r="A110" s="558" t="s">
        <v>1243</v>
      </c>
      <c r="B110" s="570" t="s">
        <v>10</v>
      </c>
      <c r="C110" s="559" t="s">
        <v>1244</v>
      </c>
      <c r="D110" s="560" t="n">
        <v>0.4</v>
      </c>
      <c r="E110" s="561"/>
      <c r="F110" s="561"/>
      <c r="G110" s="560" t="s">
        <v>1150</v>
      </c>
      <c r="H110" s="562" t="n">
        <v>24</v>
      </c>
      <c r="I110" s="563" t="n">
        <v>1</v>
      </c>
      <c r="J110" s="563" t="n">
        <v>1</v>
      </c>
      <c r="K110" s="536" t="n">
        <v>0</v>
      </c>
      <c r="L110" s="537" t="n">
        <f aca="false">ROUND((I110+J110)/2,2)</f>
        <v>1</v>
      </c>
      <c r="M110" s="538" t="n">
        <f aca="false">IF(F110=0,ROUND($D110*0.1,2),IF(D110&gt;2.8,0.18,0.15))</f>
        <v>0.04</v>
      </c>
      <c r="N110" s="538" t="n">
        <f aca="false">IF(F110=0,IF(ROUND($D110/4,2),IF(ROUND(($D110*1.2)/6,2)&lt;0.1,0.1,ROUND(($D110*1.2)/6,2))),0.5)</f>
        <v>0.1</v>
      </c>
      <c r="O110" s="537" t="n">
        <f aca="false">L110+M110+N110</f>
        <v>1.14</v>
      </c>
      <c r="P110" s="537" t="n">
        <f aca="false">IF(O110&lt;2,(D110+M110*2)+0.6,(D110+M110*2)+0.6+ROUNDUP(O110-2,0)*0.1)</f>
        <v>1.08</v>
      </c>
      <c r="Q110" s="539" t="n">
        <f aca="false">IF($O110&lt;=$W$4,ROUND(IF($O110&lt;1.5,$O110*$H110*$P110,1.5*$H110*$P110),2),0)</f>
        <v>29.55</v>
      </c>
      <c r="R110" s="539" t="n">
        <f aca="false">IF($O110&gt;$W$4,ROUND(IF($O110&lt;1.5,$O110*$H110*$P110,1.5*$H110*$P110),2),0)</f>
        <v>0</v>
      </c>
      <c r="S110" s="539" t="n">
        <f aca="false">IF($O110&gt;$W$4,ROUND(IF($O110&lt;1.5,0,IF($O110&gt;3,1.5*$H110*$P110,($O110-1.5)*$H110*$P110)),2),0)</f>
        <v>0</v>
      </c>
      <c r="T110" s="539" t="n">
        <f aca="false">IF($O110&gt;$W$4,ROUND(IF($O110&lt;3,0,IF($O110&gt;4.5,1.5*$H110*$P110,($O110-3)*$H110*$P110)),2),0)</f>
        <v>0</v>
      </c>
      <c r="U110" s="539" t="n">
        <f aca="false">IF($O110&gt;$W$4,ROUND(IF($O110&lt;4.5,0,IF($O110&gt;6,($O110-4.5)*$H110*$P110,($O110-4.5)*$H110*$P110)),2),0)</f>
        <v>0</v>
      </c>
      <c r="V110" s="540" t="n">
        <f aca="false">IF($O110&gt;$W$4,IF($O110&lt;=4,ROUND($H110*($O110+0.5)*2,2),0),0)</f>
        <v>0</v>
      </c>
      <c r="W110" s="541" t="n">
        <f aca="false">IF($O110&gt;$W$4,IF($O110&gt;4,ROUND($H110*($O110+0.5)*2,2),0),0)</f>
        <v>0</v>
      </c>
      <c r="X110" s="558" t="str">
        <f aca="false">A110</f>
        <v>EH2</v>
      </c>
      <c r="Y110" s="560" t="n">
        <f aca="false">IF($D110=0.4,1.2,IF($D110=0.6,1.2,IF($D110=0.8,1.3,IF($D110=1,1.5,IF($D110=1.2,1.7,IF($D110&lt;=2,2,"--"))))))</f>
        <v>1.2</v>
      </c>
      <c r="Z110" s="564" t="s">
        <v>1151</v>
      </c>
      <c r="AA110" s="561" t="n">
        <f aca="false">Y110</f>
        <v>1.2</v>
      </c>
      <c r="AB110" s="543" t="n">
        <f aca="false">IF($Y110="--","--",I110)</f>
        <v>1</v>
      </c>
      <c r="AC110" s="544" t="n">
        <f aca="false">IF($Y110="--","--",IF(D110&gt;1.5,0.15,ROUND($D110*0.1,2)))</f>
        <v>0.04</v>
      </c>
      <c r="AD110" s="544" t="n">
        <f aca="false">IF($Y110="--","--",0.15)</f>
        <v>0.15</v>
      </c>
      <c r="AE110" s="545" t="n">
        <f aca="false">IF($Y110="--","--",ROUND(AB110+AC110+AD110,2))</f>
        <v>1.19</v>
      </c>
      <c r="AF110" s="565" t="n">
        <f aca="false">IF($Y110="--","--",IF($AB110&lt;=2,$Y110+1,($Y110+1)+ROUNDUP($AB110-2,0)*0.1))</f>
        <v>2.2</v>
      </c>
      <c r="AG110" s="566" t="n">
        <f aca="false">IF($D110=0.4,0.92,IF($D110=0.6,0.68,IF($D110=0.8,0.74,IF($D110=1,0.7,IF($D110=1.2,0.66,IF($D110=1.5,0.6,IF($D110&lt;=2,(2.4-(D110+0.3)),"--")))))))</f>
        <v>0.92</v>
      </c>
      <c r="AH110" s="547" t="n">
        <f aca="false">IF($Y110="--","--",IF($AE110&lt;=$W$4,ROUND(IF($AE110&lt;1.5,$AE110*$AF110*$AG110,1.5*$AF110*$AG110),2),0))</f>
        <v>2.41</v>
      </c>
      <c r="AI110" s="547" t="n">
        <f aca="false">IF($Y110="--","--",IF($AE110&gt;$W$4,ROUND(IF($AE110&lt;1.5,$AE110*$AF110*$AG110,1.5*$AF110*$AG110),2),0))</f>
        <v>0</v>
      </c>
      <c r="AJ110" s="547" t="n">
        <f aca="false">IF($Y110="--","--",IF($AE110&gt;$W$4,ROUND(IF($AE110&lt;1.5,0,IF($AE110&gt;3,1.5*$AF110*$AG110,($AE110-1.5)*$AF110*$AG110)),2),0))</f>
        <v>0</v>
      </c>
      <c r="AK110" s="547" t="n">
        <f aca="false">IF($Y110="--","--",IF($AE110&gt;$W$4,ROUND(IF($AE110&lt;3,0,IF($AE110&gt;4.5,1.5*$AF110*$AG110,($AE110-3)*$AF110*$AG110)),2),0))</f>
        <v>0</v>
      </c>
      <c r="AL110" s="547" t="n">
        <f aca="false">IF($Y110="--","--",IF($AE110&gt;$W$4,ROUND(IF($AE110&lt;4.5,0,IF($AE110&gt;6,($AE110-4.5)*$AF110*$AG110,($AE110-4.5)*$AF110*$AG110)),2),0))</f>
        <v>0</v>
      </c>
      <c r="AM110" s="544" t="n">
        <f aca="false">IF($Y110="--","--",IF($AE110&gt;$W$4,IF($AE110&lt;=4,ROUND(($AG110*4)*($AE110+0.5)*2,2),0),0))</f>
        <v>0</v>
      </c>
      <c r="AN110" s="548" t="n">
        <f aca="false">IF($Y110="--","--",IF($AE110&gt;$W$4,IF($AE110&gt;4,ROUND(($AG110*4)*($AE110+0.5)*2,2),0),0))</f>
        <v>0</v>
      </c>
      <c r="AO110" s="558" t="s">
        <v>1243</v>
      </c>
      <c r="AP110" s="570" t="s">
        <v>10</v>
      </c>
      <c r="AQ110" s="571" t="s">
        <v>1244</v>
      </c>
      <c r="AR110" s="560" t="n">
        <v>0.4</v>
      </c>
      <c r="AS110" s="561"/>
      <c r="AT110" s="561"/>
      <c r="AU110" s="562" t="n">
        <v>24</v>
      </c>
      <c r="AV110" s="560" t="n">
        <f aca="false">IF($Y110="--","--",Y110+0.2)</f>
        <v>1.4</v>
      </c>
      <c r="AW110" s="564" t="s">
        <v>1151</v>
      </c>
      <c r="AX110" s="561" t="n">
        <f aca="false">AV110</f>
        <v>1.4</v>
      </c>
      <c r="AY110" s="538" t="n">
        <f aca="false">IF(D110&gt;2,AU110,AU110-AV110)</f>
        <v>22.6</v>
      </c>
      <c r="AZ110" s="538" t="n">
        <f aca="false">N110</f>
        <v>0.1</v>
      </c>
      <c r="BA110" s="538" t="n">
        <f aca="false">P110</f>
        <v>1.08</v>
      </c>
      <c r="BB110" s="537" t="n">
        <f aca="false">IF(F110=0,IF(ROUND(AY110*(((N110*P110)+(((D110+M110*2)/6)*P110))-ROUND(((D110+M110*2)^2)*((PI()*96.379/(4*360))-((SIN((96.379/2)*PI()/180))*(COS((96.379/2)*PI()/180))/4)),4)),2),ROUND(AY110*(((N110*P110)+(((D110+M110*2)/4)*P110))-ROUND(((D110+M110*2)^2)*((PI()*120/(4*360))-((SIN((120/2)*PI()/180))*(COS((120/2)*PI()/180))/4)),4)),2)),0)</f>
        <v>4.57</v>
      </c>
      <c r="BC110" s="549" t="n">
        <f aca="false">IF(F110&gt;0,ROUND(AY110*N110*P110,2),0)</f>
        <v>0</v>
      </c>
      <c r="BD110" s="549" t="n">
        <f aca="false">SUM(Q110:U110,AH110:AL110)</f>
        <v>31.96</v>
      </c>
      <c r="BE110" s="549" t="n">
        <f aca="false">IF(F110=0,ROUND((PI()*((D110+M110*2)^2)/4)*AY110,2),ROUND((D110+M110*2)*(F110+M110*2)*AY110,2))</f>
        <v>4.09</v>
      </c>
      <c r="BF110" s="572" t="n">
        <f aca="false">IF(($I110+M110-0.15)&lt;=2,($I110+M110+0.15),IF(($I110+M110)&lt;=3,2.35,($I110+M110+0.2)-0.85))</f>
        <v>1.19</v>
      </c>
      <c r="BG110" s="572" t="n">
        <f aca="false">IF(D110&gt;2,(I110-F110-M110-0.11),IF(($I110+M110)&lt;=2,0,IF(($I110+M110)&gt;3,0.85,(I110+M110+0.2-BF110))))</f>
        <v>0</v>
      </c>
      <c r="BH110" s="572" t="n">
        <f aca="false">IF(D110&gt;2,ROUND(((1.42+0.4)+(0.91+0.4))*2*BG110,2),ROUND(AV110*AX110*BF110,2))</f>
        <v>2.33</v>
      </c>
      <c r="BI110" s="572" t="n">
        <f aca="false">ROUND(((PI()*0.9^2)/4)*BG110,2)</f>
        <v>0</v>
      </c>
      <c r="BJ110" s="550" t="n">
        <f aca="false">ROUND(BD110-BE110-BH110-BI110-BB110-BC110,2)</f>
        <v>20.97</v>
      </c>
      <c r="BK110" s="516"/>
    </row>
    <row r="111" customFormat="false" ht="14.25" hidden="false" customHeight="false" outlineLevel="0" collapsed="false">
      <c r="A111" s="558" t="s">
        <v>1244</v>
      </c>
      <c r="B111" s="570" t="s">
        <v>10</v>
      </c>
      <c r="C111" s="559" t="s">
        <v>1245</v>
      </c>
      <c r="D111" s="560" t="n">
        <v>0.4</v>
      </c>
      <c r="E111" s="561"/>
      <c r="F111" s="561"/>
      <c r="G111" s="560" t="s">
        <v>1150</v>
      </c>
      <c r="H111" s="562" t="n">
        <v>30</v>
      </c>
      <c r="I111" s="563" t="n">
        <v>1</v>
      </c>
      <c r="J111" s="563" t="n">
        <v>1</v>
      </c>
      <c r="K111" s="536" t="n">
        <v>0.076</v>
      </c>
      <c r="L111" s="537" t="n">
        <f aca="false">ROUND((I111+J111)/2,2)</f>
        <v>1</v>
      </c>
      <c r="M111" s="538" t="n">
        <f aca="false">IF(F111=0,ROUND($D111*0.1,2),IF(D111&gt;2.8,0.18,0.15))</f>
        <v>0.04</v>
      </c>
      <c r="N111" s="538" t="n">
        <f aca="false">IF(F111=0,IF(ROUND($D111/4,2),IF(ROUND(($D111*1.2)/6,2)&lt;0.1,0.1,ROUND(($D111*1.2)/6,2))),0.5)</f>
        <v>0.1</v>
      </c>
      <c r="O111" s="537" t="n">
        <f aca="false">L111+M111+N111</f>
        <v>1.14</v>
      </c>
      <c r="P111" s="537" t="n">
        <f aca="false">IF(O111&lt;2,(D111+M111*2)+0.6,(D111+M111*2)+0.6+ROUNDUP(O111-2,0)*0.1)</f>
        <v>1.08</v>
      </c>
      <c r="Q111" s="539" t="n">
        <f aca="false">IF($O111&lt;=$W$4,ROUND(IF($O111&lt;1.5,$O111*$H111*$P111,1.5*$H111*$P111),2),0)</f>
        <v>36.94</v>
      </c>
      <c r="R111" s="539" t="n">
        <f aca="false">IF($O111&gt;$W$4,ROUND(IF($O111&lt;1.5,$O111*$H111*$P111,1.5*$H111*$P111),2),0)</f>
        <v>0</v>
      </c>
      <c r="S111" s="539" t="n">
        <f aca="false">IF($O111&gt;$W$4,ROUND(IF($O111&lt;1.5,0,IF($O111&gt;3,1.5*$H111*$P111,($O111-1.5)*$H111*$P111)),2),0)</f>
        <v>0</v>
      </c>
      <c r="T111" s="539" t="n">
        <f aca="false">IF($O111&gt;$W$4,ROUND(IF($O111&lt;3,0,IF($O111&gt;4.5,1.5*$H111*$P111,($O111-3)*$H111*$P111)),2),0)</f>
        <v>0</v>
      </c>
      <c r="U111" s="539" t="n">
        <f aca="false">IF($O111&gt;$W$4,ROUND(IF($O111&lt;4.5,0,IF($O111&gt;6,($O111-4.5)*$H111*$P111,($O111-4.5)*$H111*$P111)),2),0)</f>
        <v>0</v>
      </c>
      <c r="V111" s="540" t="n">
        <f aca="false">IF($O111&gt;$W$4,IF($O111&lt;=4,ROUND($H111*($O111+0.5)*2,2),0),0)</f>
        <v>0</v>
      </c>
      <c r="W111" s="541" t="n">
        <f aca="false">IF($O111&gt;$W$4,IF($O111&gt;4,ROUND($H111*($O111+0.5)*2,2),0),0)</f>
        <v>0</v>
      </c>
      <c r="X111" s="558" t="str">
        <f aca="false">A111</f>
        <v>EH3</v>
      </c>
      <c r="Y111" s="560" t="n">
        <f aca="false">IF($D111=0.4,1.2,IF($D111=0.6,1.2,IF($D111=0.8,1.3,IF($D111=1,1.5,IF($D111=1.2,1.7,IF($D111&lt;=2,2,"--"))))))</f>
        <v>1.2</v>
      </c>
      <c r="Z111" s="564" t="s">
        <v>1151</v>
      </c>
      <c r="AA111" s="561" t="n">
        <f aca="false">Y111</f>
        <v>1.2</v>
      </c>
      <c r="AB111" s="543" t="n">
        <f aca="false">IF($Y111="--","--",I111)</f>
        <v>1</v>
      </c>
      <c r="AC111" s="544" t="n">
        <f aca="false">IF($Y111="--","--",IF(D111&gt;1.5,0.15,ROUND($D111*0.1,2)))</f>
        <v>0.04</v>
      </c>
      <c r="AD111" s="544" t="n">
        <f aca="false">IF($Y111="--","--",0.15)</f>
        <v>0.15</v>
      </c>
      <c r="AE111" s="545" t="n">
        <f aca="false">IF($Y111="--","--",ROUND(AB111+AC111+AD111,2))</f>
        <v>1.19</v>
      </c>
      <c r="AF111" s="565" t="n">
        <f aca="false">IF($Y111="--","--",IF($AB111&lt;=2,$Y111+1,($Y111+1)+ROUNDUP($AB111-2,0)*0.1))</f>
        <v>2.2</v>
      </c>
      <c r="AG111" s="566" t="n">
        <f aca="false">IF($D111=0.4,0.92,IF($D111=0.6,0.68,IF($D111=0.8,0.74,IF($D111=1,0.7,IF($D111=1.2,0.66,IF($D111=1.5,0.6,IF($D111&lt;=2,(2.4-(D111+0.3)),"--")))))))</f>
        <v>0.92</v>
      </c>
      <c r="AH111" s="547" t="n">
        <f aca="false">IF($Y111="--","--",IF($AE111&lt;=$W$4,ROUND(IF($AE111&lt;1.5,$AE111*$AF111*$AG111,1.5*$AF111*$AG111),2),0))</f>
        <v>2.41</v>
      </c>
      <c r="AI111" s="547" t="n">
        <f aca="false">IF($Y111="--","--",IF($AE111&gt;$W$4,ROUND(IF($AE111&lt;1.5,$AE111*$AF111*$AG111,1.5*$AF111*$AG111),2),0))</f>
        <v>0</v>
      </c>
      <c r="AJ111" s="547" t="n">
        <f aca="false">IF($Y111="--","--",IF($AE111&gt;$W$4,ROUND(IF($AE111&lt;1.5,0,IF($AE111&gt;3,1.5*$AF111*$AG111,($AE111-1.5)*$AF111*$AG111)),2),0))</f>
        <v>0</v>
      </c>
      <c r="AK111" s="547" t="n">
        <f aca="false">IF($Y111="--","--",IF($AE111&gt;$W$4,ROUND(IF($AE111&lt;3,0,IF($AE111&gt;4.5,1.5*$AF111*$AG111,($AE111-3)*$AF111*$AG111)),2),0))</f>
        <v>0</v>
      </c>
      <c r="AL111" s="547" t="n">
        <f aca="false">IF($Y111="--","--",IF($AE111&gt;$W$4,ROUND(IF($AE111&lt;4.5,0,IF($AE111&gt;6,($AE111-4.5)*$AF111*$AG111,($AE111-4.5)*$AF111*$AG111)),2),0))</f>
        <v>0</v>
      </c>
      <c r="AM111" s="544" t="n">
        <f aca="false">IF($Y111="--","--",IF($AE111&gt;$W$4,IF($AE111&lt;=4,ROUND(($AG111*4)*($AE111+0.5)*2,2),0),0))</f>
        <v>0</v>
      </c>
      <c r="AN111" s="548" t="n">
        <f aca="false">IF($Y111="--","--",IF($AE111&gt;$W$4,IF($AE111&gt;4,ROUND(($AG111*4)*($AE111+0.5)*2,2),0),0))</f>
        <v>0</v>
      </c>
      <c r="AO111" s="558" t="s">
        <v>1244</v>
      </c>
      <c r="AP111" s="570" t="s">
        <v>10</v>
      </c>
      <c r="AQ111" s="571" t="s">
        <v>1245</v>
      </c>
      <c r="AR111" s="560" t="n">
        <v>0.4</v>
      </c>
      <c r="AS111" s="561"/>
      <c r="AT111" s="561"/>
      <c r="AU111" s="562" t="n">
        <v>30</v>
      </c>
      <c r="AV111" s="560" t="n">
        <f aca="false">IF($Y111="--","--",Y111+0.2)</f>
        <v>1.4</v>
      </c>
      <c r="AW111" s="564" t="s">
        <v>1151</v>
      </c>
      <c r="AX111" s="561" t="n">
        <f aca="false">AV111</f>
        <v>1.4</v>
      </c>
      <c r="AY111" s="538" t="n">
        <f aca="false">IF(D111&gt;2,AU111,AU111-AV111)</f>
        <v>28.6</v>
      </c>
      <c r="AZ111" s="538" t="n">
        <f aca="false">N111</f>
        <v>0.1</v>
      </c>
      <c r="BA111" s="538" t="n">
        <f aca="false">P111</f>
        <v>1.08</v>
      </c>
      <c r="BB111" s="537" t="n">
        <f aca="false">IF(F111=0,IF(ROUND(AY111*(((N111*P111)+(((D111+M111*2)/6)*P111))-ROUND(((D111+M111*2)^2)*((PI()*96.379/(4*360))-((SIN((96.379/2)*PI()/180))*(COS((96.379/2)*PI()/180))/4)),4)),2),ROUND(AY111*(((N111*P111)+(((D111+M111*2)/4)*P111))-ROUND(((D111+M111*2)^2)*((PI()*120/(4*360))-((SIN((120/2)*PI()/180))*(COS((120/2)*PI()/180))/4)),4)),2)),0)</f>
        <v>5.78</v>
      </c>
      <c r="BC111" s="549" t="n">
        <f aca="false">IF(F111&gt;0,ROUND(AY111*N111*P111,2),0)</f>
        <v>0</v>
      </c>
      <c r="BD111" s="549" t="n">
        <f aca="false">SUM(Q111:U111,AH111:AL111)</f>
        <v>39.35</v>
      </c>
      <c r="BE111" s="549" t="n">
        <f aca="false">IF(F111=0,ROUND((PI()*((D111+M111*2)^2)/4)*AY111,2),ROUND((D111+M111*2)*(F111+M111*2)*AY111,2))</f>
        <v>5.18</v>
      </c>
      <c r="BF111" s="572" t="n">
        <f aca="false">IF(($I111+M111-0.15)&lt;=2,($I111+M111+0.15),IF(($I111+M111)&lt;=3,2.35,($I111+M111+0.2)-0.85))</f>
        <v>1.19</v>
      </c>
      <c r="BG111" s="572" t="n">
        <f aca="false">IF(D111&gt;2,(I111-F111-M111-0.11),IF(($I111+M111)&lt;=2,0,IF(($I111+M111)&gt;3,0.85,(I111+M111+0.2-BF111))))</f>
        <v>0</v>
      </c>
      <c r="BH111" s="572" t="n">
        <f aca="false">IF(D111&gt;2,ROUND(((1.42+0.4)+(0.91+0.4))*2*BG111,2),ROUND(AV111*AX111*BF111,2))</f>
        <v>2.33</v>
      </c>
      <c r="BI111" s="572" t="n">
        <f aca="false">ROUND(((PI()*0.9^2)/4)*BG111,2)</f>
        <v>0</v>
      </c>
      <c r="BJ111" s="550" t="n">
        <f aca="false">ROUND(BD111-BE111-BH111-BI111-BB111-BC111,2)</f>
        <v>26.06</v>
      </c>
      <c r="BK111" s="516"/>
    </row>
    <row r="112" customFormat="false" ht="14.25" hidden="false" customHeight="false" outlineLevel="0" collapsed="false">
      <c r="A112" s="558" t="s">
        <v>1245</v>
      </c>
      <c r="B112" s="570" t="s">
        <v>10</v>
      </c>
      <c r="C112" s="559" t="s">
        <v>1246</v>
      </c>
      <c r="D112" s="560" t="n">
        <v>0.4</v>
      </c>
      <c r="E112" s="561"/>
      <c r="F112" s="561"/>
      <c r="G112" s="560" t="s">
        <v>1150</v>
      </c>
      <c r="H112" s="562" t="n">
        <v>30</v>
      </c>
      <c r="I112" s="563" t="n">
        <v>1.076</v>
      </c>
      <c r="J112" s="563" t="n">
        <v>1</v>
      </c>
      <c r="K112" s="536" t="n">
        <v>0.184</v>
      </c>
      <c r="L112" s="537" t="n">
        <f aca="false">ROUND((I112+J112)/2,2)</f>
        <v>1.04</v>
      </c>
      <c r="M112" s="538" t="n">
        <f aca="false">IF(F112=0,ROUND($D112*0.1,2),IF(D112&gt;2.8,0.18,0.15))</f>
        <v>0.04</v>
      </c>
      <c r="N112" s="538" t="n">
        <f aca="false">IF(F112=0,IF(ROUND($D112/4,2),IF(ROUND(($D112*1.2)/6,2)&lt;0.1,0.1,ROUND(($D112*1.2)/6,2))),0.5)</f>
        <v>0.1</v>
      </c>
      <c r="O112" s="537" t="n">
        <f aca="false">L112+M112+N112</f>
        <v>1.18</v>
      </c>
      <c r="P112" s="537" t="n">
        <f aca="false">IF(O112&lt;2,(D112+M112*2)+0.6,(D112+M112*2)+0.6+ROUNDUP(O112-2,0)*0.1)</f>
        <v>1.08</v>
      </c>
      <c r="Q112" s="539" t="n">
        <f aca="false">IF($O112&lt;=$W$4,ROUND(IF($O112&lt;1.5,$O112*$H112*$P112,1.5*$H112*$P112),2),0)</f>
        <v>38.23</v>
      </c>
      <c r="R112" s="539" t="n">
        <f aca="false">IF($O112&gt;$W$4,ROUND(IF($O112&lt;1.5,$O112*$H112*$P112,1.5*$H112*$P112),2),0)</f>
        <v>0</v>
      </c>
      <c r="S112" s="539" t="n">
        <f aca="false">IF($O112&gt;$W$4,ROUND(IF($O112&lt;1.5,0,IF($O112&gt;3,1.5*$H112*$P112,($O112-1.5)*$H112*$P112)),2),0)</f>
        <v>0</v>
      </c>
      <c r="T112" s="539" t="n">
        <f aca="false">IF($O112&gt;$W$4,ROUND(IF($O112&lt;3,0,IF($O112&gt;4.5,1.5*$H112*$P112,($O112-3)*$H112*$P112)),2),0)</f>
        <v>0</v>
      </c>
      <c r="U112" s="539" t="n">
        <f aca="false">IF($O112&gt;$W$4,ROUND(IF($O112&lt;4.5,0,IF($O112&gt;6,($O112-4.5)*$H112*$P112,($O112-4.5)*$H112*$P112)),2),0)</f>
        <v>0</v>
      </c>
      <c r="V112" s="540" t="n">
        <f aca="false">IF($O112&gt;$W$4,IF($O112&lt;=4,ROUND($H112*($O112+0.5)*2,2),0),0)</f>
        <v>0</v>
      </c>
      <c r="W112" s="541" t="n">
        <f aca="false">IF($O112&gt;$W$4,IF($O112&gt;4,ROUND($H112*($O112+0.5)*2,2),0),0)</f>
        <v>0</v>
      </c>
      <c r="X112" s="558" t="str">
        <f aca="false">A112</f>
        <v>EH4</v>
      </c>
      <c r="Y112" s="560" t="n">
        <f aca="false">IF($D112=0.4,1.2,IF($D112=0.6,1.2,IF($D112=0.8,1.3,IF($D112=1,1.5,IF($D112=1.2,1.7,IF($D112&lt;=2,2,"--"))))))</f>
        <v>1.2</v>
      </c>
      <c r="Z112" s="564" t="s">
        <v>1151</v>
      </c>
      <c r="AA112" s="561" t="n">
        <f aca="false">Y112</f>
        <v>1.2</v>
      </c>
      <c r="AB112" s="543" t="n">
        <f aca="false">IF($Y112="--","--",I112)</f>
        <v>1.076</v>
      </c>
      <c r="AC112" s="544" t="n">
        <f aca="false">IF($Y112="--","--",IF(D112&gt;1.5,0.15,ROUND($D112*0.1,2)))</f>
        <v>0.04</v>
      </c>
      <c r="AD112" s="544" t="n">
        <f aca="false">IF($Y112="--","--",0.15)</f>
        <v>0.15</v>
      </c>
      <c r="AE112" s="545" t="n">
        <f aca="false">IF($Y112="--","--",ROUND(AB112+AC112+AD112,2))</f>
        <v>1.27</v>
      </c>
      <c r="AF112" s="565" t="n">
        <f aca="false">IF($Y112="--","--",IF($AB112&lt;=2,$Y112+1,($Y112+1)+ROUNDUP($AB112-2,0)*0.1))</f>
        <v>2.2</v>
      </c>
      <c r="AG112" s="566" t="n">
        <f aca="false">IF($D112=0.4,0.92,IF($D112=0.6,0.68,IF($D112=0.8,0.74,IF($D112=1,0.7,IF($D112=1.2,0.66,IF($D112=1.5,0.6,IF($D112&lt;=2,(2.4-(D112+0.3)),"--")))))))</f>
        <v>0.92</v>
      </c>
      <c r="AH112" s="547" t="n">
        <f aca="false">IF($Y112="--","--",IF($AE112&lt;=$W$4,ROUND(IF($AE112&lt;1.5,$AE112*$AF112*$AG112,1.5*$AF112*$AG112),2),0))</f>
        <v>2.57</v>
      </c>
      <c r="AI112" s="547" t="n">
        <f aca="false">IF($Y112="--","--",IF($AE112&gt;$W$4,ROUND(IF($AE112&lt;1.5,$AE112*$AF112*$AG112,1.5*$AF112*$AG112),2),0))</f>
        <v>0</v>
      </c>
      <c r="AJ112" s="547" t="n">
        <f aca="false">IF($Y112="--","--",IF($AE112&gt;$W$4,ROUND(IF($AE112&lt;1.5,0,IF($AE112&gt;3,1.5*$AF112*$AG112,($AE112-1.5)*$AF112*$AG112)),2),0))</f>
        <v>0</v>
      </c>
      <c r="AK112" s="547" t="n">
        <f aca="false">IF($Y112="--","--",IF($AE112&gt;$W$4,ROUND(IF($AE112&lt;3,0,IF($AE112&gt;4.5,1.5*$AF112*$AG112,($AE112-3)*$AF112*$AG112)),2),0))</f>
        <v>0</v>
      </c>
      <c r="AL112" s="547" t="n">
        <f aca="false">IF($Y112="--","--",IF($AE112&gt;$W$4,ROUND(IF($AE112&lt;4.5,0,IF($AE112&gt;6,($AE112-4.5)*$AF112*$AG112,($AE112-4.5)*$AF112*$AG112)),2),0))</f>
        <v>0</v>
      </c>
      <c r="AM112" s="544" t="n">
        <f aca="false">IF($Y112="--","--",IF($AE112&gt;$W$4,IF($AE112&lt;=4,ROUND(($AG112*4)*($AE112+0.5)*2,2),0),0))</f>
        <v>0</v>
      </c>
      <c r="AN112" s="548" t="n">
        <f aca="false">IF($Y112="--","--",IF($AE112&gt;$W$4,IF($AE112&gt;4,ROUND(($AG112*4)*($AE112+0.5)*2,2),0),0))</f>
        <v>0</v>
      </c>
      <c r="AO112" s="558" t="s">
        <v>1245</v>
      </c>
      <c r="AP112" s="570" t="s">
        <v>10</v>
      </c>
      <c r="AQ112" s="571" t="s">
        <v>1246</v>
      </c>
      <c r="AR112" s="560" t="n">
        <v>0.4</v>
      </c>
      <c r="AS112" s="561"/>
      <c r="AT112" s="561"/>
      <c r="AU112" s="562" t="n">
        <v>30</v>
      </c>
      <c r="AV112" s="560" t="n">
        <f aca="false">IF($Y112="--","--",Y112+0.2)</f>
        <v>1.4</v>
      </c>
      <c r="AW112" s="564" t="s">
        <v>1151</v>
      </c>
      <c r="AX112" s="561" t="n">
        <f aca="false">AV112</f>
        <v>1.4</v>
      </c>
      <c r="AY112" s="538" t="n">
        <f aca="false">IF(D112&gt;2,AU112,AU112-AV112)</f>
        <v>28.6</v>
      </c>
      <c r="AZ112" s="538" t="n">
        <f aca="false">N112</f>
        <v>0.1</v>
      </c>
      <c r="BA112" s="538" t="n">
        <f aca="false">P112</f>
        <v>1.08</v>
      </c>
      <c r="BB112" s="537" t="n">
        <f aca="false">IF(F112=0,IF(ROUND(AY112*(((N112*P112)+(((D112+M112*2)/6)*P112))-ROUND(((D112+M112*2)^2)*((PI()*96.379/(4*360))-((SIN((96.379/2)*PI()/180))*(COS((96.379/2)*PI()/180))/4)),4)),2),ROUND(AY112*(((N112*P112)+(((D112+M112*2)/4)*P112))-ROUND(((D112+M112*2)^2)*((PI()*120/(4*360))-((SIN((120/2)*PI()/180))*(COS((120/2)*PI()/180))/4)),4)),2)),0)</f>
        <v>5.78</v>
      </c>
      <c r="BC112" s="549" t="n">
        <f aca="false">IF(F112&gt;0,ROUND(AY112*N112*P112,2),0)</f>
        <v>0</v>
      </c>
      <c r="BD112" s="549" t="n">
        <f aca="false">SUM(Q112:U112,AH112:AL112)</f>
        <v>40.8</v>
      </c>
      <c r="BE112" s="549" t="n">
        <f aca="false">IF(F112=0,ROUND((PI()*((D112+M112*2)^2)/4)*AY112,2),ROUND((D112+M112*2)*(F112+M112*2)*AY112,2))</f>
        <v>5.18</v>
      </c>
      <c r="BF112" s="572" t="n">
        <f aca="false">IF(($I112+M112-0.15)&lt;=2,($I112+M112+0.15),IF(($I112+M112)&lt;=3,2.35,($I112+M112+0.2)-0.85))</f>
        <v>1.266</v>
      </c>
      <c r="BG112" s="572" t="n">
        <f aca="false">IF(D112&gt;2,(I112-F112-M112-0.11),IF(($I112+M112)&lt;=2,0,IF(($I112+M112)&gt;3,0.85,(I112+M112+0.2-BF112))))</f>
        <v>0</v>
      </c>
      <c r="BH112" s="572" t="n">
        <f aca="false">IF(D112&gt;2,ROUND(((1.42+0.4)+(0.91+0.4))*2*BG112,2),ROUND(AV112*AX112*BF112,2))</f>
        <v>2.48</v>
      </c>
      <c r="BI112" s="572" t="n">
        <f aca="false">ROUND(((PI()*0.9^2)/4)*BG112,2)</f>
        <v>0</v>
      </c>
      <c r="BJ112" s="550" t="n">
        <f aca="false">ROUND(BD112-BE112-BH112-BI112-BB112-BC112,2)</f>
        <v>27.36</v>
      </c>
      <c r="BK112" s="516"/>
    </row>
    <row r="113" customFormat="false" ht="14.25" hidden="false" customHeight="false" outlineLevel="0" collapsed="false">
      <c r="A113" s="558" t="s">
        <v>1246</v>
      </c>
      <c r="B113" s="570" t="s">
        <v>10</v>
      </c>
      <c r="C113" s="559" t="s">
        <v>1247</v>
      </c>
      <c r="D113" s="560" t="n">
        <v>0.4</v>
      </c>
      <c r="E113" s="561"/>
      <c r="F113" s="561"/>
      <c r="G113" s="560" t="s">
        <v>1155</v>
      </c>
      <c r="H113" s="562" t="n">
        <v>30</v>
      </c>
      <c r="I113" s="563" t="n">
        <v>1.184</v>
      </c>
      <c r="J113" s="563" t="n">
        <v>0.813000000000001</v>
      </c>
      <c r="K113" s="536" t="n">
        <v>0</v>
      </c>
      <c r="L113" s="537" t="n">
        <f aca="false">ROUND((I113+J113)/2,2)</f>
        <v>1</v>
      </c>
      <c r="M113" s="538" t="n">
        <f aca="false">IF(F113=0,ROUND($D113*0.1,2),IF(D113&gt;2.8,0.18,0.15))</f>
        <v>0.04</v>
      </c>
      <c r="N113" s="538" t="n">
        <f aca="false">IF(F113=0,IF(ROUND($D113/4,2),IF(ROUND(($D113*1.2)/6,2)&lt;0.1,0.1,ROUND(($D113*1.2)/6,2))),0.5)</f>
        <v>0.1</v>
      </c>
      <c r="O113" s="537" t="n">
        <f aca="false">L113+M113+N113</f>
        <v>1.14</v>
      </c>
      <c r="P113" s="537" t="n">
        <f aca="false">IF(O113&lt;2,(D113+M113*2)+0.6,(D113+M113*2)+0.6+ROUNDUP(O113-2,0)*0.1)</f>
        <v>1.08</v>
      </c>
      <c r="Q113" s="539" t="n">
        <f aca="false">IF($O113&lt;=$W$4,ROUND(IF($O113&lt;1.5,$O113*$H113*$P113,1.5*$H113*$P113),2),0)</f>
        <v>36.94</v>
      </c>
      <c r="R113" s="539" t="n">
        <f aca="false">IF($O113&gt;$W$4,ROUND(IF($O113&lt;1.5,$O113*$H113*$P113,1.5*$H113*$P113),2),0)</f>
        <v>0</v>
      </c>
      <c r="S113" s="539" t="n">
        <f aca="false">IF($O113&gt;$W$4,ROUND(IF($O113&lt;1.5,0,IF($O113&gt;3,1.5*$H113*$P113,($O113-1.5)*$H113*$P113)),2),0)</f>
        <v>0</v>
      </c>
      <c r="T113" s="539" t="n">
        <f aca="false">IF($O113&gt;$W$4,ROUND(IF($O113&lt;3,0,IF($O113&gt;4.5,1.5*$H113*$P113,($O113-3)*$H113*$P113)),2),0)</f>
        <v>0</v>
      </c>
      <c r="U113" s="539" t="n">
        <f aca="false">IF($O113&gt;$W$4,ROUND(IF($O113&lt;4.5,0,IF($O113&gt;6,($O113-4.5)*$H113*$P113,($O113-4.5)*$H113*$P113)),2),0)</f>
        <v>0</v>
      </c>
      <c r="V113" s="540" t="n">
        <f aca="false">IF($O113&gt;$W$4,IF($O113&lt;=4,ROUND($H113*($O113+0.5)*2,2),0),0)</f>
        <v>0</v>
      </c>
      <c r="W113" s="541" t="n">
        <f aca="false">IF($O113&gt;$W$4,IF($O113&gt;4,ROUND($H113*($O113+0.5)*2,2),0),0)</f>
        <v>0</v>
      </c>
      <c r="X113" s="558" t="str">
        <f aca="false">A113</f>
        <v>EH5</v>
      </c>
      <c r="Y113" s="560" t="n">
        <f aca="false">IF($D113=0.4,1.2,IF($D113=0.6,1.2,IF($D113=0.8,1.3,IF($D113=1,1.5,IF($D113=1.2,1.7,IF($D113&lt;=2,2,"--"))))))</f>
        <v>1.2</v>
      </c>
      <c r="Z113" s="564" t="s">
        <v>1151</v>
      </c>
      <c r="AA113" s="561" t="n">
        <f aca="false">Y113</f>
        <v>1.2</v>
      </c>
      <c r="AB113" s="543" t="n">
        <f aca="false">IF($Y113="--","--",I113)</f>
        <v>1.184</v>
      </c>
      <c r="AC113" s="544" t="n">
        <f aca="false">IF($Y113="--","--",IF(D113&gt;1.5,0.15,ROUND($D113*0.1,2)))</f>
        <v>0.04</v>
      </c>
      <c r="AD113" s="544" t="n">
        <f aca="false">IF($Y113="--","--",0.15)</f>
        <v>0.15</v>
      </c>
      <c r="AE113" s="545" t="n">
        <f aca="false">IF($Y113="--","--",ROUND(AB113+AC113+AD113,2))</f>
        <v>1.37</v>
      </c>
      <c r="AF113" s="565" t="n">
        <f aca="false">IF($Y113="--","--",IF($AB113&lt;=2,$Y113+1,($Y113+1)+ROUNDUP($AB113-2,0)*0.1))</f>
        <v>2.2</v>
      </c>
      <c r="AG113" s="566" t="n">
        <f aca="false">IF($D113=0.4,0.92,IF($D113=0.6,0.68,IF($D113=0.8,0.74,IF($D113=1,0.7,IF($D113=1.2,0.66,IF($D113=1.5,0.6,IF($D113&lt;=2,(2.4-(D113+0.3)),"--")))))))</f>
        <v>0.92</v>
      </c>
      <c r="AH113" s="547" t="n">
        <f aca="false">IF($Y113="--","--",IF($AE113&lt;=$W$4,ROUND(IF($AE113&lt;1.5,$AE113*$AF113*$AG113,1.5*$AF113*$AG113),2),0))</f>
        <v>2.77</v>
      </c>
      <c r="AI113" s="547" t="n">
        <f aca="false">IF($Y113="--","--",IF($AE113&gt;$W$4,ROUND(IF($AE113&lt;1.5,$AE113*$AF113*$AG113,1.5*$AF113*$AG113),2),0))</f>
        <v>0</v>
      </c>
      <c r="AJ113" s="547" t="n">
        <f aca="false">IF($Y113="--","--",IF($AE113&gt;$W$4,ROUND(IF($AE113&lt;1.5,0,IF($AE113&gt;3,1.5*$AF113*$AG113,($AE113-1.5)*$AF113*$AG113)),2),0))</f>
        <v>0</v>
      </c>
      <c r="AK113" s="547" t="n">
        <f aca="false">IF($Y113="--","--",IF($AE113&gt;$W$4,ROUND(IF($AE113&lt;3,0,IF($AE113&gt;4.5,1.5*$AF113*$AG113,($AE113-3)*$AF113*$AG113)),2),0))</f>
        <v>0</v>
      </c>
      <c r="AL113" s="547" t="n">
        <f aca="false">IF($Y113="--","--",IF($AE113&gt;$W$4,ROUND(IF($AE113&lt;4.5,0,IF($AE113&gt;6,($AE113-4.5)*$AF113*$AG113,($AE113-4.5)*$AF113*$AG113)),2),0))</f>
        <v>0</v>
      </c>
      <c r="AM113" s="544" t="n">
        <f aca="false">IF($Y113="--","--",IF($AE113&gt;$W$4,IF($AE113&lt;=4,ROUND(($AG113*4)*($AE113+0.5)*2,2),0),0))</f>
        <v>0</v>
      </c>
      <c r="AN113" s="548" t="n">
        <f aca="false">IF($Y113="--","--",IF($AE113&gt;$W$4,IF($AE113&gt;4,ROUND(($AG113*4)*($AE113+0.5)*2,2),0),0))</f>
        <v>0</v>
      </c>
      <c r="AO113" s="558" t="s">
        <v>1246</v>
      </c>
      <c r="AP113" s="570" t="s">
        <v>10</v>
      </c>
      <c r="AQ113" s="571" t="s">
        <v>1247</v>
      </c>
      <c r="AR113" s="560" t="n">
        <v>0.4</v>
      </c>
      <c r="AS113" s="561"/>
      <c r="AT113" s="561"/>
      <c r="AU113" s="562" t="n">
        <v>30</v>
      </c>
      <c r="AV113" s="560" t="n">
        <f aca="false">IF($Y113="--","--",Y113+0.2)</f>
        <v>1.4</v>
      </c>
      <c r="AW113" s="564" t="s">
        <v>1151</v>
      </c>
      <c r="AX113" s="561" t="n">
        <f aca="false">AV113</f>
        <v>1.4</v>
      </c>
      <c r="AY113" s="538" t="n">
        <f aca="false">IF(D113&gt;2,AU113,AU113-AV113)</f>
        <v>28.6</v>
      </c>
      <c r="AZ113" s="538" t="n">
        <f aca="false">N113</f>
        <v>0.1</v>
      </c>
      <c r="BA113" s="538" t="n">
        <f aca="false">P113</f>
        <v>1.08</v>
      </c>
      <c r="BB113" s="537" t="n">
        <f aca="false">IF(F113=0,IF(ROUND(AY113*(((N113*P113)+(((D113+M113*2)/6)*P113))-ROUND(((D113+M113*2)^2)*((PI()*96.379/(4*360))-((SIN((96.379/2)*PI()/180))*(COS((96.379/2)*PI()/180))/4)),4)),2),ROUND(AY113*(((N113*P113)+(((D113+M113*2)/4)*P113))-ROUND(((D113+M113*2)^2)*((PI()*120/(4*360))-((SIN((120/2)*PI()/180))*(COS((120/2)*PI()/180))/4)),4)),2)),0)</f>
        <v>5.78</v>
      </c>
      <c r="BC113" s="549" t="n">
        <f aca="false">IF(F113&gt;0,ROUND(AY113*N113*P113,2),0)</f>
        <v>0</v>
      </c>
      <c r="BD113" s="549" t="n">
        <f aca="false">SUM(Q113:U113,AH113:AL113)</f>
        <v>39.71</v>
      </c>
      <c r="BE113" s="549" t="n">
        <f aca="false">IF(F113=0,ROUND((PI()*((D113+M113*2)^2)/4)*AY113,2),ROUND((D113+M113*2)*(F113+M113*2)*AY113,2))</f>
        <v>5.18</v>
      </c>
      <c r="BF113" s="572" t="n">
        <f aca="false">IF(($I113+M113-0.15)&lt;=2,($I113+M113+0.15),IF(($I113+M113)&lt;=3,2.35,($I113+M113+0.2)-0.85))</f>
        <v>1.374</v>
      </c>
      <c r="BG113" s="572" t="n">
        <f aca="false">IF(D113&gt;2,(I113-F113-M113-0.11),IF(($I113+M113)&lt;=2,0,IF(($I113+M113)&gt;3,0.85,(I113+M113+0.2-BF113))))</f>
        <v>0</v>
      </c>
      <c r="BH113" s="572" t="n">
        <f aca="false">IF(D113&gt;2,ROUND(((1.42+0.4)+(0.91+0.4))*2*BG113,2),ROUND(AV113*AX113*BF113,2))</f>
        <v>2.69</v>
      </c>
      <c r="BI113" s="572" t="n">
        <f aca="false">ROUND(((PI()*0.9^2)/4)*BG113,2)</f>
        <v>0</v>
      </c>
      <c r="BJ113" s="550" t="n">
        <f aca="false">ROUND(BD113-BE113-BH113-BI113-BB113-BC113,2)</f>
        <v>26.06</v>
      </c>
      <c r="BK113" s="516"/>
    </row>
    <row r="114" customFormat="false" ht="14.25" hidden="false" customHeight="false" outlineLevel="0" collapsed="false">
      <c r="A114" s="558" t="s">
        <v>1247</v>
      </c>
      <c r="B114" s="570" t="s">
        <v>10</v>
      </c>
      <c r="C114" s="559" t="s">
        <v>1248</v>
      </c>
      <c r="D114" s="560" t="n">
        <v>0.4</v>
      </c>
      <c r="E114" s="561"/>
      <c r="F114" s="561"/>
      <c r="G114" s="560" t="s">
        <v>1155</v>
      </c>
      <c r="H114" s="562" t="n">
        <v>20</v>
      </c>
      <c r="I114" s="563" t="n">
        <v>0.813000000000001</v>
      </c>
      <c r="J114" s="563" t="n">
        <v>0.832000000000001</v>
      </c>
      <c r="K114" s="536" t="n">
        <v>0.208</v>
      </c>
      <c r="L114" s="537" t="n">
        <f aca="false">ROUND((I114+J114)/2,2)</f>
        <v>0.82</v>
      </c>
      <c r="M114" s="538" t="n">
        <f aca="false">IF(F114=0,ROUND($D114*0.1,2),IF(D114&gt;2.8,0.18,0.15))</f>
        <v>0.04</v>
      </c>
      <c r="N114" s="538" t="n">
        <f aca="false">IF(F114=0,IF(ROUND($D114/4,2),IF(ROUND(($D114*1.2)/6,2)&lt;0.1,0.1,ROUND(($D114*1.2)/6,2))),0.5)</f>
        <v>0.1</v>
      </c>
      <c r="O114" s="537" t="n">
        <f aca="false">L114+M114+N114</f>
        <v>0.96</v>
      </c>
      <c r="P114" s="537" t="n">
        <f aca="false">IF(O114&lt;2,(D114+M114*2)+0.6,(D114+M114*2)+0.6+ROUNDUP(O114-2,0)*0.1)</f>
        <v>1.08</v>
      </c>
      <c r="Q114" s="539" t="n">
        <f aca="false">IF($O114&lt;=$W$4,ROUND(IF($O114&lt;1.5,$O114*$H114*$P114,1.5*$H114*$P114),2),0)</f>
        <v>20.74</v>
      </c>
      <c r="R114" s="539" t="n">
        <f aca="false">IF($O114&gt;$W$4,ROUND(IF($O114&lt;1.5,$O114*$H114*$P114,1.5*$H114*$P114),2),0)</f>
        <v>0</v>
      </c>
      <c r="S114" s="539" t="n">
        <f aca="false">IF($O114&gt;$W$4,ROUND(IF($O114&lt;1.5,0,IF($O114&gt;3,1.5*$H114*$P114,($O114-1.5)*$H114*$P114)),2),0)</f>
        <v>0</v>
      </c>
      <c r="T114" s="539" t="n">
        <f aca="false">IF($O114&gt;$W$4,ROUND(IF($O114&lt;3,0,IF($O114&gt;4.5,1.5*$H114*$P114,($O114-3)*$H114*$P114)),2),0)</f>
        <v>0</v>
      </c>
      <c r="U114" s="539" t="n">
        <f aca="false">IF($O114&gt;$W$4,ROUND(IF($O114&lt;4.5,0,IF($O114&gt;6,($O114-4.5)*$H114*$P114,($O114-4.5)*$H114*$P114)),2),0)</f>
        <v>0</v>
      </c>
      <c r="V114" s="540" t="n">
        <f aca="false">IF($O114&gt;$W$4,IF($O114&lt;=4,ROUND($H114*($O114+0.5)*2,2),0),0)</f>
        <v>0</v>
      </c>
      <c r="W114" s="541" t="n">
        <f aca="false">IF($O114&gt;$W$4,IF($O114&gt;4,ROUND($H114*($O114+0.5)*2,2),0),0)</f>
        <v>0</v>
      </c>
      <c r="X114" s="558" t="str">
        <f aca="false">A114</f>
        <v>EH6</v>
      </c>
      <c r="Y114" s="560" t="n">
        <f aca="false">IF($D114=0.4,1.2,IF($D114=0.6,1.2,IF($D114=0.8,1.3,IF($D114=1,1.5,IF($D114=1.2,1.7,IF($D114&lt;=2,2,"--"))))))</f>
        <v>1.2</v>
      </c>
      <c r="Z114" s="564" t="s">
        <v>1151</v>
      </c>
      <c r="AA114" s="561" t="n">
        <f aca="false">Y114</f>
        <v>1.2</v>
      </c>
      <c r="AB114" s="543" t="n">
        <f aca="false">IF($Y114="--","--",I114)</f>
        <v>0.813000000000001</v>
      </c>
      <c r="AC114" s="544" t="n">
        <f aca="false">IF($Y114="--","--",IF(D114&gt;1.5,0.15,ROUND($D114*0.1,2)))</f>
        <v>0.04</v>
      </c>
      <c r="AD114" s="544" t="n">
        <f aca="false">IF($Y114="--","--",0.15)</f>
        <v>0.15</v>
      </c>
      <c r="AE114" s="545" t="n">
        <f aca="false">IF($Y114="--","--",ROUND(AB114+AC114+AD114,2))</f>
        <v>1</v>
      </c>
      <c r="AF114" s="565" t="n">
        <f aca="false">IF($Y114="--","--",IF($AB114&lt;=2,$Y114+1,($Y114+1)+ROUNDUP($AB114-2,0)*0.1))</f>
        <v>2.2</v>
      </c>
      <c r="AG114" s="566" t="n">
        <f aca="false">IF($D114=0.4,0.92,IF($D114=0.6,0.68,IF($D114=0.8,0.74,IF($D114=1,0.7,IF($D114=1.2,0.66,IF($D114=1.5,0.6,IF($D114&lt;=2,(2.4-(D114+0.3)),"--")))))))</f>
        <v>0.92</v>
      </c>
      <c r="AH114" s="547" t="n">
        <f aca="false">IF($Y114="--","--",IF($AE114&lt;=$W$4,ROUND(IF($AE114&lt;1.5,$AE114*$AF114*$AG114,1.5*$AF114*$AG114),2),0))</f>
        <v>2.02</v>
      </c>
      <c r="AI114" s="547" t="n">
        <f aca="false">IF($Y114="--","--",IF($AE114&gt;$W$4,ROUND(IF($AE114&lt;1.5,$AE114*$AF114*$AG114,1.5*$AF114*$AG114),2),0))</f>
        <v>0</v>
      </c>
      <c r="AJ114" s="547" t="n">
        <f aca="false">IF($Y114="--","--",IF($AE114&gt;$W$4,ROUND(IF($AE114&lt;1.5,0,IF($AE114&gt;3,1.5*$AF114*$AG114,($AE114-1.5)*$AF114*$AG114)),2),0))</f>
        <v>0</v>
      </c>
      <c r="AK114" s="547" t="n">
        <f aca="false">IF($Y114="--","--",IF($AE114&gt;$W$4,ROUND(IF($AE114&lt;3,0,IF($AE114&gt;4.5,1.5*$AF114*$AG114,($AE114-3)*$AF114*$AG114)),2),0))</f>
        <v>0</v>
      </c>
      <c r="AL114" s="547" t="n">
        <f aca="false">IF($Y114="--","--",IF($AE114&gt;$W$4,ROUND(IF($AE114&lt;4.5,0,IF($AE114&gt;6,($AE114-4.5)*$AF114*$AG114,($AE114-4.5)*$AF114*$AG114)),2),0))</f>
        <v>0</v>
      </c>
      <c r="AM114" s="544" t="n">
        <f aca="false">IF($Y114="--","--",IF($AE114&gt;$W$4,IF($AE114&lt;=4,ROUND(($AG114*4)*($AE114+0.5)*2,2),0),0))</f>
        <v>0</v>
      </c>
      <c r="AN114" s="548" t="n">
        <f aca="false">IF($Y114="--","--",IF($AE114&gt;$W$4,IF($AE114&gt;4,ROUND(($AG114*4)*($AE114+0.5)*2,2),0),0))</f>
        <v>0</v>
      </c>
      <c r="AO114" s="558" t="s">
        <v>1247</v>
      </c>
      <c r="AP114" s="570" t="s">
        <v>10</v>
      </c>
      <c r="AQ114" s="571" t="s">
        <v>1248</v>
      </c>
      <c r="AR114" s="560" t="n">
        <v>0.4</v>
      </c>
      <c r="AS114" s="561"/>
      <c r="AT114" s="561"/>
      <c r="AU114" s="562" t="n">
        <v>20</v>
      </c>
      <c r="AV114" s="560" t="n">
        <f aca="false">IF($Y114="--","--",Y114+0.2)</f>
        <v>1.4</v>
      </c>
      <c r="AW114" s="564" t="s">
        <v>1151</v>
      </c>
      <c r="AX114" s="561" t="n">
        <f aca="false">AV114</f>
        <v>1.4</v>
      </c>
      <c r="AY114" s="538" t="n">
        <f aca="false">IF(D114&gt;2,AU114,AU114-AV114)</f>
        <v>18.6</v>
      </c>
      <c r="AZ114" s="538" t="n">
        <f aca="false">N114</f>
        <v>0.1</v>
      </c>
      <c r="BA114" s="538" t="n">
        <f aca="false">P114</f>
        <v>1.08</v>
      </c>
      <c r="BB114" s="537" t="n">
        <f aca="false">IF(F114=0,IF(ROUND(AY114*(((N114*P114)+(((D114+M114*2)/6)*P114))-ROUND(((D114+M114*2)^2)*((PI()*96.379/(4*360))-((SIN((96.379/2)*PI()/180))*(COS((96.379/2)*PI()/180))/4)),4)),2),ROUND(AY114*(((N114*P114)+(((D114+M114*2)/4)*P114))-ROUND(((D114+M114*2)^2)*((PI()*120/(4*360))-((SIN((120/2)*PI()/180))*(COS((120/2)*PI()/180))/4)),4)),2)),0)</f>
        <v>3.76</v>
      </c>
      <c r="BC114" s="549" t="n">
        <f aca="false">IF(F114&gt;0,ROUND(AY114*N114*P114,2),0)</f>
        <v>0</v>
      </c>
      <c r="BD114" s="549" t="n">
        <f aca="false">SUM(Q114:U114,AH114:AL114)</f>
        <v>22.76</v>
      </c>
      <c r="BE114" s="549" t="n">
        <f aca="false">IF(F114=0,ROUND((PI()*((D114+M114*2)^2)/4)*AY114,2),ROUND((D114+M114*2)*(F114+M114*2)*AY114,2))</f>
        <v>3.37</v>
      </c>
      <c r="BF114" s="572" t="n">
        <f aca="false">IF(($I114+M114-0.15)&lt;=2,($I114+M114+0.15),IF(($I114+M114)&lt;=3,2.35,($I114+M114+0.2)-0.85))</f>
        <v>1.003</v>
      </c>
      <c r="BG114" s="572" t="n">
        <f aca="false">IF(D114&gt;2,(I114-F114-M114-0.11),IF(($I114+M114)&lt;=2,0,IF(($I114+M114)&gt;3,0.85,(I114+M114+0.2-BF114))))</f>
        <v>0</v>
      </c>
      <c r="BH114" s="572" t="n">
        <f aca="false">IF(D114&gt;2,ROUND(((1.42+0.4)+(0.91+0.4))*2*BG114,2),ROUND(AV114*AX114*BF114,2))</f>
        <v>1.97</v>
      </c>
      <c r="BI114" s="572" t="n">
        <f aca="false">ROUND(((PI()*0.9^2)/4)*BG114,2)</f>
        <v>0</v>
      </c>
      <c r="BJ114" s="550" t="n">
        <f aca="false">ROUND(BD114-BE114-BH114-BI114-BB114-BC114,2)</f>
        <v>13.66</v>
      </c>
      <c r="BK114" s="516"/>
    </row>
    <row r="115" customFormat="false" ht="14.25" hidden="false" customHeight="false" outlineLevel="0" collapsed="false">
      <c r="A115" s="530" t="s">
        <v>1248</v>
      </c>
      <c r="B115" s="531" t="s">
        <v>10</v>
      </c>
      <c r="C115" s="532" t="s">
        <v>1249</v>
      </c>
      <c r="D115" s="533" t="n">
        <v>0.6</v>
      </c>
      <c r="E115" s="534"/>
      <c r="F115" s="534"/>
      <c r="G115" s="533" t="s">
        <v>1155</v>
      </c>
      <c r="H115" s="535" t="n">
        <v>30</v>
      </c>
      <c r="I115" s="536" t="n">
        <v>1.04</v>
      </c>
      <c r="J115" s="536" t="n">
        <v>1.347</v>
      </c>
      <c r="K115" s="536" t="n">
        <v>0.2</v>
      </c>
      <c r="L115" s="537" t="n">
        <f aca="false">ROUND((I115+J115)/2,2)</f>
        <v>1.19</v>
      </c>
      <c r="M115" s="538" t="n">
        <f aca="false">IF(F115=0,ROUND($D115*0.1,2),IF(D115&gt;2.8,0.18,0.15))</f>
        <v>0.06</v>
      </c>
      <c r="N115" s="538" t="n">
        <f aca="false">IF(F115=0,IF(ROUND($D115/4,2),IF(ROUND(($D115*1.2)/6,2)&lt;0.1,0.1,ROUND(($D115*1.2)/6,2))),0.5)</f>
        <v>0.12</v>
      </c>
      <c r="O115" s="537" t="n">
        <f aca="false">L115+M115+N115</f>
        <v>1.37</v>
      </c>
      <c r="P115" s="537" t="n">
        <f aca="false">IF(O115&lt;2,(D115+M115*2)+0.6,(D115+M115*2)+0.6+ROUNDUP(O115-2,0)*0.1)</f>
        <v>1.32</v>
      </c>
      <c r="Q115" s="539" t="n">
        <f aca="false">IF($O115&lt;=$W$4,ROUND(IF($O115&lt;1.5,$O115*$H115*$P115,1.5*$H115*$P115),2),0)</f>
        <v>54.25</v>
      </c>
      <c r="R115" s="539" t="n">
        <f aca="false">IF($O115&gt;$W$4,ROUND(IF($O115&lt;1.5,$O115*$H115*$P115,1.5*$H115*$P115),2),0)</f>
        <v>0</v>
      </c>
      <c r="S115" s="539" t="n">
        <f aca="false">IF($O115&gt;$W$4,ROUND(IF($O115&lt;1.5,0,IF($O115&gt;3,1.5*$H115*$P115,($O115-1.5)*$H115*$P115)),2),0)</f>
        <v>0</v>
      </c>
      <c r="T115" s="539" t="n">
        <f aca="false">IF($O115&gt;$W$4,ROUND(IF($O115&lt;3,0,IF($O115&gt;4.5,1.5*$H115*$P115,($O115-3)*$H115*$P115)),2),0)</f>
        <v>0</v>
      </c>
      <c r="U115" s="539" t="n">
        <f aca="false">IF($O115&gt;$W$4,ROUND(IF($O115&lt;4.5,0,IF($O115&gt;6,($O115-4.5)*$H115*$P115,($O115-4.5)*$H115*$P115)),2),0)</f>
        <v>0</v>
      </c>
      <c r="V115" s="540" t="n">
        <f aca="false">IF($O115&gt;$W$4,IF($O115&lt;=4,ROUND($H115*($O115+0.5)*2,2),0),0)</f>
        <v>0</v>
      </c>
      <c r="W115" s="541" t="n">
        <f aca="false">IF($O115&gt;$W$4,IF($O115&gt;4,ROUND($H115*($O115+0.5)*2,2),0),0)</f>
        <v>0</v>
      </c>
      <c r="X115" s="530" t="str">
        <f aca="false">A115</f>
        <v>EH7</v>
      </c>
      <c r="Y115" s="533" t="n">
        <f aca="false">IF($D115=0.4,1.2,IF($D115=0.6,1.2,IF($D115=0.8,1.3,IF($D115=1,1.5,IF($D115=1.2,1.7,IF($D115&lt;=2,2,"--"))))))</f>
        <v>1.2</v>
      </c>
      <c r="Z115" s="542" t="s">
        <v>1151</v>
      </c>
      <c r="AA115" s="534" t="n">
        <f aca="false">Y115</f>
        <v>1.2</v>
      </c>
      <c r="AB115" s="543" t="n">
        <f aca="false">IF($Y115="--","--",I115)</f>
        <v>1.04</v>
      </c>
      <c r="AC115" s="544" t="n">
        <f aca="false">IF($Y115="--","--",IF(D115&gt;1.5,0.15,ROUND($D115*0.1,2)))</f>
        <v>0.06</v>
      </c>
      <c r="AD115" s="544" t="n">
        <f aca="false">IF($Y115="--","--",0.15)</f>
        <v>0.15</v>
      </c>
      <c r="AE115" s="545" t="n">
        <f aca="false">IF($Y115="--","--",ROUND(AB115+AC115+AD115,2))</f>
        <v>1.25</v>
      </c>
      <c r="AF115" s="545" t="n">
        <f aca="false">IF($Y115="--","--",IF($AB115&lt;=2,$Y115+1,($Y115+1)+ROUNDUP($AB115-2,0)*0.1))</f>
        <v>2.2</v>
      </c>
      <c r="AG115" s="546" t="n">
        <f aca="false">IF($D115=0.4,0.92,IF($D115=0.6,0.68,IF($D115=0.8,0.74,IF($D115=1,0.7,IF($D115=1.2,0.66,IF($D115=1.5,0.6,IF($D115&lt;=2,(2.4-(D115+0.3)),"--")))))))</f>
        <v>0.68</v>
      </c>
      <c r="AH115" s="547" t="n">
        <f aca="false">IF($Y115="--","--",IF($AE115&lt;=$W$4,ROUND(IF($AE115&lt;1.5,$AE115*$AF115*$AG115,1.5*$AF115*$AG115),2),0))</f>
        <v>1.87</v>
      </c>
      <c r="AI115" s="547" t="n">
        <f aca="false">IF($Y115="--","--",IF($AE115&gt;$W$4,ROUND(IF($AE115&lt;1.5,$AE115*$AF115*$AG115,1.5*$AF115*$AG115),2),0))</f>
        <v>0</v>
      </c>
      <c r="AJ115" s="547" t="n">
        <f aca="false">IF($Y115="--","--",IF($AE115&gt;$W$4,ROUND(IF($AE115&lt;1.5,0,IF($AE115&gt;3,1.5*$AF115*$AG115,($AE115-1.5)*$AF115*$AG115)),2),0))</f>
        <v>0</v>
      </c>
      <c r="AK115" s="547" t="n">
        <f aca="false">IF($Y115="--","--",IF($AE115&gt;$W$4,ROUND(IF($AE115&lt;3,0,IF($AE115&gt;4.5,1.5*$AF115*$AG115,($AE115-3)*$AF115*$AG115)),2),0))</f>
        <v>0</v>
      </c>
      <c r="AL115" s="547" t="n">
        <f aca="false">IF($Y115="--","--",IF($AE115&gt;$W$4,ROUND(IF($AE115&lt;4.5,0,IF($AE115&gt;6,($AE115-4.5)*$AF115*$AG115,($AE115-4.5)*$AF115*$AG115)),2),0))</f>
        <v>0</v>
      </c>
      <c r="AM115" s="544" t="n">
        <f aca="false">IF($Y115="--","--",IF($AE115&gt;$W$4,IF($AE115&lt;=4,ROUND(($AG115*4)*($AE115+0.5)*2,2),0),0))</f>
        <v>0</v>
      </c>
      <c r="AN115" s="548" t="n">
        <f aca="false">IF($Y115="--","--",IF($AE115&gt;$W$4,IF($AE115&gt;4,ROUND(($AG115*4)*($AE115+0.5)*2,2),0),0))</f>
        <v>0</v>
      </c>
      <c r="AO115" s="530" t="s">
        <v>1248</v>
      </c>
      <c r="AP115" s="531" t="s">
        <v>10</v>
      </c>
      <c r="AQ115" s="532" t="s">
        <v>1249</v>
      </c>
      <c r="AR115" s="533" t="n">
        <v>0.6</v>
      </c>
      <c r="AS115" s="534"/>
      <c r="AT115" s="534"/>
      <c r="AU115" s="535" t="n">
        <v>30</v>
      </c>
      <c r="AV115" s="533" t="n">
        <f aca="false">IF($Y115="--","--",Y115+0.2)</f>
        <v>1.4</v>
      </c>
      <c r="AW115" s="542" t="s">
        <v>1151</v>
      </c>
      <c r="AX115" s="534" t="n">
        <f aca="false">AV115</f>
        <v>1.4</v>
      </c>
      <c r="AY115" s="538" t="n">
        <f aca="false">IF(D115&gt;2,AU115,AU115-AV115)</f>
        <v>28.6</v>
      </c>
      <c r="AZ115" s="538" t="n">
        <f aca="false">N115</f>
        <v>0.12</v>
      </c>
      <c r="BA115" s="538" t="n">
        <f aca="false">P115</f>
        <v>1.32</v>
      </c>
      <c r="BB115" s="537" t="n">
        <f aca="false">IF(F115=0,IF(ROUND(AY115*(((N115*P115)+(((D115+M115*2)/6)*P115))-ROUND(((D115+M115*2)^2)*((PI()*96.379/(4*360))-((SIN((96.379/2)*PI()/180))*(COS((96.379/2)*PI()/180))/4)),4)),2),ROUND(AY115*(((N115*P115)+(((D115+M115*2)/4)*P115))-ROUND(((D115+M115*2)^2)*((PI()*120/(4*360))-((SIN((120/2)*PI()/180))*(COS((120/2)*PI()/180))/4)),4)),2)),0)</f>
        <v>9.05</v>
      </c>
      <c r="BC115" s="549" t="n">
        <f aca="false">IF(F115&gt;0,ROUND(AY115*N115*P115,2),0)</f>
        <v>0</v>
      </c>
      <c r="BD115" s="549" t="n">
        <f aca="false">SUM(Q115:U115,AH115:AL115)</f>
        <v>56.12</v>
      </c>
      <c r="BE115" s="549" t="n">
        <f aca="false">IF(F115=0,ROUND((PI()*((D115+M115*2)^2)/4)*AY115,2),ROUND((D115+M115*2)*(F115+M115*2)*AY115,2))</f>
        <v>11.64</v>
      </c>
      <c r="BF115" s="539" t="n">
        <f aca="false">IF(($I115+M115-0.15)&lt;=2,($I115+M115+0.15),IF(($I115+M115)&lt;=3,2.35,($I115+M115+0.2)-0.85))</f>
        <v>1.25</v>
      </c>
      <c r="BG115" s="539" t="n">
        <f aca="false">IF(D115&gt;2,(I115-F115-M115-0.11),IF(($I115+M115)&lt;=2,0,IF(($I115+M115)&gt;3,0.85,(I115+M115+0.2-BF115))))</f>
        <v>0</v>
      </c>
      <c r="BH115" s="539" t="n">
        <f aca="false">IF(D115&gt;2,ROUND(((1.42+0.4)+(0.91+0.4))*2*BG115,2),ROUND(AV115*AX115*BF115,2))</f>
        <v>2.45</v>
      </c>
      <c r="BI115" s="539" t="n">
        <f aca="false">ROUND(((PI()*0.9^2)/4)*BG115,2)</f>
        <v>0</v>
      </c>
      <c r="BJ115" s="550" t="n">
        <f aca="false">ROUND(BD115-BE115-BH115-BI115-BB115-BC115,2)</f>
        <v>32.98</v>
      </c>
      <c r="BK115" s="516"/>
    </row>
    <row r="116" customFormat="false" ht="14.25" hidden="false" customHeight="false" outlineLevel="0" collapsed="false">
      <c r="A116" s="503"/>
      <c r="B116" s="504"/>
      <c r="C116" s="604"/>
      <c r="D116" s="505"/>
      <c r="E116" s="505"/>
      <c r="F116" s="505"/>
      <c r="G116" s="505"/>
      <c r="H116" s="507"/>
      <c r="I116" s="508"/>
      <c r="J116" s="508"/>
      <c r="K116" s="508"/>
      <c r="L116" s="509"/>
      <c r="M116" s="510"/>
      <c r="N116" s="510"/>
      <c r="O116" s="509"/>
      <c r="P116" s="509"/>
      <c r="Q116" s="511"/>
      <c r="R116" s="511"/>
      <c r="S116" s="511"/>
      <c r="T116" s="511"/>
      <c r="U116" s="511"/>
      <c r="V116" s="512"/>
      <c r="W116" s="513"/>
      <c r="X116" s="503"/>
      <c r="Y116" s="505"/>
      <c r="Z116" s="551"/>
      <c r="AA116" s="505"/>
      <c r="AB116" s="552"/>
      <c r="AC116" s="553"/>
      <c r="AD116" s="553"/>
      <c r="AE116" s="554"/>
      <c r="AF116" s="554"/>
      <c r="AG116" s="551"/>
      <c r="AH116" s="555"/>
      <c r="AI116" s="555"/>
      <c r="AJ116" s="555"/>
      <c r="AK116" s="555"/>
      <c r="AL116" s="555"/>
      <c r="AM116" s="553"/>
      <c r="AN116" s="556"/>
      <c r="AO116" s="503"/>
      <c r="AP116" s="504"/>
      <c r="AQ116" s="604"/>
      <c r="AR116" s="505"/>
      <c r="AS116" s="505"/>
      <c r="AT116" s="505"/>
      <c r="AU116" s="507"/>
      <c r="AV116" s="505"/>
      <c r="AW116" s="551"/>
      <c r="AX116" s="505"/>
      <c r="AY116" s="510"/>
      <c r="AZ116" s="510"/>
      <c r="BA116" s="510"/>
      <c r="BB116" s="509"/>
      <c r="BC116" s="509"/>
      <c r="BD116" s="509"/>
      <c r="BE116" s="509"/>
      <c r="BF116" s="511"/>
      <c r="BG116" s="511"/>
      <c r="BH116" s="511"/>
      <c r="BI116" s="511"/>
      <c r="BJ116" s="515"/>
      <c r="BK116" s="516"/>
    </row>
    <row r="117" s="456" customFormat="true" ht="14.25" hidden="false" customHeight="false" outlineLevel="0" collapsed="false">
      <c r="A117" s="517" t="s">
        <v>1250</v>
      </c>
      <c r="B117" s="504"/>
      <c r="C117" s="504"/>
      <c r="D117" s="505"/>
      <c r="E117" s="505"/>
      <c r="F117" s="505"/>
      <c r="G117" s="506"/>
      <c r="H117" s="507"/>
      <c r="I117" s="508"/>
      <c r="J117" s="508"/>
      <c r="K117" s="508"/>
      <c r="L117" s="509"/>
      <c r="M117" s="510"/>
      <c r="N117" s="510"/>
      <c r="O117" s="509"/>
      <c r="P117" s="509"/>
      <c r="Q117" s="511"/>
      <c r="R117" s="511"/>
      <c r="S117" s="511"/>
      <c r="T117" s="511"/>
      <c r="U117" s="511"/>
      <c r="V117" s="512"/>
      <c r="W117" s="513"/>
      <c r="X117" s="518" t="str">
        <f aca="false">$A117</f>
        <v>BACIA EI - RUA EWERTON XAVIER (I)</v>
      </c>
      <c r="Y117" s="505"/>
      <c r="Z117" s="551"/>
      <c r="AA117" s="505"/>
      <c r="AB117" s="552"/>
      <c r="AC117" s="553"/>
      <c r="AD117" s="553"/>
      <c r="AE117" s="554"/>
      <c r="AF117" s="554"/>
      <c r="AG117" s="551"/>
      <c r="AH117" s="555"/>
      <c r="AI117" s="555"/>
      <c r="AJ117" s="555"/>
      <c r="AK117" s="555"/>
      <c r="AL117" s="555"/>
      <c r="AM117" s="553"/>
      <c r="AN117" s="556"/>
      <c r="AO117" s="518" t="str">
        <f aca="false">$A117</f>
        <v>BACIA EI - RUA EWERTON XAVIER (I)</v>
      </c>
      <c r="AP117" s="504"/>
      <c r="AQ117" s="504"/>
      <c r="AR117" s="505"/>
      <c r="AS117" s="505"/>
      <c r="AT117" s="505"/>
      <c r="AU117" s="507"/>
      <c r="AV117" s="506"/>
      <c r="AW117" s="506"/>
      <c r="AX117" s="506"/>
      <c r="AY117" s="510"/>
      <c r="AZ117" s="510"/>
      <c r="BA117" s="510"/>
      <c r="BB117" s="509"/>
      <c r="BC117" s="509"/>
      <c r="BD117" s="509"/>
      <c r="BE117" s="509"/>
      <c r="BF117" s="509"/>
      <c r="BG117" s="509"/>
      <c r="BH117" s="509"/>
      <c r="BI117" s="509"/>
      <c r="BJ117" s="515"/>
      <c r="BK117" s="516"/>
    </row>
    <row r="118" customFormat="false" ht="14.25" hidden="false" customHeight="false" outlineLevel="0" collapsed="false">
      <c r="A118" s="557" t="s">
        <v>1251</v>
      </c>
      <c r="B118" s="504"/>
      <c r="C118" s="504"/>
      <c r="D118" s="505"/>
      <c r="E118" s="505"/>
      <c r="F118" s="505"/>
      <c r="G118" s="506"/>
      <c r="H118" s="507"/>
      <c r="I118" s="508"/>
      <c r="J118" s="508"/>
      <c r="K118" s="508"/>
      <c r="L118" s="509"/>
      <c r="M118" s="510"/>
      <c r="N118" s="510"/>
      <c r="O118" s="509"/>
      <c r="P118" s="509"/>
      <c r="Q118" s="511"/>
      <c r="R118" s="511"/>
      <c r="S118" s="511"/>
      <c r="T118" s="511"/>
      <c r="U118" s="511"/>
      <c r="V118" s="512"/>
      <c r="W118" s="513"/>
      <c r="X118" s="528" t="str">
        <f aca="false">$A118</f>
        <v>Rua Higino da Silva Sawary</v>
      </c>
      <c r="Y118" s="522"/>
      <c r="Z118" s="522"/>
      <c r="AA118" s="522"/>
      <c r="AB118" s="525"/>
      <c r="AC118" s="525"/>
      <c r="AD118" s="525"/>
      <c r="AE118" s="525"/>
      <c r="AF118" s="523"/>
      <c r="AG118" s="525"/>
      <c r="AH118" s="525"/>
      <c r="AI118" s="525"/>
      <c r="AJ118" s="525"/>
      <c r="AK118" s="525"/>
      <c r="AL118" s="525"/>
      <c r="AM118" s="525"/>
      <c r="AN118" s="527"/>
      <c r="AO118" s="557" t="str">
        <f aca="false">$A118</f>
        <v>Rua Higino da Silva Sawary</v>
      </c>
      <c r="AP118" s="504"/>
      <c r="AQ118" s="504"/>
      <c r="AR118" s="505"/>
      <c r="AS118" s="505"/>
      <c r="AT118" s="505"/>
      <c r="AU118" s="507"/>
      <c r="AV118" s="506"/>
      <c r="AW118" s="506"/>
      <c r="AX118" s="506"/>
      <c r="AY118" s="510"/>
      <c r="AZ118" s="510"/>
      <c r="BA118" s="510"/>
      <c r="BB118" s="509"/>
      <c r="BC118" s="509"/>
      <c r="BD118" s="509"/>
      <c r="BE118" s="509"/>
      <c r="BF118" s="509"/>
      <c r="BG118" s="509"/>
      <c r="BH118" s="509"/>
      <c r="BI118" s="509"/>
      <c r="BJ118" s="515"/>
      <c r="BK118" s="516"/>
    </row>
    <row r="119" customFormat="false" ht="14.25" hidden="false" customHeight="false" outlineLevel="0" collapsed="false">
      <c r="A119" s="558" t="s">
        <v>1252</v>
      </c>
      <c r="B119" s="570" t="s">
        <v>10</v>
      </c>
      <c r="C119" s="559" t="s">
        <v>1253</v>
      </c>
      <c r="D119" s="560" t="n">
        <v>0.4</v>
      </c>
      <c r="E119" s="561"/>
      <c r="F119" s="561"/>
      <c r="G119" s="560" t="s">
        <v>1150</v>
      </c>
      <c r="H119" s="562" t="n">
        <v>35</v>
      </c>
      <c r="I119" s="563" t="n">
        <v>1.16</v>
      </c>
      <c r="J119" s="563" t="n">
        <v>1.16</v>
      </c>
      <c r="K119" s="536" t="n">
        <v>0</v>
      </c>
      <c r="L119" s="537" t="n">
        <f aca="false">ROUND((I119+J119)/2,2)</f>
        <v>1.16</v>
      </c>
      <c r="M119" s="538" t="n">
        <f aca="false">IF(F119=0,ROUND($D119*0.1,2),IF(D119&gt;2.8,0.18,0.15))</f>
        <v>0.04</v>
      </c>
      <c r="N119" s="538" t="n">
        <f aca="false">IF(F119=0,IF(ROUND($D119/4,2),IF(ROUND(($D119*1.2)/6,2)&lt;0.1,0.1,ROUND(($D119*1.2)/6,2))),0.5)</f>
        <v>0.1</v>
      </c>
      <c r="O119" s="537" t="n">
        <f aca="false">L119+M119+N119</f>
        <v>1.3</v>
      </c>
      <c r="P119" s="537" t="n">
        <f aca="false">IF(O119&lt;2,(D119+M119*2)+0.6,(D119+M119*2)+0.6+ROUNDUP(O119-2,0)*0.1)</f>
        <v>1.08</v>
      </c>
      <c r="Q119" s="539" t="n">
        <f aca="false">IF($O119&lt;=$W$4,ROUND(IF($O119&lt;1.5,$O119*$H119*$P119,1.5*$H119*$P119),2),0)</f>
        <v>49.14</v>
      </c>
      <c r="R119" s="539" t="n">
        <f aca="false">IF($O119&gt;$W$4,ROUND(IF($O119&lt;1.5,$O119*$H119*$P119,1.5*$H119*$P119),2),0)</f>
        <v>0</v>
      </c>
      <c r="S119" s="539" t="n">
        <f aca="false">IF($O119&gt;$W$4,ROUND(IF($O119&lt;1.5,0,IF($O119&gt;3,1.5*$H119*$P119,($O119-1.5)*$H119*$P119)),2),0)</f>
        <v>0</v>
      </c>
      <c r="T119" s="539" t="n">
        <f aca="false">IF($O119&gt;$W$4,ROUND(IF($O119&lt;3,0,IF($O119&gt;4.5,1.5*$H119*$P119,($O119-3)*$H119*$P119)),2),0)</f>
        <v>0</v>
      </c>
      <c r="U119" s="539" t="n">
        <f aca="false">IF($O119&gt;$W$4,ROUND(IF($O119&lt;4.5,0,IF($O119&gt;6,($O119-4.5)*$H119*$P119,($O119-4.5)*$H119*$P119)),2),0)</f>
        <v>0</v>
      </c>
      <c r="V119" s="540" t="n">
        <f aca="false">IF($O119&gt;$W$4,IF($O119&lt;=4,ROUND($H119*($O119+0.5)*2,2),0),0)</f>
        <v>0</v>
      </c>
      <c r="W119" s="541" t="n">
        <f aca="false">IF($O119&gt;$W$4,IF($O119&gt;4,ROUND($H119*($O119+0.5)*2,2),0),0)</f>
        <v>0</v>
      </c>
      <c r="X119" s="558" t="str">
        <f aca="false">A119</f>
        <v>EI1</v>
      </c>
      <c r="Y119" s="560" t="n">
        <f aca="false">IF($D119=0.4,1.2,IF($D119=0.6,1.2,IF($D119=0.8,1.3,IF($D119=1,1.5,IF($D119=1.2,1.7,IF($D119&lt;=2,2,"--"))))))</f>
        <v>1.2</v>
      </c>
      <c r="Z119" s="564" t="s">
        <v>1151</v>
      </c>
      <c r="AA119" s="561" t="n">
        <f aca="false">Y119</f>
        <v>1.2</v>
      </c>
      <c r="AB119" s="543" t="n">
        <f aca="false">IF($Y119="--","--",I119)</f>
        <v>1.16</v>
      </c>
      <c r="AC119" s="544" t="n">
        <f aca="false">IF($Y119="--","--",IF(D119&gt;1.5,0.15,ROUND($D119*0.1,2)))</f>
        <v>0.04</v>
      </c>
      <c r="AD119" s="544" t="n">
        <f aca="false">IF($Y119="--","--",0.15)</f>
        <v>0.15</v>
      </c>
      <c r="AE119" s="545" t="n">
        <f aca="false">IF($Y119="--","--",ROUND(AB119+AC119+AD119,2))</f>
        <v>1.35</v>
      </c>
      <c r="AF119" s="565" t="n">
        <f aca="false">IF($Y119="--","--",IF($AB119&lt;=2,$Y119+1,($Y119+1)+ROUNDUP($AB119-2,0)*0.1))</f>
        <v>2.2</v>
      </c>
      <c r="AG119" s="566" t="n">
        <f aca="false">IF($D119=0.4,0.92,IF($D119=0.6,0.68,IF($D119=0.8,0.74,IF($D119=1,0.7,IF($D119=1.2,0.66,IF($D119=1.5,0.6,IF($D119&lt;=2,(2.4-(D119+0.3)),"--")))))))</f>
        <v>0.92</v>
      </c>
      <c r="AH119" s="547" t="n">
        <f aca="false">IF($Y119="--","--",IF($AE119&lt;=$W$4,ROUND(IF($AE119&lt;1.5,$AE119*$AF119*$AG119,1.5*$AF119*$AG119),2),0))</f>
        <v>2.73</v>
      </c>
      <c r="AI119" s="547" t="n">
        <f aca="false">IF($Y119="--","--",IF($AE119&gt;$W$4,ROUND(IF($AE119&lt;1.5,$AE119*$AF119*$AG119,1.5*$AF119*$AG119),2),0))</f>
        <v>0</v>
      </c>
      <c r="AJ119" s="547" t="n">
        <f aca="false">IF($Y119="--","--",IF($AE119&gt;$W$4,ROUND(IF($AE119&lt;1.5,0,IF($AE119&gt;3,1.5*$AF119*$AG119,($AE119-1.5)*$AF119*$AG119)),2),0))</f>
        <v>0</v>
      </c>
      <c r="AK119" s="547" t="n">
        <f aca="false">IF($Y119="--","--",IF($AE119&gt;$W$4,ROUND(IF($AE119&lt;3,0,IF($AE119&gt;4.5,1.5*$AF119*$AG119,($AE119-3)*$AF119*$AG119)),2),0))</f>
        <v>0</v>
      </c>
      <c r="AL119" s="547" t="n">
        <f aca="false">IF($Y119="--","--",IF($AE119&gt;$W$4,ROUND(IF($AE119&lt;4.5,0,IF($AE119&gt;6,($AE119-4.5)*$AF119*$AG119,($AE119-4.5)*$AF119*$AG119)),2),0))</f>
        <v>0</v>
      </c>
      <c r="AM119" s="544" t="n">
        <f aca="false">IF($Y119="--","--",IF($AE119&gt;$W$4,IF($AE119&lt;=4,ROUND(($AG119*4)*($AE119+0.5)*2,2),0),0))</f>
        <v>0</v>
      </c>
      <c r="AN119" s="548" t="n">
        <f aca="false">IF($Y119="--","--",IF($AE119&gt;$W$4,IF($AE119&gt;4,ROUND(($AG119*4)*($AE119+0.5)*2,2),0),0))</f>
        <v>0</v>
      </c>
      <c r="AO119" s="558" t="s">
        <v>1252</v>
      </c>
      <c r="AP119" s="570" t="s">
        <v>10</v>
      </c>
      <c r="AQ119" s="571" t="s">
        <v>1253</v>
      </c>
      <c r="AR119" s="560" t="n">
        <v>0.4</v>
      </c>
      <c r="AS119" s="561"/>
      <c r="AT119" s="561"/>
      <c r="AU119" s="562" t="n">
        <v>35</v>
      </c>
      <c r="AV119" s="560" t="n">
        <f aca="false">IF($Y119="--","--",Y119+0.2)</f>
        <v>1.4</v>
      </c>
      <c r="AW119" s="564" t="s">
        <v>1151</v>
      </c>
      <c r="AX119" s="561" t="n">
        <f aca="false">AV119</f>
        <v>1.4</v>
      </c>
      <c r="AY119" s="538" t="n">
        <f aca="false">IF(D119&gt;2,AU119,AU119-AV119)</f>
        <v>33.6</v>
      </c>
      <c r="AZ119" s="538" t="n">
        <f aca="false">N119</f>
        <v>0.1</v>
      </c>
      <c r="BA119" s="538" t="n">
        <f aca="false">P119</f>
        <v>1.08</v>
      </c>
      <c r="BB119" s="537" t="n">
        <f aca="false">IF(F119=0,IF(ROUND(AY119*(((N119*P119)+(((D119+M119*2)/6)*P119))-ROUND(((D119+M119*2)^2)*((PI()*96.379/(4*360))-((SIN((96.379/2)*PI()/180))*(COS((96.379/2)*PI()/180))/4)),4)),2),ROUND(AY119*(((N119*P119)+(((D119+M119*2)/4)*P119))-ROUND(((D119+M119*2)^2)*((PI()*120/(4*360))-((SIN((120/2)*PI()/180))*(COS((120/2)*PI()/180))/4)),4)),2)),0)</f>
        <v>6.79</v>
      </c>
      <c r="BC119" s="549" t="n">
        <f aca="false">IF(F119&gt;0,ROUND(AY119*N119*P119,2),0)</f>
        <v>0</v>
      </c>
      <c r="BD119" s="549" t="n">
        <f aca="false">SUM(Q119:U119,AH119:AL119)</f>
        <v>51.87</v>
      </c>
      <c r="BE119" s="549" t="n">
        <f aca="false">IF(F119=0,ROUND((PI()*((D119+M119*2)^2)/4)*AY119,2),ROUND((D119+M119*2)*(F119+M119*2)*AY119,2))</f>
        <v>6.08</v>
      </c>
      <c r="BF119" s="572" t="n">
        <f aca="false">IF(($I119+M119-0.15)&lt;=2,($I119+M119+0.15),IF(($I119+M119)&lt;=3,2.35,($I119+M119+0.2)-0.85))</f>
        <v>1.35</v>
      </c>
      <c r="BG119" s="572" t="n">
        <f aca="false">IF(D119&gt;2,(I119-F119-M119-0.11),IF(($I119+M119)&lt;=2,0,IF(($I119+M119)&gt;3,0.85,(I119+M119+0.2-BF119))))</f>
        <v>0</v>
      </c>
      <c r="BH119" s="572" t="n">
        <f aca="false">IF(D119&gt;2,ROUND(((1.42+0.4)+(0.91+0.4))*2*BG119,2),ROUND(AV119*AX119*BF119,2))</f>
        <v>2.65</v>
      </c>
      <c r="BI119" s="572" t="n">
        <f aca="false">ROUND(((PI()*0.9^2)/4)*BG119,2)</f>
        <v>0</v>
      </c>
      <c r="BJ119" s="550" t="n">
        <f aca="false">ROUND(BD119-BE119-BH119-BI119-BB119-BC119,2)</f>
        <v>36.35</v>
      </c>
      <c r="BK119" s="516"/>
    </row>
    <row r="120" customFormat="false" ht="14.25" hidden="false" customHeight="false" outlineLevel="0" collapsed="false">
      <c r="A120" s="558" t="s">
        <v>1253</v>
      </c>
      <c r="B120" s="570" t="s">
        <v>10</v>
      </c>
      <c r="C120" s="559" t="s">
        <v>1254</v>
      </c>
      <c r="D120" s="560" t="n">
        <v>0.4</v>
      </c>
      <c r="E120" s="561"/>
      <c r="F120" s="561"/>
      <c r="G120" s="560" t="s">
        <v>1150</v>
      </c>
      <c r="H120" s="562" t="n">
        <v>35</v>
      </c>
      <c r="I120" s="563" t="n">
        <v>1.16</v>
      </c>
      <c r="J120" s="563" t="n">
        <v>1.16</v>
      </c>
      <c r="K120" s="536" t="n">
        <v>0</v>
      </c>
      <c r="L120" s="537" t="n">
        <f aca="false">ROUND((I120+J120)/2,2)</f>
        <v>1.16</v>
      </c>
      <c r="M120" s="538" t="n">
        <f aca="false">IF(F120=0,ROUND($D120*0.1,2),IF(D120&gt;2.8,0.18,0.15))</f>
        <v>0.04</v>
      </c>
      <c r="N120" s="538" t="n">
        <f aca="false">IF(F120=0,IF(ROUND($D120/4,2),IF(ROUND(($D120*1.2)/6,2)&lt;0.1,0.1,ROUND(($D120*1.2)/6,2))),0.5)</f>
        <v>0.1</v>
      </c>
      <c r="O120" s="537" t="n">
        <f aca="false">L120+M120+N120</f>
        <v>1.3</v>
      </c>
      <c r="P120" s="537" t="n">
        <f aca="false">IF(O120&lt;2,(D120+M120*2)+0.6,(D120+M120*2)+0.6+ROUNDUP(O120-2,0)*0.1)</f>
        <v>1.08</v>
      </c>
      <c r="Q120" s="539" t="n">
        <f aca="false">IF($O120&lt;=$W$4,ROUND(IF($O120&lt;1.5,$O120*$H120*$P120,1.5*$H120*$P120),2),0)</f>
        <v>49.14</v>
      </c>
      <c r="R120" s="539" t="n">
        <f aca="false">IF($O120&gt;$W$4,ROUND(IF($O120&lt;1.5,$O120*$H120*$P120,1.5*$H120*$P120),2),0)</f>
        <v>0</v>
      </c>
      <c r="S120" s="539" t="n">
        <f aca="false">IF($O120&gt;$W$4,ROUND(IF($O120&lt;1.5,0,IF($O120&gt;3,1.5*$H120*$P120,($O120-1.5)*$H120*$P120)),2),0)</f>
        <v>0</v>
      </c>
      <c r="T120" s="539" t="n">
        <f aca="false">IF($O120&gt;$W$4,ROUND(IF($O120&lt;3,0,IF($O120&gt;4.5,1.5*$H120*$P120,($O120-3)*$H120*$P120)),2),0)</f>
        <v>0</v>
      </c>
      <c r="U120" s="539" t="n">
        <f aca="false">IF($O120&gt;$W$4,ROUND(IF($O120&lt;4.5,0,IF($O120&gt;6,($O120-4.5)*$H120*$P120,($O120-4.5)*$H120*$P120)),2),0)</f>
        <v>0</v>
      </c>
      <c r="V120" s="540" t="n">
        <f aca="false">IF($O120&gt;$W$4,IF($O120&lt;=4,ROUND($H120*($O120+0.5)*2,2),0),0)</f>
        <v>0</v>
      </c>
      <c r="W120" s="541" t="n">
        <f aca="false">IF($O120&gt;$W$4,IF($O120&gt;4,ROUND($H120*($O120+0.5)*2,2),0),0)</f>
        <v>0</v>
      </c>
      <c r="X120" s="558" t="str">
        <f aca="false">A120</f>
        <v>EI2</v>
      </c>
      <c r="Y120" s="560" t="n">
        <f aca="false">IF($D120=0.4,1.2,IF($D120=0.6,1.2,IF($D120=0.8,1.3,IF($D120=1,1.5,IF($D120=1.2,1.7,IF($D120&lt;=2,2,"--"))))))</f>
        <v>1.2</v>
      </c>
      <c r="Z120" s="564" t="s">
        <v>1151</v>
      </c>
      <c r="AA120" s="561" t="n">
        <f aca="false">Y120</f>
        <v>1.2</v>
      </c>
      <c r="AB120" s="543" t="n">
        <f aca="false">IF($Y120="--","--",I120)</f>
        <v>1.16</v>
      </c>
      <c r="AC120" s="544" t="n">
        <f aca="false">IF($Y120="--","--",IF(D120&gt;1.5,0.15,ROUND($D120*0.1,2)))</f>
        <v>0.04</v>
      </c>
      <c r="AD120" s="544" t="n">
        <f aca="false">IF($Y120="--","--",0.15)</f>
        <v>0.15</v>
      </c>
      <c r="AE120" s="545" t="n">
        <f aca="false">IF($Y120="--","--",ROUND(AB120+AC120+AD120,2))</f>
        <v>1.35</v>
      </c>
      <c r="AF120" s="565" t="n">
        <f aca="false">IF($Y120="--","--",IF($AB120&lt;=2,$Y120+1,($Y120+1)+ROUNDUP($AB120-2,0)*0.1))</f>
        <v>2.2</v>
      </c>
      <c r="AG120" s="566" t="n">
        <f aca="false">IF($D120=0.4,0.92,IF($D120=0.6,0.68,IF($D120=0.8,0.74,IF($D120=1,0.7,IF($D120=1.2,0.66,IF($D120=1.5,0.6,IF($D120&lt;=2,(2.4-(D120+0.3)),"--")))))))</f>
        <v>0.92</v>
      </c>
      <c r="AH120" s="547" t="n">
        <f aca="false">IF($Y120="--","--",IF($AE120&lt;=$W$4,ROUND(IF($AE120&lt;1.5,$AE120*$AF120*$AG120,1.5*$AF120*$AG120),2),0))</f>
        <v>2.73</v>
      </c>
      <c r="AI120" s="547" t="n">
        <f aca="false">IF($Y120="--","--",IF($AE120&gt;$W$4,ROUND(IF($AE120&lt;1.5,$AE120*$AF120*$AG120,1.5*$AF120*$AG120),2),0))</f>
        <v>0</v>
      </c>
      <c r="AJ120" s="547" t="n">
        <f aca="false">IF($Y120="--","--",IF($AE120&gt;$W$4,ROUND(IF($AE120&lt;1.5,0,IF($AE120&gt;3,1.5*$AF120*$AG120,($AE120-1.5)*$AF120*$AG120)),2),0))</f>
        <v>0</v>
      </c>
      <c r="AK120" s="547" t="n">
        <f aca="false">IF($Y120="--","--",IF($AE120&gt;$W$4,ROUND(IF($AE120&lt;3,0,IF($AE120&gt;4.5,1.5*$AF120*$AG120,($AE120-3)*$AF120*$AG120)),2),0))</f>
        <v>0</v>
      </c>
      <c r="AL120" s="547" t="n">
        <f aca="false">IF($Y120="--","--",IF($AE120&gt;$W$4,ROUND(IF($AE120&lt;4.5,0,IF($AE120&gt;6,($AE120-4.5)*$AF120*$AG120,($AE120-4.5)*$AF120*$AG120)),2),0))</f>
        <v>0</v>
      </c>
      <c r="AM120" s="544" t="n">
        <f aca="false">IF($Y120="--","--",IF($AE120&gt;$W$4,IF($AE120&lt;=4,ROUND(($AG120*4)*($AE120+0.5)*2,2),0),0))</f>
        <v>0</v>
      </c>
      <c r="AN120" s="548" t="n">
        <f aca="false">IF($Y120="--","--",IF($AE120&gt;$W$4,IF($AE120&gt;4,ROUND(($AG120*4)*($AE120+0.5)*2,2),0),0))</f>
        <v>0</v>
      </c>
      <c r="AO120" s="558" t="s">
        <v>1253</v>
      </c>
      <c r="AP120" s="570" t="s">
        <v>10</v>
      </c>
      <c r="AQ120" s="571" t="s">
        <v>1254</v>
      </c>
      <c r="AR120" s="560" t="n">
        <v>0.4</v>
      </c>
      <c r="AS120" s="561"/>
      <c r="AT120" s="561"/>
      <c r="AU120" s="562" t="n">
        <v>35</v>
      </c>
      <c r="AV120" s="560" t="n">
        <f aca="false">IF($Y120="--","--",Y120+0.2)</f>
        <v>1.4</v>
      </c>
      <c r="AW120" s="564" t="s">
        <v>1151</v>
      </c>
      <c r="AX120" s="561" t="n">
        <f aca="false">AV120</f>
        <v>1.4</v>
      </c>
      <c r="AY120" s="538" t="n">
        <f aca="false">IF(D120&gt;2,AU120,AU120-AV120)</f>
        <v>33.6</v>
      </c>
      <c r="AZ120" s="538" t="n">
        <f aca="false">N120</f>
        <v>0.1</v>
      </c>
      <c r="BA120" s="538" t="n">
        <f aca="false">P120</f>
        <v>1.08</v>
      </c>
      <c r="BB120" s="537" t="n">
        <f aca="false">IF(F120=0,IF(ROUND(AY120*(((N120*P120)+(((D120+M120*2)/6)*P120))-ROUND(((D120+M120*2)^2)*((PI()*96.379/(4*360))-((SIN((96.379/2)*PI()/180))*(COS((96.379/2)*PI()/180))/4)),4)),2),ROUND(AY120*(((N120*P120)+(((D120+M120*2)/4)*P120))-ROUND(((D120+M120*2)^2)*((PI()*120/(4*360))-((SIN((120/2)*PI()/180))*(COS((120/2)*PI()/180))/4)),4)),2)),0)</f>
        <v>6.79</v>
      </c>
      <c r="BC120" s="549" t="n">
        <f aca="false">IF(F120&gt;0,ROUND(AY120*N120*P120,2),0)</f>
        <v>0</v>
      </c>
      <c r="BD120" s="549" t="n">
        <f aca="false">SUM(Q120:U120,AH120:AL120)</f>
        <v>51.87</v>
      </c>
      <c r="BE120" s="549" t="n">
        <f aca="false">IF(F120=0,ROUND((PI()*((D120+M120*2)^2)/4)*AY120,2),ROUND((D120+M120*2)*(F120+M120*2)*AY120,2))</f>
        <v>6.08</v>
      </c>
      <c r="BF120" s="572" t="n">
        <f aca="false">IF(($I120+M120-0.15)&lt;=2,($I120+M120+0.15),IF(($I120+M120)&lt;=3,2.35,($I120+M120+0.2)-0.85))</f>
        <v>1.35</v>
      </c>
      <c r="BG120" s="572" t="n">
        <f aca="false">IF(D120&gt;2,(I120-F120-M120-0.11),IF(($I120+M120)&lt;=2,0,IF(($I120+M120)&gt;3,0.85,(I120+M120+0.2-BF120))))</f>
        <v>0</v>
      </c>
      <c r="BH120" s="572" t="n">
        <f aca="false">IF(D120&gt;2,ROUND(((1.42+0.4)+(0.91+0.4))*2*BG120,2),ROUND(AV120*AX120*BF120,2))</f>
        <v>2.65</v>
      </c>
      <c r="BI120" s="572" t="n">
        <f aca="false">ROUND(((PI()*0.9^2)/4)*BG120,2)</f>
        <v>0</v>
      </c>
      <c r="BJ120" s="550" t="n">
        <f aca="false">ROUND(BD120-BE120-BH120-BI120-BB120-BC120,2)</f>
        <v>36.35</v>
      </c>
      <c r="BK120" s="516"/>
    </row>
    <row r="121" customFormat="false" ht="14.25" hidden="false" customHeight="false" outlineLevel="0" collapsed="false">
      <c r="A121" s="558" t="s">
        <v>1254</v>
      </c>
      <c r="B121" s="570" t="s">
        <v>10</v>
      </c>
      <c r="C121" s="559" t="s">
        <v>1255</v>
      </c>
      <c r="D121" s="560" t="n">
        <v>0.4</v>
      </c>
      <c r="E121" s="561"/>
      <c r="F121" s="561"/>
      <c r="G121" s="560" t="s">
        <v>1150</v>
      </c>
      <c r="H121" s="562" t="n">
        <v>35</v>
      </c>
      <c r="I121" s="563" t="n">
        <v>1.16</v>
      </c>
      <c r="J121" s="563" t="n">
        <v>1.001</v>
      </c>
      <c r="K121" s="536" t="n">
        <v>0</v>
      </c>
      <c r="L121" s="537" t="n">
        <f aca="false">ROUND((I121+J121)/2,2)</f>
        <v>1.08</v>
      </c>
      <c r="M121" s="538" t="n">
        <f aca="false">IF(F121=0,ROUND($D121*0.1,2),IF(D121&gt;2.8,0.18,0.15))</f>
        <v>0.04</v>
      </c>
      <c r="N121" s="538" t="n">
        <f aca="false">IF(F121=0,IF(ROUND($D121/4,2),IF(ROUND(($D121*1.2)/6,2)&lt;0.1,0.1,ROUND(($D121*1.2)/6,2))),0.5)</f>
        <v>0.1</v>
      </c>
      <c r="O121" s="537" t="n">
        <f aca="false">L121+M121+N121</f>
        <v>1.22</v>
      </c>
      <c r="P121" s="537" t="n">
        <f aca="false">IF(O121&lt;2,(D121+M121*2)+0.6,(D121+M121*2)+0.6+ROUNDUP(O121-2,0)*0.1)</f>
        <v>1.08</v>
      </c>
      <c r="Q121" s="539" t="n">
        <f aca="false">IF($O121&lt;=$W$4,ROUND(IF($O121&lt;1.5,$O121*$H121*$P121,1.5*$H121*$P121),2),0)</f>
        <v>46.12</v>
      </c>
      <c r="R121" s="539" t="n">
        <f aca="false">IF($O121&gt;$W$4,ROUND(IF($O121&lt;1.5,$O121*$H121*$P121,1.5*$H121*$P121),2),0)</f>
        <v>0</v>
      </c>
      <c r="S121" s="539" t="n">
        <f aca="false">IF($O121&gt;$W$4,ROUND(IF($O121&lt;1.5,0,IF($O121&gt;3,1.5*$H121*$P121,($O121-1.5)*$H121*$P121)),2),0)</f>
        <v>0</v>
      </c>
      <c r="T121" s="539" t="n">
        <f aca="false">IF($O121&gt;$W$4,ROUND(IF($O121&lt;3,0,IF($O121&gt;4.5,1.5*$H121*$P121,($O121-3)*$H121*$P121)),2),0)</f>
        <v>0</v>
      </c>
      <c r="U121" s="539" t="n">
        <f aca="false">IF($O121&gt;$W$4,ROUND(IF($O121&lt;4.5,0,IF($O121&gt;6,($O121-4.5)*$H121*$P121,($O121-4.5)*$H121*$P121)),2),0)</f>
        <v>0</v>
      </c>
      <c r="V121" s="540" t="n">
        <f aca="false">IF($O121&gt;$W$4,IF($O121&lt;=4,ROUND($H121*($O121+0.5)*2,2),0),0)</f>
        <v>0</v>
      </c>
      <c r="W121" s="541" t="n">
        <f aca="false">IF($O121&gt;$W$4,IF($O121&gt;4,ROUND($H121*($O121+0.5)*2,2),0),0)</f>
        <v>0</v>
      </c>
      <c r="X121" s="558" t="str">
        <f aca="false">A121</f>
        <v>EI3</v>
      </c>
      <c r="Y121" s="560" t="n">
        <f aca="false">IF($D121=0.4,1.2,IF($D121=0.6,1.2,IF($D121=0.8,1.3,IF($D121=1,1.5,IF($D121=1.2,1.7,IF($D121&lt;=2,2,"--"))))))</f>
        <v>1.2</v>
      </c>
      <c r="Z121" s="564" t="s">
        <v>1151</v>
      </c>
      <c r="AA121" s="561" t="n">
        <f aca="false">Y121</f>
        <v>1.2</v>
      </c>
      <c r="AB121" s="543" t="n">
        <f aca="false">IF($Y121="--","--",I121)</f>
        <v>1.16</v>
      </c>
      <c r="AC121" s="544" t="n">
        <f aca="false">IF($Y121="--","--",IF(D121&gt;1.5,0.15,ROUND($D121*0.1,2)))</f>
        <v>0.04</v>
      </c>
      <c r="AD121" s="544" t="n">
        <f aca="false">IF($Y121="--","--",0.15)</f>
        <v>0.15</v>
      </c>
      <c r="AE121" s="545" t="n">
        <f aca="false">IF($Y121="--","--",ROUND(AB121+AC121+AD121,2))</f>
        <v>1.35</v>
      </c>
      <c r="AF121" s="565" t="n">
        <f aca="false">IF($Y121="--","--",IF($AB121&lt;=2,$Y121+1,($Y121+1)+ROUNDUP($AB121-2,0)*0.1))</f>
        <v>2.2</v>
      </c>
      <c r="AG121" s="566" t="n">
        <f aca="false">IF($D121=0.4,0.92,IF($D121=0.6,0.68,IF($D121=0.8,0.74,IF($D121=1,0.7,IF($D121=1.2,0.66,IF($D121=1.5,0.6,IF($D121&lt;=2,(2.4-(D121+0.3)),"--")))))))</f>
        <v>0.92</v>
      </c>
      <c r="AH121" s="547" t="n">
        <f aca="false">IF($Y121="--","--",IF($AE121&lt;=$W$4,ROUND(IF($AE121&lt;1.5,$AE121*$AF121*$AG121,1.5*$AF121*$AG121),2),0))</f>
        <v>2.73</v>
      </c>
      <c r="AI121" s="547" t="n">
        <f aca="false">IF($Y121="--","--",IF($AE121&gt;$W$4,ROUND(IF($AE121&lt;1.5,$AE121*$AF121*$AG121,1.5*$AF121*$AG121),2),0))</f>
        <v>0</v>
      </c>
      <c r="AJ121" s="547" t="n">
        <f aca="false">IF($Y121="--","--",IF($AE121&gt;$W$4,ROUND(IF($AE121&lt;1.5,0,IF($AE121&gt;3,1.5*$AF121*$AG121,($AE121-1.5)*$AF121*$AG121)),2),0))</f>
        <v>0</v>
      </c>
      <c r="AK121" s="547" t="n">
        <f aca="false">IF($Y121="--","--",IF($AE121&gt;$W$4,ROUND(IF($AE121&lt;3,0,IF($AE121&gt;4.5,1.5*$AF121*$AG121,($AE121-3)*$AF121*$AG121)),2),0))</f>
        <v>0</v>
      </c>
      <c r="AL121" s="547" t="n">
        <f aca="false">IF($Y121="--","--",IF($AE121&gt;$W$4,ROUND(IF($AE121&lt;4.5,0,IF($AE121&gt;6,($AE121-4.5)*$AF121*$AG121,($AE121-4.5)*$AF121*$AG121)),2),0))</f>
        <v>0</v>
      </c>
      <c r="AM121" s="544" t="n">
        <f aca="false">IF($Y121="--","--",IF($AE121&gt;$W$4,IF($AE121&lt;=4,ROUND(($AG121*4)*($AE121+0.5)*2,2),0),0))</f>
        <v>0</v>
      </c>
      <c r="AN121" s="548" t="n">
        <f aca="false">IF($Y121="--","--",IF($AE121&gt;$W$4,IF($AE121&gt;4,ROUND(($AG121*4)*($AE121+0.5)*2,2),0),0))</f>
        <v>0</v>
      </c>
      <c r="AO121" s="558" t="s">
        <v>1254</v>
      </c>
      <c r="AP121" s="570" t="s">
        <v>10</v>
      </c>
      <c r="AQ121" s="571" t="s">
        <v>1255</v>
      </c>
      <c r="AR121" s="560" t="n">
        <v>0.4</v>
      </c>
      <c r="AS121" s="561"/>
      <c r="AT121" s="561"/>
      <c r="AU121" s="562" t="n">
        <v>35</v>
      </c>
      <c r="AV121" s="560" t="n">
        <f aca="false">IF($Y121="--","--",Y121+0.2)</f>
        <v>1.4</v>
      </c>
      <c r="AW121" s="564" t="s">
        <v>1151</v>
      </c>
      <c r="AX121" s="561" t="n">
        <f aca="false">AV121</f>
        <v>1.4</v>
      </c>
      <c r="AY121" s="538" t="n">
        <f aca="false">IF(D121&gt;2,AU121,AU121-AV121)</f>
        <v>33.6</v>
      </c>
      <c r="AZ121" s="538" t="n">
        <f aca="false">N121</f>
        <v>0.1</v>
      </c>
      <c r="BA121" s="538" t="n">
        <f aca="false">P121</f>
        <v>1.08</v>
      </c>
      <c r="BB121" s="537" t="n">
        <f aca="false">IF(F121=0,IF(ROUND(AY121*(((N121*P121)+(((D121+M121*2)/6)*P121))-ROUND(((D121+M121*2)^2)*((PI()*96.379/(4*360))-((SIN((96.379/2)*PI()/180))*(COS((96.379/2)*PI()/180))/4)),4)),2),ROUND(AY121*(((N121*P121)+(((D121+M121*2)/4)*P121))-ROUND(((D121+M121*2)^2)*((PI()*120/(4*360))-((SIN((120/2)*PI()/180))*(COS((120/2)*PI()/180))/4)),4)),2)),0)</f>
        <v>6.79</v>
      </c>
      <c r="BC121" s="549" t="n">
        <f aca="false">IF(F121&gt;0,ROUND(AY121*N121*P121,2),0)</f>
        <v>0</v>
      </c>
      <c r="BD121" s="549" t="n">
        <f aca="false">SUM(Q121:U121,AH121:AL121)</f>
        <v>48.85</v>
      </c>
      <c r="BE121" s="549" t="n">
        <f aca="false">IF(F121=0,ROUND((PI()*((D121+M121*2)^2)/4)*AY121,2),ROUND((D121+M121*2)*(F121+M121*2)*AY121,2))</f>
        <v>6.08</v>
      </c>
      <c r="BF121" s="572" t="n">
        <f aca="false">IF(($I121+M121-0.15)&lt;=2,($I121+M121+0.15),IF(($I121+M121)&lt;=3,2.35,($I121+M121+0.2)-0.85))</f>
        <v>1.35</v>
      </c>
      <c r="BG121" s="572" t="n">
        <f aca="false">IF(D121&gt;2,(I121-F121-M121-0.11),IF(($I121+M121)&lt;=2,0,IF(($I121+M121)&gt;3,0.85,(I121+M121+0.2-BF121))))</f>
        <v>0</v>
      </c>
      <c r="BH121" s="572" t="n">
        <f aca="false">IF(D121&gt;2,ROUND(((1.42+0.4)+(0.91+0.4))*2*BG121,2),ROUND(AV121*AX121*BF121,2))</f>
        <v>2.65</v>
      </c>
      <c r="BI121" s="572" t="n">
        <f aca="false">ROUND(((PI()*0.9^2)/4)*BG121,2)</f>
        <v>0</v>
      </c>
      <c r="BJ121" s="550" t="n">
        <f aca="false">ROUND(BD121-BE121-BH121-BI121-BB121-BC121,2)</f>
        <v>33.33</v>
      </c>
      <c r="BK121" s="516"/>
    </row>
    <row r="122" customFormat="false" ht="14.25" hidden="false" customHeight="false" outlineLevel="0" collapsed="false">
      <c r="A122" s="558" t="s">
        <v>1255</v>
      </c>
      <c r="B122" s="570" t="s">
        <v>10</v>
      </c>
      <c r="C122" s="559" t="s">
        <v>1256</v>
      </c>
      <c r="D122" s="560" t="n">
        <v>0.4</v>
      </c>
      <c r="E122" s="561"/>
      <c r="F122" s="561"/>
      <c r="G122" s="560" t="s">
        <v>1150</v>
      </c>
      <c r="H122" s="562" t="n">
        <v>26</v>
      </c>
      <c r="I122" s="563" t="n">
        <v>1.001</v>
      </c>
      <c r="J122" s="563" t="n">
        <v>1.001</v>
      </c>
      <c r="K122" s="536" t="n">
        <v>0.1</v>
      </c>
      <c r="L122" s="537" t="n">
        <f aca="false">ROUND((I122+J122)/2,2)</f>
        <v>1</v>
      </c>
      <c r="M122" s="538" t="n">
        <f aca="false">IF(F122=0,ROUND($D122*0.1,2),IF(D122&gt;2.8,0.18,0.15))</f>
        <v>0.04</v>
      </c>
      <c r="N122" s="538" t="n">
        <f aca="false">IF(F122=0,IF(ROUND($D122/4,2),IF(ROUND(($D122*1.2)/6,2)&lt;0.1,0.1,ROUND(($D122*1.2)/6,2))),0.5)</f>
        <v>0.1</v>
      </c>
      <c r="O122" s="537" t="n">
        <f aca="false">L122+M122+N122</f>
        <v>1.14</v>
      </c>
      <c r="P122" s="537" t="n">
        <f aca="false">IF(O122&lt;2,(D122+M122*2)+0.6,(D122+M122*2)+0.6+ROUNDUP(O122-2,0)*0.1)</f>
        <v>1.08</v>
      </c>
      <c r="Q122" s="539" t="n">
        <f aca="false">IF($O122&lt;=$W$4,ROUND(IF($O122&lt;1.5,$O122*$H122*$P122,1.5*$H122*$P122),2),0)</f>
        <v>32.01</v>
      </c>
      <c r="R122" s="539" t="n">
        <f aca="false">IF($O122&gt;$W$4,ROUND(IF($O122&lt;1.5,$O122*$H122*$P122,1.5*$H122*$P122),2),0)</f>
        <v>0</v>
      </c>
      <c r="S122" s="539" t="n">
        <f aca="false">IF($O122&gt;$W$4,ROUND(IF($O122&lt;1.5,0,IF($O122&gt;3,1.5*$H122*$P122,($O122-1.5)*$H122*$P122)),2),0)</f>
        <v>0</v>
      </c>
      <c r="T122" s="539" t="n">
        <f aca="false">IF($O122&gt;$W$4,ROUND(IF($O122&lt;3,0,IF($O122&gt;4.5,1.5*$H122*$P122,($O122-3)*$H122*$P122)),2),0)</f>
        <v>0</v>
      </c>
      <c r="U122" s="539" t="n">
        <f aca="false">IF($O122&gt;$W$4,ROUND(IF($O122&lt;4.5,0,IF($O122&gt;6,($O122-4.5)*$H122*$P122,($O122-4.5)*$H122*$P122)),2),0)</f>
        <v>0</v>
      </c>
      <c r="V122" s="540" t="n">
        <f aca="false">IF($O122&gt;$W$4,IF($O122&lt;=4,ROUND($H122*($O122+0.5)*2,2),0),0)</f>
        <v>0</v>
      </c>
      <c r="W122" s="541" t="n">
        <f aca="false">IF($O122&gt;$W$4,IF($O122&gt;4,ROUND($H122*($O122+0.5)*2,2),0),0)</f>
        <v>0</v>
      </c>
      <c r="X122" s="558" t="str">
        <f aca="false">A122</f>
        <v>EI4</v>
      </c>
      <c r="Y122" s="560" t="n">
        <f aca="false">IF($D122=0.4,1.2,IF($D122=0.6,1.2,IF($D122=0.8,1.3,IF($D122=1,1.5,IF($D122=1.2,1.7,IF($D122&lt;=2,2,"--"))))))</f>
        <v>1.2</v>
      </c>
      <c r="Z122" s="564" t="s">
        <v>1151</v>
      </c>
      <c r="AA122" s="561" t="n">
        <f aca="false">Y122</f>
        <v>1.2</v>
      </c>
      <c r="AB122" s="543" t="n">
        <f aca="false">IF($Y122="--","--",I122)</f>
        <v>1.001</v>
      </c>
      <c r="AC122" s="544" t="n">
        <f aca="false">IF($Y122="--","--",IF(D122&gt;1.5,0.15,ROUND($D122*0.1,2)))</f>
        <v>0.04</v>
      </c>
      <c r="AD122" s="544" t="n">
        <f aca="false">IF($Y122="--","--",0.15)</f>
        <v>0.15</v>
      </c>
      <c r="AE122" s="545" t="n">
        <f aca="false">IF($Y122="--","--",ROUND(AB122+AC122+AD122,2))</f>
        <v>1.19</v>
      </c>
      <c r="AF122" s="565" t="n">
        <f aca="false">IF($Y122="--","--",IF($AB122&lt;=2,$Y122+1,($Y122+1)+ROUNDUP($AB122-2,0)*0.1))</f>
        <v>2.2</v>
      </c>
      <c r="AG122" s="566" t="n">
        <f aca="false">IF($D122=0.4,0.92,IF($D122=0.6,0.68,IF($D122=0.8,0.74,IF($D122=1,0.7,IF($D122=1.2,0.66,IF($D122=1.5,0.6,IF($D122&lt;=2,(2.4-(D122+0.3)),"--")))))))</f>
        <v>0.92</v>
      </c>
      <c r="AH122" s="547" t="n">
        <f aca="false">IF($Y122="--","--",IF($AE122&lt;=$W$4,ROUND(IF($AE122&lt;1.5,$AE122*$AF122*$AG122,1.5*$AF122*$AG122),2),0))</f>
        <v>2.41</v>
      </c>
      <c r="AI122" s="547" t="n">
        <f aca="false">IF($Y122="--","--",IF($AE122&gt;$W$4,ROUND(IF($AE122&lt;1.5,$AE122*$AF122*$AG122,1.5*$AF122*$AG122),2),0))</f>
        <v>0</v>
      </c>
      <c r="AJ122" s="547" t="n">
        <f aca="false">IF($Y122="--","--",IF($AE122&gt;$W$4,ROUND(IF($AE122&lt;1.5,0,IF($AE122&gt;3,1.5*$AF122*$AG122,($AE122-1.5)*$AF122*$AG122)),2),0))</f>
        <v>0</v>
      </c>
      <c r="AK122" s="547" t="n">
        <f aca="false">IF($Y122="--","--",IF($AE122&gt;$W$4,ROUND(IF($AE122&lt;3,0,IF($AE122&gt;4.5,1.5*$AF122*$AG122,($AE122-3)*$AF122*$AG122)),2),0))</f>
        <v>0</v>
      </c>
      <c r="AL122" s="547" t="n">
        <f aca="false">IF($Y122="--","--",IF($AE122&gt;$W$4,ROUND(IF($AE122&lt;4.5,0,IF($AE122&gt;6,($AE122-4.5)*$AF122*$AG122,($AE122-4.5)*$AF122*$AG122)),2),0))</f>
        <v>0</v>
      </c>
      <c r="AM122" s="544" t="n">
        <f aca="false">IF($Y122="--","--",IF($AE122&gt;$W$4,IF($AE122&lt;=4,ROUND(($AG122*4)*($AE122+0.5)*2,2),0),0))</f>
        <v>0</v>
      </c>
      <c r="AN122" s="548" t="n">
        <f aca="false">IF($Y122="--","--",IF($AE122&gt;$W$4,IF($AE122&gt;4,ROUND(($AG122*4)*($AE122+0.5)*2,2),0),0))</f>
        <v>0</v>
      </c>
      <c r="AO122" s="558" t="s">
        <v>1255</v>
      </c>
      <c r="AP122" s="570" t="s">
        <v>10</v>
      </c>
      <c r="AQ122" s="571" t="s">
        <v>1256</v>
      </c>
      <c r="AR122" s="560" t="n">
        <v>0.4</v>
      </c>
      <c r="AS122" s="561"/>
      <c r="AT122" s="561"/>
      <c r="AU122" s="562" t="n">
        <v>26</v>
      </c>
      <c r="AV122" s="560" t="n">
        <f aca="false">IF($Y122="--","--",Y122+0.2)</f>
        <v>1.4</v>
      </c>
      <c r="AW122" s="564" t="s">
        <v>1151</v>
      </c>
      <c r="AX122" s="561" t="n">
        <f aca="false">AV122</f>
        <v>1.4</v>
      </c>
      <c r="AY122" s="538" t="n">
        <f aca="false">IF(D122&gt;2,AU122,AU122-AV122)</f>
        <v>24.6</v>
      </c>
      <c r="AZ122" s="538" t="n">
        <f aca="false">N122</f>
        <v>0.1</v>
      </c>
      <c r="BA122" s="538" t="n">
        <f aca="false">P122</f>
        <v>1.08</v>
      </c>
      <c r="BB122" s="537" t="n">
        <f aca="false">IF(F122=0,IF(ROUND(AY122*(((N122*P122)+(((D122+M122*2)/6)*P122))-ROUND(((D122+M122*2)^2)*((PI()*96.379/(4*360))-((SIN((96.379/2)*PI()/180))*(COS((96.379/2)*PI()/180))/4)),4)),2),ROUND(AY122*(((N122*P122)+(((D122+M122*2)/4)*P122))-ROUND(((D122+M122*2)^2)*((PI()*120/(4*360))-((SIN((120/2)*PI()/180))*(COS((120/2)*PI()/180))/4)),4)),2)),0)</f>
        <v>4.97</v>
      </c>
      <c r="BC122" s="549" t="n">
        <f aca="false">IF(F122&gt;0,ROUND(AY122*N122*P122,2),0)</f>
        <v>0</v>
      </c>
      <c r="BD122" s="549" t="n">
        <f aca="false">SUM(Q122:U122,AH122:AL122)</f>
        <v>34.42</v>
      </c>
      <c r="BE122" s="549" t="n">
        <f aca="false">IF(F122=0,ROUND((PI()*((D122+M122*2)^2)/4)*AY122,2),ROUND((D122+M122*2)*(F122+M122*2)*AY122,2))</f>
        <v>4.45</v>
      </c>
      <c r="BF122" s="572" t="n">
        <f aca="false">IF(($I122+M122-0.15)&lt;=2,($I122+M122+0.15),IF(($I122+M122)&lt;=3,2.35,($I122+M122+0.2)-0.85))</f>
        <v>1.191</v>
      </c>
      <c r="BG122" s="572" t="n">
        <f aca="false">IF(D122&gt;2,(I122-F122-M122-0.11),IF(($I122+M122)&lt;=2,0,IF(($I122+M122)&gt;3,0.85,(I122+M122+0.2-BF122))))</f>
        <v>0</v>
      </c>
      <c r="BH122" s="572" t="n">
        <f aca="false">IF(D122&gt;2,ROUND(((1.42+0.4)+(0.91+0.4))*2*BG122,2),ROUND(AV122*AX122*BF122,2))</f>
        <v>2.33</v>
      </c>
      <c r="BI122" s="572" t="n">
        <f aca="false">ROUND(((PI()*0.9^2)/4)*BG122,2)</f>
        <v>0</v>
      </c>
      <c r="BJ122" s="550" t="n">
        <f aca="false">ROUND(BD122-BE122-BH122-BI122-BB122-BC122,2)</f>
        <v>22.67</v>
      </c>
      <c r="BK122" s="516"/>
    </row>
    <row r="123" customFormat="false" ht="14.25" hidden="false" customHeight="false" outlineLevel="0" collapsed="false">
      <c r="A123" s="558" t="s">
        <v>1256</v>
      </c>
      <c r="B123" s="570" t="s">
        <v>10</v>
      </c>
      <c r="C123" s="559" t="s">
        <v>1257</v>
      </c>
      <c r="D123" s="560" t="n">
        <v>0.4</v>
      </c>
      <c r="E123" s="561"/>
      <c r="F123" s="561"/>
      <c r="G123" s="560" t="s">
        <v>1150</v>
      </c>
      <c r="H123" s="562" t="n">
        <v>29</v>
      </c>
      <c r="I123" s="563" t="n">
        <v>1.101</v>
      </c>
      <c r="J123" s="563" t="n">
        <v>1.101</v>
      </c>
      <c r="K123" s="536" t="n">
        <v>0</v>
      </c>
      <c r="L123" s="537" t="n">
        <f aca="false">ROUND((I123+J123)/2,2)</f>
        <v>1.1</v>
      </c>
      <c r="M123" s="538" t="n">
        <f aca="false">IF(F123=0,ROUND($D123*0.1,2),IF(D123&gt;2.8,0.18,0.15))</f>
        <v>0.04</v>
      </c>
      <c r="N123" s="538" t="n">
        <f aca="false">IF(F123=0,IF(ROUND($D123/4,2),IF(ROUND(($D123*1.2)/6,2)&lt;0.1,0.1,ROUND(($D123*1.2)/6,2))),0.5)</f>
        <v>0.1</v>
      </c>
      <c r="O123" s="537" t="n">
        <f aca="false">L123+M123+N123</f>
        <v>1.24</v>
      </c>
      <c r="P123" s="537" t="n">
        <f aca="false">IF(O123&lt;2,(D123+M123*2)+0.6,(D123+M123*2)+0.6+ROUNDUP(O123-2,0)*0.1)</f>
        <v>1.08</v>
      </c>
      <c r="Q123" s="539" t="n">
        <f aca="false">IF($O123&lt;=$W$4,ROUND(IF($O123&lt;1.5,$O123*$H123*$P123,1.5*$H123*$P123),2),0)</f>
        <v>38.84</v>
      </c>
      <c r="R123" s="539" t="n">
        <f aca="false">IF($O123&gt;$W$4,ROUND(IF($O123&lt;1.5,$O123*$H123*$P123,1.5*$H123*$P123),2),0)</f>
        <v>0</v>
      </c>
      <c r="S123" s="539" t="n">
        <f aca="false">IF($O123&gt;$W$4,ROUND(IF($O123&lt;1.5,0,IF($O123&gt;3,1.5*$H123*$P123,($O123-1.5)*$H123*$P123)),2),0)</f>
        <v>0</v>
      </c>
      <c r="T123" s="539" t="n">
        <f aca="false">IF($O123&gt;$W$4,ROUND(IF($O123&lt;3,0,IF($O123&gt;4.5,1.5*$H123*$P123,($O123-3)*$H123*$P123)),2),0)</f>
        <v>0</v>
      </c>
      <c r="U123" s="539" t="n">
        <f aca="false">IF($O123&gt;$W$4,ROUND(IF($O123&lt;4.5,0,IF($O123&gt;6,($O123-4.5)*$H123*$P123,($O123-4.5)*$H123*$P123)),2),0)</f>
        <v>0</v>
      </c>
      <c r="V123" s="540" t="n">
        <f aca="false">IF($O123&gt;$W$4,IF($O123&lt;=4,ROUND($H123*($O123+0.5)*2,2),0),0)</f>
        <v>0</v>
      </c>
      <c r="W123" s="541" t="n">
        <f aca="false">IF($O123&gt;$W$4,IF($O123&gt;4,ROUND($H123*($O123+0.5)*2,2),0),0)</f>
        <v>0</v>
      </c>
      <c r="X123" s="558" t="str">
        <f aca="false">A123</f>
        <v>EI5</v>
      </c>
      <c r="Y123" s="560" t="n">
        <f aca="false">IF($D123=0.4,1.2,IF($D123=0.6,1.2,IF($D123=0.8,1.3,IF($D123=1,1.5,IF($D123=1.2,1.7,IF($D123&lt;=2,2,"--"))))))</f>
        <v>1.2</v>
      </c>
      <c r="Z123" s="564" t="s">
        <v>1151</v>
      </c>
      <c r="AA123" s="561" t="n">
        <f aca="false">Y123</f>
        <v>1.2</v>
      </c>
      <c r="AB123" s="543" t="n">
        <f aca="false">IF($Y123="--","--",I123)</f>
        <v>1.101</v>
      </c>
      <c r="AC123" s="544" t="n">
        <f aca="false">IF($Y123="--","--",IF(D123&gt;1.5,0.15,ROUND($D123*0.1,2)))</f>
        <v>0.04</v>
      </c>
      <c r="AD123" s="544" t="n">
        <f aca="false">IF($Y123="--","--",0.15)</f>
        <v>0.15</v>
      </c>
      <c r="AE123" s="545" t="n">
        <f aca="false">IF($Y123="--","--",ROUND(AB123+AC123+AD123,2))</f>
        <v>1.29</v>
      </c>
      <c r="AF123" s="565" t="n">
        <f aca="false">IF($Y123="--","--",IF($AB123&lt;=2,$Y123+1,($Y123+1)+ROUNDUP($AB123-2,0)*0.1))</f>
        <v>2.2</v>
      </c>
      <c r="AG123" s="566" t="n">
        <f aca="false">IF($D123=0.4,0.92,IF($D123=0.6,0.68,IF($D123=0.8,0.74,IF($D123=1,0.7,IF($D123=1.2,0.66,IF($D123=1.5,0.6,IF($D123&lt;=2,(2.4-(D123+0.3)),"--")))))))</f>
        <v>0.92</v>
      </c>
      <c r="AH123" s="547" t="n">
        <f aca="false">IF($Y123="--","--",IF($AE123&lt;=$W$4,ROUND(IF($AE123&lt;1.5,$AE123*$AF123*$AG123,1.5*$AF123*$AG123),2),0))</f>
        <v>2.61</v>
      </c>
      <c r="AI123" s="547" t="n">
        <f aca="false">IF($Y123="--","--",IF($AE123&gt;$W$4,ROUND(IF($AE123&lt;1.5,$AE123*$AF123*$AG123,1.5*$AF123*$AG123),2),0))</f>
        <v>0</v>
      </c>
      <c r="AJ123" s="547" t="n">
        <f aca="false">IF($Y123="--","--",IF($AE123&gt;$W$4,ROUND(IF($AE123&lt;1.5,0,IF($AE123&gt;3,1.5*$AF123*$AG123,($AE123-1.5)*$AF123*$AG123)),2),0))</f>
        <v>0</v>
      </c>
      <c r="AK123" s="547" t="n">
        <f aca="false">IF($Y123="--","--",IF($AE123&gt;$W$4,ROUND(IF($AE123&lt;3,0,IF($AE123&gt;4.5,1.5*$AF123*$AG123,($AE123-3)*$AF123*$AG123)),2),0))</f>
        <v>0</v>
      </c>
      <c r="AL123" s="547" t="n">
        <f aca="false">IF($Y123="--","--",IF($AE123&gt;$W$4,ROUND(IF($AE123&lt;4.5,0,IF($AE123&gt;6,($AE123-4.5)*$AF123*$AG123,($AE123-4.5)*$AF123*$AG123)),2),0))</f>
        <v>0</v>
      </c>
      <c r="AM123" s="544" t="n">
        <f aca="false">IF($Y123="--","--",IF($AE123&gt;$W$4,IF($AE123&lt;=4,ROUND(($AG123*4)*($AE123+0.5)*2,2),0),0))</f>
        <v>0</v>
      </c>
      <c r="AN123" s="548" t="n">
        <f aca="false">IF($Y123="--","--",IF($AE123&gt;$W$4,IF($AE123&gt;4,ROUND(($AG123*4)*($AE123+0.5)*2,2),0),0))</f>
        <v>0</v>
      </c>
      <c r="AO123" s="558" t="s">
        <v>1256</v>
      </c>
      <c r="AP123" s="570" t="s">
        <v>10</v>
      </c>
      <c r="AQ123" s="571" t="s">
        <v>1257</v>
      </c>
      <c r="AR123" s="560" t="n">
        <v>0.4</v>
      </c>
      <c r="AS123" s="561"/>
      <c r="AT123" s="561"/>
      <c r="AU123" s="562" t="n">
        <v>29</v>
      </c>
      <c r="AV123" s="560" t="n">
        <f aca="false">IF($Y123="--","--",Y123+0.2)</f>
        <v>1.4</v>
      </c>
      <c r="AW123" s="564" t="s">
        <v>1151</v>
      </c>
      <c r="AX123" s="561" t="n">
        <f aca="false">AV123</f>
        <v>1.4</v>
      </c>
      <c r="AY123" s="538" t="n">
        <f aca="false">IF(D123&gt;2,AU123,AU123-AV123)</f>
        <v>27.6</v>
      </c>
      <c r="AZ123" s="538" t="n">
        <f aca="false">N123</f>
        <v>0.1</v>
      </c>
      <c r="BA123" s="538" t="n">
        <f aca="false">P123</f>
        <v>1.08</v>
      </c>
      <c r="BB123" s="537" t="n">
        <f aca="false">IF(F123=0,IF(ROUND(AY123*(((N123*P123)+(((D123+M123*2)/6)*P123))-ROUND(((D123+M123*2)^2)*((PI()*96.379/(4*360))-((SIN((96.379/2)*PI()/180))*(COS((96.379/2)*PI()/180))/4)),4)),2),ROUND(AY123*(((N123*P123)+(((D123+M123*2)/4)*P123))-ROUND(((D123+M123*2)^2)*((PI()*120/(4*360))-((SIN((120/2)*PI()/180))*(COS((120/2)*PI()/180))/4)),4)),2)),0)</f>
        <v>5.58</v>
      </c>
      <c r="BC123" s="549" t="n">
        <f aca="false">IF(F123&gt;0,ROUND(AY123*N123*P123,2),0)</f>
        <v>0</v>
      </c>
      <c r="BD123" s="549" t="n">
        <f aca="false">SUM(Q123:U123,AH123:AL123)</f>
        <v>41.45</v>
      </c>
      <c r="BE123" s="549" t="n">
        <f aca="false">IF(F123=0,ROUND((PI()*((D123+M123*2)^2)/4)*AY123,2),ROUND((D123+M123*2)*(F123+M123*2)*AY123,2))</f>
        <v>4.99</v>
      </c>
      <c r="BF123" s="572" t="n">
        <f aca="false">IF(($I123+M123-0.15)&lt;=2,($I123+M123+0.15),IF(($I123+M123)&lt;=3,2.35,($I123+M123+0.2)-0.85))</f>
        <v>1.291</v>
      </c>
      <c r="BG123" s="572" t="n">
        <f aca="false">IF(D123&gt;2,(I123-F123-M123-0.11),IF(($I123+M123)&lt;=2,0,IF(($I123+M123)&gt;3,0.85,(I123+M123+0.2-BF123))))</f>
        <v>0</v>
      </c>
      <c r="BH123" s="572" t="n">
        <f aca="false">IF(D123&gt;2,ROUND(((1.42+0.4)+(0.91+0.4))*2*BG123,2),ROUND(AV123*AX123*BF123,2))</f>
        <v>2.53</v>
      </c>
      <c r="BI123" s="572" t="n">
        <f aca="false">ROUND(((PI()*0.9^2)/4)*BG123,2)</f>
        <v>0</v>
      </c>
      <c r="BJ123" s="550" t="n">
        <f aca="false">ROUND(BD123-BE123-BH123-BI123-BB123-BC123,2)</f>
        <v>28.35</v>
      </c>
      <c r="BK123" s="516"/>
    </row>
    <row r="124" customFormat="false" ht="14.25" hidden="false" customHeight="false" outlineLevel="0" collapsed="false">
      <c r="A124" s="558" t="s">
        <v>1257</v>
      </c>
      <c r="B124" s="570" t="s">
        <v>10</v>
      </c>
      <c r="C124" s="559" t="s">
        <v>1258</v>
      </c>
      <c r="D124" s="560" t="n">
        <v>0.4</v>
      </c>
      <c r="E124" s="561"/>
      <c r="F124" s="561"/>
      <c r="G124" s="560" t="s">
        <v>1150</v>
      </c>
      <c r="H124" s="562" t="n">
        <v>35</v>
      </c>
      <c r="I124" s="563" t="n">
        <v>1.101</v>
      </c>
      <c r="J124" s="563" t="n">
        <v>1.141</v>
      </c>
      <c r="K124" s="536" t="n">
        <v>0.2</v>
      </c>
      <c r="L124" s="537" t="n">
        <f aca="false">ROUND((I124+J124)/2,2)</f>
        <v>1.12</v>
      </c>
      <c r="M124" s="538" t="n">
        <f aca="false">IF(F124=0,ROUND($D124*0.1,2),IF(D124&gt;2.8,0.18,0.15))</f>
        <v>0.04</v>
      </c>
      <c r="N124" s="538" t="n">
        <f aca="false">IF(F124=0,IF(ROUND($D124/4,2),IF(ROUND(($D124*1.2)/6,2)&lt;0.1,0.1,ROUND(($D124*1.2)/6,2))),0.5)</f>
        <v>0.1</v>
      </c>
      <c r="O124" s="537" t="n">
        <f aca="false">L124+M124+N124</f>
        <v>1.26</v>
      </c>
      <c r="P124" s="537" t="n">
        <f aca="false">IF(O124&lt;2,(D124+M124*2)+0.6,(D124+M124*2)+0.6+ROUNDUP(O124-2,0)*0.1)</f>
        <v>1.08</v>
      </c>
      <c r="Q124" s="539" t="n">
        <f aca="false">IF($O124&lt;=$W$4,ROUND(IF($O124&lt;1.5,$O124*$H124*$P124,1.5*$H124*$P124),2),0)</f>
        <v>47.63</v>
      </c>
      <c r="R124" s="539" t="n">
        <f aca="false">IF($O124&gt;$W$4,ROUND(IF($O124&lt;1.5,$O124*$H124*$P124,1.5*$H124*$P124),2),0)</f>
        <v>0</v>
      </c>
      <c r="S124" s="539" t="n">
        <f aca="false">IF($O124&gt;$W$4,ROUND(IF($O124&lt;1.5,0,IF($O124&gt;3,1.5*$H124*$P124,($O124-1.5)*$H124*$P124)),2),0)</f>
        <v>0</v>
      </c>
      <c r="T124" s="539" t="n">
        <f aca="false">IF($O124&gt;$W$4,ROUND(IF($O124&lt;3,0,IF($O124&gt;4.5,1.5*$H124*$P124,($O124-3)*$H124*$P124)),2),0)</f>
        <v>0</v>
      </c>
      <c r="U124" s="539" t="n">
        <f aca="false">IF($O124&gt;$W$4,ROUND(IF($O124&lt;4.5,0,IF($O124&gt;6,($O124-4.5)*$H124*$P124,($O124-4.5)*$H124*$P124)),2),0)</f>
        <v>0</v>
      </c>
      <c r="V124" s="540" t="n">
        <f aca="false">IF($O124&gt;$W$4,IF($O124&lt;=4,ROUND($H124*($O124+0.5)*2,2),0),0)</f>
        <v>0</v>
      </c>
      <c r="W124" s="541" t="n">
        <f aca="false">IF($O124&gt;$W$4,IF($O124&gt;4,ROUND($H124*($O124+0.5)*2,2),0),0)</f>
        <v>0</v>
      </c>
      <c r="X124" s="558" t="str">
        <f aca="false">A124</f>
        <v>EI6</v>
      </c>
      <c r="Y124" s="560" t="n">
        <f aca="false">IF($D124=0.4,1.2,IF($D124=0.6,1.2,IF($D124=0.8,1.3,IF($D124=1,1.5,IF($D124=1.2,1.7,IF($D124&lt;=2,2,"--"))))))</f>
        <v>1.2</v>
      </c>
      <c r="Z124" s="564" t="s">
        <v>1151</v>
      </c>
      <c r="AA124" s="561" t="n">
        <f aca="false">Y124</f>
        <v>1.2</v>
      </c>
      <c r="AB124" s="543" t="n">
        <f aca="false">IF($Y124="--","--",I124)</f>
        <v>1.101</v>
      </c>
      <c r="AC124" s="544" t="n">
        <f aca="false">IF($Y124="--","--",IF(D124&gt;1.5,0.15,ROUND($D124*0.1,2)))</f>
        <v>0.04</v>
      </c>
      <c r="AD124" s="544" t="n">
        <f aca="false">IF($Y124="--","--",0.15)</f>
        <v>0.15</v>
      </c>
      <c r="AE124" s="545" t="n">
        <f aca="false">IF($Y124="--","--",ROUND(AB124+AC124+AD124,2))</f>
        <v>1.29</v>
      </c>
      <c r="AF124" s="565" t="n">
        <f aca="false">IF($Y124="--","--",IF($AB124&lt;=2,$Y124+1,($Y124+1)+ROUNDUP($AB124-2,0)*0.1))</f>
        <v>2.2</v>
      </c>
      <c r="AG124" s="566" t="n">
        <f aca="false">IF($D124=0.4,0.92,IF($D124=0.6,0.68,IF($D124=0.8,0.74,IF($D124=1,0.7,IF($D124=1.2,0.66,IF($D124=1.5,0.6,IF($D124&lt;=2,(2.4-(D124+0.3)),"--")))))))</f>
        <v>0.92</v>
      </c>
      <c r="AH124" s="547" t="n">
        <f aca="false">IF($Y124="--","--",IF($AE124&lt;=$W$4,ROUND(IF($AE124&lt;1.5,$AE124*$AF124*$AG124,1.5*$AF124*$AG124),2),0))</f>
        <v>2.61</v>
      </c>
      <c r="AI124" s="547" t="n">
        <f aca="false">IF($Y124="--","--",IF($AE124&gt;$W$4,ROUND(IF($AE124&lt;1.5,$AE124*$AF124*$AG124,1.5*$AF124*$AG124),2),0))</f>
        <v>0</v>
      </c>
      <c r="AJ124" s="547" t="n">
        <f aca="false">IF($Y124="--","--",IF($AE124&gt;$W$4,ROUND(IF($AE124&lt;1.5,0,IF($AE124&gt;3,1.5*$AF124*$AG124,($AE124-1.5)*$AF124*$AG124)),2),0))</f>
        <v>0</v>
      </c>
      <c r="AK124" s="547" t="n">
        <f aca="false">IF($Y124="--","--",IF($AE124&gt;$W$4,ROUND(IF($AE124&lt;3,0,IF($AE124&gt;4.5,1.5*$AF124*$AG124,($AE124-3)*$AF124*$AG124)),2),0))</f>
        <v>0</v>
      </c>
      <c r="AL124" s="547" t="n">
        <f aca="false">IF($Y124="--","--",IF($AE124&gt;$W$4,ROUND(IF($AE124&lt;4.5,0,IF($AE124&gt;6,($AE124-4.5)*$AF124*$AG124,($AE124-4.5)*$AF124*$AG124)),2),0))</f>
        <v>0</v>
      </c>
      <c r="AM124" s="544" t="n">
        <f aca="false">IF($Y124="--","--",IF($AE124&gt;$W$4,IF($AE124&lt;=4,ROUND(($AG124*4)*($AE124+0.5)*2,2),0),0))</f>
        <v>0</v>
      </c>
      <c r="AN124" s="548" t="n">
        <f aca="false">IF($Y124="--","--",IF($AE124&gt;$W$4,IF($AE124&gt;4,ROUND(($AG124*4)*($AE124+0.5)*2,2),0),0))</f>
        <v>0</v>
      </c>
      <c r="AO124" s="558" t="s">
        <v>1257</v>
      </c>
      <c r="AP124" s="570" t="s">
        <v>10</v>
      </c>
      <c r="AQ124" s="571" t="s">
        <v>1258</v>
      </c>
      <c r="AR124" s="560" t="n">
        <v>0.4</v>
      </c>
      <c r="AS124" s="561"/>
      <c r="AT124" s="561"/>
      <c r="AU124" s="562" t="n">
        <v>35</v>
      </c>
      <c r="AV124" s="560" t="n">
        <f aca="false">IF($Y124="--","--",Y124+0.2)</f>
        <v>1.4</v>
      </c>
      <c r="AW124" s="564" t="s">
        <v>1151</v>
      </c>
      <c r="AX124" s="561" t="n">
        <f aca="false">AV124</f>
        <v>1.4</v>
      </c>
      <c r="AY124" s="538" t="n">
        <f aca="false">IF(D124&gt;2,AU124,AU124-AV124)</f>
        <v>33.6</v>
      </c>
      <c r="AZ124" s="538" t="n">
        <f aca="false">N124</f>
        <v>0.1</v>
      </c>
      <c r="BA124" s="538" t="n">
        <f aca="false">P124</f>
        <v>1.08</v>
      </c>
      <c r="BB124" s="537" t="n">
        <f aca="false">IF(F124=0,IF(ROUND(AY124*(((N124*P124)+(((D124+M124*2)/6)*P124))-ROUND(((D124+M124*2)^2)*((PI()*96.379/(4*360))-((SIN((96.379/2)*PI()/180))*(COS((96.379/2)*PI()/180))/4)),4)),2),ROUND(AY124*(((N124*P124)+(((D124+M124*2)/4)*P124))-ROUND(((D124+M124*2)^2)*((PI()*120/(4*360))-((SIN((120/2)*PI()/180))*(COS((120/2)*PI()/180))/4)),4)),2)),0)</f>
        <v>6.79</v>
      </c>
      <c r="BC124" s="549" t="n">
        <f aca="false">IF(F124&gt;0,ROUND(AY124*N124*P124,2),0)</f>
        <v>0</v>
      </c>
      <c r="BD124" s="549" t="n">
        <f aca="false">SUM(Q124:U124,AH124:AL124)</f>
        <v>50.24</v>
      </c>
      <c r="BE124" s="549" t="n">
        <f aca="false">IF(F124=0,ROUND((PI()*((D124+M124*2)^2)/4)*AY124,2),ROUND((D124+M124*2)*(F124+M124*2)*AY124,2))</f>
        <v>6.08</v>
      </c>
      <c r="BF124" s="572" t="n">
        <f aca="false">IF(($I124+M124-0.15)&lt;=2,($I124+M124+0.15),IF(($I124+M124)&lt;=3,2.35,($I124+M124+0.2)-0.85))</f>
        <v>1.291</v>
      </c>
      <c r="BG124" s="572" t="n">
        <f aca="false">IF(D124&gt;2,(I124-F124-M124-0.11),IF(($I124+M124)&lt;=2,0,IF(($I124+M124)&gt;3,0.85,(I124+M124+0.2-BF124))))</f>
        <v>0</v>
      </c>
      <c r="BH124" s="572" t="n">
        <f aca="false">IF(D124&gt;2,ROUND(((1.42+0.4)+(0.91+0.4))*2*BG124,2),ROUND(AV124*AX124*BF124,2))</f>
        <v>2.53</v>
      </c>
      <c r="BI124" s="572" t="n">
        <f aca="false">ROUND(((PI()*0.9^2)/4)*BG124,2)</f>
        <v>0</v>
      </c>
      <c r="BJ124" s="550" t="n">
        <f aca="false">ROUND(BD124-BE124-BH124-BI124-BB124-BC124,2)</f>
        <v>34.84</v>
      </c>
      <c r="BK124" s="516"/>
    </row>
    <row r="125" customFormat="false" ht="14.25" hidden="false" customHeight="false" outlineLevel="0" collapsed="false">
      <c r="A125" s="558" t="s">
        <v>1258</v>
      </c>
      <c r="B125" s="570" t="s">
        <v>10</v>
      </c>
      <c r="C125" s="559" t="s">
        <v>1259</v>
      </c>
      <c r="D125" s="560" t="n">
        <v>0.6</v>
      </c>
      <c r="E125" s="561"/>
      <c r="F125" s="561"/>
      <c r="G125" s="560" t="s">
        <v>1150</v>
      </c>
      <c r="H125" s="562" t="n">
        <v>35</v>
      </c>
      <c r="I125" s="563" t="n">
        <v>1.341</v>
      </c>
      <c r="J125" s="563" t="n">
        <v>1.3395</v>
      </c>
      <c r="K125" s="536" t="n">
        <v>0</v>
      </c>
      <c r="L125" s="537" t="n">
        <f aca="false">ROUND((I125+J125)/2,2)</f>
        <v>1.34</v>
      </c>
      <c r="M125" s="538" t="n">
        <f aca="false">IF(F125=0,ROUND($D125*0.1,2),IF(D125&gt;2.8,0.18,0.15))</f>
        <v>0.06</v>
      </c>
      <c r="N125" s="538" t="n">
        <f aca="false">IF(F125=0,IF(ROUND($D125/4,2),IF(ROUND(($D125*1.2)/6,2)&lt;0.1,0.1,ROUND(($D125*1.2)/6,2))),0.5)</f>
        <v>0.12</v>
      </c>
      <c r="O125" s="537" t="n">
        <f aca="false">L125+M125+N125</f>
        <v>1.52</v>
      </c>
      <c r="P125" s="537" t="n">
        <f aca="false">IF(O125&lt;2,(D125+M125*2)+0.6,(D125+M125*2)+0.6+ROUNDUP(O125-2,0)*0.1)</f>
        <v>1.32</v>
      </c>
      <c r="Q125" s="539" t="n">
        <f aca="false">IF($O125&lt;=$W$4,ROUND(IF($O125&lt;1.5,$O125*$H125*$P125,1.5*$H125*$P125),2),0)</f>
        <v>0</v>
      </c>
      <c r="R125" s="539" t="n">
        <f aca="false">IF($O125&gt;$W$4,ROUND(IF($O125&lt;1.5,$O125*$H125*$P125,1.5*$H125*$P125),2),0)</f>
        <v>69.3</v>
      </c>
      <c r="S125" s="539" t="n">
        <f aca="false">IF($O125&gt;$W$4,ROUND(IF($O125&lt;1.5,0,IF($O125&gt;3,1.5*$H125*$P125,($O125-1.5)*$H125*$P125)),2),0)</f>
        <v>0.92</v>
      </c>
      <c r="T125" s="539" t="n">
        <f aca="false">IF($O125&gt;$W$4,ROUND(IF($O125&lt;3,0,IF($O125&gt;4.5,1.5*$H125*$P125,($O125-3)*$H125*$P125)),2),0)</f>
        <v>0</v>
      </c>
      <c r="U125" s="539" t="n">
        <f aca="false">IF($O125&gt;$W$4,ROUND(IF($O125&lt;4.5,0,IF($O125&gt;6,($O125-4.5)*$H125*$P125,($O125-4.5)*$H125*$P125)),2),0)</f>
        <v>0</v>
      </c>
      <c r="V125" s="540" t="n">
        <f aca="false">IF($O125&gt;$W$4,IF($O125&lt;=4,ROUND($H125*($O125+0.5)*2,2),0),0)</f>
        <v>141.4</v>
      </c>
      <c r="W125" s="541" t="n">
        <f aca="false">IF($O125&gt;$W$4,IF($O125&gt;4,ROUND($H125*($O125+0.5)*2,2),0),0)</f>
        <v>0</v>
      </c>
      <c r="X125" s="558" t="str">
        <f aca="false">A125</f>
        <v>EI7</v>
      </c>
      <c r="Y125" s="560" t="n">
        <f aca="false">IF($D125=0.4,1.2,IF($D125=0.6,1.2,IF($D125=0.8,1.3,IF($D125=1,1.5,IF($D125=1.2,1.7,IF($D125&lt;=2,2,"--"))))))</f>
        <v>1.2</v>
      </c>
      <c r="Z125" s="564" t="s">
        <v>1151</v>
      </c>
      <c r="AA125" s="561" t="n">
        <f aca="false">Y125</f>
        <v>1.2</v>
      </c>
      <c r="AB125" s="543" t="n">
        <f aca="false">IF($Y125="--","--",I125)</f>
        <v>1.341</v>
      </c>
      <c r="AC125" s="544" t="n">
        <f aca="false">IF($Y125="--","--",IF(D125&gt;1.5,0.15,ROUND($D125*0.1,2)))</f>
        <v>0.06</v>
      </c>
      <c r="AD125" s="544" t="n">
        <f aca="false">IF($Y125="--","--",0.15)</f>
        <v>0.15</v>
      </c>
      <c r="AE125" s="545" t="n">
        <f aca="false">IF($Y125="--","--",ROUND(AB125+AC125+AD125,2))</f>
        <v>1.55</v>
      </c>
      <c r="AF125" s="565" t="n">
        <f aca="false">IF($Y125="--","--",IF($AB125&lt;=2,$Y125+1,($Y125+1)+ROUNDUP($AB125-2,0)*0.1))</f>
        <v>2.2</v>
      </c>
      <c r="AG125" s="566" t="n">
        <f aca="false">IF($D125=0.4,0.92,IF($D125=0.6,0.68,IF($D125=0.8,0.74,IF($D125=1,0.7,IF($D125=1.2,0.66,IF($D125=1.5,0.6,IF($D125&lt;=2,(2.4-(D125+0.3)),"--")))))))</f>
        <v>0.68</v>
      </c>
      <c r="AH125" s="547" t="n">
        <f aca="false">IF($Y125="--","--",IF($AE125&lt;=$W$4,ROUND(IF($AE125&lt;1.5,$AE125*$AF125*$AG125,1.5*$AF125*$AG125),2),0))</f>
        <v>0</v>
      </c>
      <c r="AI125" s="547" t="n">
        <f aca="false">IF($Y125="--","--",IF($AE125&gt;$W$4,ROUND(IF($AE125&lt;1.5,$AE125*$AF125*$AG125,1.5*$AF125*$AG125),2),0))</f>
        <v>2.24</v>
      </c>
      <c r="AJ125" s="547" t="n">
        <f aca="false">IF($Y125="--","--",IF($AE125&gt;$W$4,ROUND(IF($AE125&lt;1.5,0,IF($AE125&gt;3,1.5*$AF125*$AG125,($AE125-1.5)*$AF125*$AG125)),2),0))</f>
        <v>0.07</v>
      </c>
      <c r="AK125" s="547" t="n">
        <f aca="false">IF($Y125="--","--",IF($AE125&gt;$W$4,ROUND(IF($AE125&lt;3,0,IF($AE125&gt;4.5,1.5*$AF125*$AG125,($AE125-3)*$AF125*$AG125)),2),0))</f>
        <v>0</v>
      </c>
      <c r="AL125" s="547" t="n">
        <f aca="false">IF($Y125="--","--",IF($AE125&gt;$W$4,ROUND(IF($AE125&lt;4.5,0,IF($AE125&gt;6,($AE125-4.5)*$AF125*$AG125,($AE125-4.5)*$AF125*$AG125)),2),0))</f>
        <v>0</v>
      </c>
      <c r="AM125" s="544" t="n">
        <f aca="false">IF($Y125="--","--",IF($AE125&gt;$W$4,IF($AE125&lt;=4,ROUND(($AG125*4)*($AE125+0.5)*2,2),0),0))</f>
        <v>11.15</v>
      </c>
      <c r="AN125" s="548" t="n">
        <f aca="false">IF($Y125="--","--",IF($AE125&gt;$W$4,IF($AE125&gt;4,ROUND(($AG125*4)*($AE125+0.5)*2,2),0),0))</f>
        <v>0</v>
      </c>
      <c r="AO125" s="558" t="s">
        <v>1258</v>
      </c>
      <c r="AP125" s="570" t="s">
        <v>10</v>
      </c>
      <c r="AQ125" s="571" t="s">
        <v>1259</v>
      </c>
      <c r="AR125" s="560" t="n">
        <v>0.6</v>
      </c>
      <c r="AS125" s="561"/>
      <c r="AT125" s="561"/>
      <c r="AU125" s="562" t="n">
        <v>35</v>
      </c>
      <c r="AV125" s="560" t="n">
        <f aca="false">IF($Y125="--","--",Y125+0.2)</f>
        <v>1.4</v>
      </c>
      <c r="AW125" s="564" t="s">
        <v>1151</v>
      </c>
      <c r="AX125" s="561" t="n">
        <f aca="false">AV125</f>
        <v>1.4</v>
      </c>
      <c r="AY125" s="538" t="n">
        <f aca="false">IF(D125&gt;2,AU125,AU125-AV125)</f>
        <v>33.6</v>
      </c>
      <c r="AZ125" s="538" t="n">
        <f aca="false">N125</f>
        <v>0.12</v>
      </c>
      <c r="BA125" s="538" t="n">
        <f aca="false">P125</f>
        <v>1.32</v>
      </c>
      <c r="BB125" s="537" t="n">
        <f aca="false">IF(F125=0,IF(ROUND(AY125*(((N125*P125)+(((D125+M125*2)/6)*P125))-ROUND(((D125+M125*2)^2)*((PI()*96.379/(4*360))-((SIN((96.379/2)*PI()/180))*(COS((96.379/2)*PI()/180))/4)),4)),2),ROUND(AY125*(((N125*P125)+(((D125+M125*2)/4)*P125))-ROUND(((D125+M125*2)^2)*((PI()*120/(4*360))-((SIN((120/2)*PI()/180))*(COS((120/2)*PI()/180))/4)),4)),2)),0)</f>
        <v>10.63</v>
      </c>
      <c r="BC125" s="549" t="n">
        <f aca="false">IF(F125&gt;0,ROUND(AY125*N125*P125,2),0)</f>
        <v>0</v>
      </c>
      <c r="BD125" s="549" t="n">
        <f aca="false">SUM(Q125:U125,AH125:AL125)</f>
        <v>72.53</v>
      </c>
      <c r="BE125" s="549" t="n">
        <f aca="false">IF(F125=0,ROUND((PI()*((D125+M125*2)^2)/4)*AY125,2),ROUND((D125+M125*2)*(F125+M125*2)*AY125,2))</f>
        <v>13.68</v>
      </c>
      <c r="BF125" s="572" t="n">
        <f aca="false">IF(($I125+M125-0.15)&lt;=2,($I125+M125+0.15),IF(($I125+M125)&lt;=3,2.35,($I125+M125+0.2)-0.85))</f>
        <v>1.551</v>
      </c>
      <c r="BG125" s="572" t="n">
        <f aca="false">IF(D125&gt;2,(I125-F125-M125-0.11),IF(($I125+M125)&lt;=2,0,IF(($I125+M125)&gt;3,0.85,(I125+M125+0.2-BF125))))</f>
        <v>0</v>
      </c>
      <c r="BH125" s="572" t="n">
        <f aca="false">IF(D125&gt;2,ROUND(((1.42+0.4)+(0.91+0.4))*2*BG125,2),ROUND(AV125*AX125*BF125,2))</f>
        <v>3.04</v>
      </c>
      <c r="BI125" s="572" t="n">
        <f aca="false">ROUND(((PI()*0.9^2)/4)*BG125,2)</f>
        <v>0</v>
      </c>
      <c r="BJ125" s="550" t="n">
        <f aca="false">ROUND(BD125-BE125-BH125-BI125-BB125-BC125,2)</f>
        <v>45.18</v>
      </c>
      <c r="BK125" s="516"/>
    </row>
    <row r="126" customFormat="false" ht="14.25" hidden="false" customHeight="false" outlineLevel="0" collapsed="false">
      <c r="A126" s="558" t="s">
        <v>1259</v>
      </c>
      <c r="B126" s="570" t="s">
        <v>10</v>
      </c>
      <c r="C126" s="559" t="s">
        <v>1260</v>
      </c>
      <c r="D126" s="560" t="n">
        <v>0.6</v>
      </c>
      <c r="E126" s="561"/>
      <c r="F126" s="561"/>
      <c r="G126" s="560" t="s">
        <v>1150</v>
      </c>
      <c r="H126" s="562" t="n">
        <v>35</v>
      </c>
      <c r="I126" s="563" t="n">
        <v>1.3395</v>
      </c>
      <c r="J126" s="563" t="n">
        <v>1.3015</v>
      </c>
      <c r="K126" s="536" t="n">
        <v>0</v>
      </c>
      <c r="L126" s="537" t="n">
        <f aca="false">ROUND((I126+J126)/2,2)</f>
        <v>1.32</v>
      </c>
      <c r="M126" s="538" t="n">
        <f aca="false">IF(F126=0,ROUND($D126*0.1,2),IF(D126&gt;2.8,0.18,0.15))</f>
        <v>0.06</v>
      </c>
      <c r="N126" s="538" t="n">
        <f aca="false">IF(F126=0,IF(ROUND($D126/4,2),IF(ROUND(($D126*1.2)/6,2)&lt;0.1,0.1,ROUND(($D126*1.2)/6,2))),0.5)</f>
        <v>0.12</v>
      </c>
      <c r="O126" s="537" t="n">
        <f aca="false">L126+M126+N126</f>
        <v>1.5</v>
      </c>
      <c r="P126" s="537" t="n">
        <f aca="false">IF(O126&lt;2,(D126+M126*2)+0.6,(D126+M126*2)+0.6+ROUNDUP(O126-2,0)*0.1)</f>
        <v>1.32</v>
      </c>
      <c r="Q126" s="539" t="n">
        <f aca="false">IF($O126&lt;=$W$4,ROUND(IF($O126&lt;1.5,$O126*$H126*$P126,1.5*$H126*$P126),2),0)</f>
        <v>69.3</v>
      </c>
      <c r="R126" s="539" t="n">
        <f aca="false">IF($O126&gt;$W$4,ROUND(IF($O126&lt;1.5,$O126*$H126*$P126,1.5*$H126*$P126),2),0)</f>
        <v>0</v>
      </c>
      <c r="S126" s="539" t="n">
        <f aca="false">IF($O126&gt;$W$4,ROUND(IF($O126&lt;1.5,0,IF($O126&gt;3,1.5*$H126*$P126,($O126-1.5)*$H126*$P126)),2),0)</f>
        <v>0</v>
      </c>
      <c r="T126" s="539" t="n">
        <f aca="false">IF($O126&gt;$W$4,ROUND(IF($O126&lt;3,0,IF($O126&gt;4.5,1.5*$H126*$P126,($O126-3)*$H126*$P126)),2),0)</f>
        <v>0</v>
      </c>
      <c r="U126" s="539" t="n">
        <f aca="false">IF($O126&gt;$W$4,ROUND(IF($O126&lt;4.5,0,IF($O126&gt;6,($O126-4.5)*$H126*$P126,($O126-4.5)*$H126*$P126)),2),0)</f>
        <v>0</v>
      </c>
      <c r="V126" s="540" t="n">
        <f aca="false">IF($O126&gt;$W$4,IF($O126&lt;=4,ROUND($H126*($O126+0.5)*2,2),0),0)</f>
        <v>0</v>
      </c>
      <c r="W126" s="541" t="n">
        <f aca="false">IF($O126&gt;$W$4,IF($O126&gt;4,ROUND($H126*($O126+0.5)*2,2),0),0)</f>
        <v>0</v>
      </c>
      <c r="X126" s="558" t="str">
        <f aca="false">A126</f>
        <v>EI8</v>
      </c>
      <c r="Y126" s="560" t="n">
        <f aca="false">IF($D126=0.4,1.2,IF($D126=0.6,1.2,IF($D126=0.8,1.3,IF($D126=1,1.5,IF($D126=1.2,1.7,IF($D126&lt;=2,2,"--"))))))</f>
        <v>1.2</v>
      </c>
      <c r="Z126" s="564" t="s">
        <v>1151</v>
      </c>
      <c r="AA126" s="561" t="n">
        <f aca="false">Y126</f>
        <v>1.2</v>
      </c>
      <c r="AB126" s="543" t="n">
        <f aca="false">IF($Y126="--","--",I126)</f>
        <v>1.3395</v>
      </c>
      <c r="AC126" s="544" t="n">
        <f aca="false">IF($Y126="--","--",IF(D126&gt;1.5,0.15,ROUND($D126*0.1,2)))</f>
        <v>0.06</v>
      </c>
      <c r="AD126" s="544" t="n">
        <f aca="false">IF($Y126="--","--",0.15)</f>
        <v>0.15</v>
      </c>
      <c r="AE126" s="545" t="n">
        <f aca="false">IF($Y126="--","--",ROUND(AB126+AC126+AD126,2))</f>
        <v>1.55</v>
      </c>
      <c r="AF126" s="565" t="n">
        <f aca="false">IF($Y126="--","--",IF($AB126&lt;=2,$Y126+1,($Y126+1)+ROUNDUP($AB126-2,0)*0.1))</f>
        <v>2.2</v>
      </c>
      <c r="AG126" s="566" t="n">
        <f aca="false">IF($D126=0.4,0.92,IF($D126=0.6,0.68,IF($D126=0.8,0.74,IF($D126=1,0.7,IF($D126=1.2,0.66,IF($D126=1.5,0.6,IF($D126&lt;=2,(2.4-(D126+0.3)),"--")))))))</f>
        <v>0.68</v>
      </c>
      <c r="AH126" s="547" t="n">
        <f aca="false">IF($Y126="--","--",IF($AE126&lt;=$W$4,ROUND(IF($AE126&lt;1.5,$AE126*$AF126*$AG126,1.5*$AF126*$AG126),2),0))</f>
        <v>0</v>
      </c>
      <c r="AI126" s="547" t="n">
        <f aca="false">IF($Y126="--","--",IF($AE126&gt;$W$4,ROUND(IF($AE126&lt;1.5,$AE126*$AF126*$AG126,1.5*$AF126*$AG126),2),0))</f>
        <v>2.24</v>
      </c>
      <c r="AJ126" s="547" t="n">
        <f aca="false">IF($Y126="--","--",IF($AE126&gt;$W$4,ROUND(IF($AE126&lt;1.5,0,IF($AE126&gt;3,1.5*$AF126*$AG126,($AE126-1.5)*$AF126*$AG126)),2),0))</f>
        <v>0.07</v>
      </c>
      <c r="AK126" s="547" t="n">
        <f aca="false">IF($Y126="--","--",IF($AE126&gt;$W$4,ROUND(IF($AE126&lt;3,0,IF($AE126&gt;4.5,1.5*$AF126*$AG126,($AE126-3)*$AF126*$AG126)),2),0))</f>
        <v>0</v>
      </c>
      <c r="AL126" s="547" t="n">
        <f aca="false">IF($Y126="--","--",IF($AE126&gt;$W$4,ROUND(IF($AE126&lt;4.5,0,IF($AE126&gt;6,($AE126-4.5)*$AF126*$AG126,($AE126-4.5)*$AF126*$AG126)),2),0))</f>
        <v>0</v>
      </c>
      <c r="AM126" s="544" t="n">
        <f aca="false">IF($Y126="--","--",IF($AE126&gt;$W$4,IF($AE126&lt;=4,ROUND(($AG126*4)*($AE126+0.5)*2,2),0),0))</f>
        <v>11.15</v>
      </c>
      <c r="AN126" s="548" t="n">
        <f aca="false">IF($Y126="--","--",IF($AE126&gt;$W$4,IF($AE126&gt;4,ROUND(($AG126*4)*($AE126+0.5)*2,2),0),0))</f>
        <v>0</v>
      </c>
      <c r="AO126" s="558" t="s">
        <v>1259</v>
      </c>
      <c r="AP126" s="570" t="s">
        <v>10</v>
      </c>
      <c r="AQ126" s="571" t="s">
        <v>1260</v>
      </c>
      <c r="AR126" s="560" t="n">
        <v>0.6</v>
      </c>
      <c r="AS126" s="561"/>
      <c r="AT126" s="561"/>
      <c r="AU126" s="562" t="n">
        <v>35</v>
      </c>
      <c r="AV126" s="560" t="n">
        <f aca="false">IF($Y126="--","--",Y126+0.2)</f>
        <v>1.4</v>
      </c>
      <c r="AW126" s="564" t="s">
        <v>1151</v>
      </c>
      <c r="AX126" s="561" t="n">
        <f aca="false">AV126</f>
        <v>1.4</v>
      </c>
      <c r="AY126" s="538" t="n">
        <f aca="false">IF(D126&gt;2,AU126,AU126-AV126)</f>
        <v>33.6</v>
      </c>
      <c r="AZ126" s="538" t="n">
        <f aca="false">N126</f>
        <v>0.12</v>
      </c>
      <c r="BA126" s="538" t="n">
        <f aca="false">P126</f>
        <v>1.32</v>
      </c>
      <c r="BB126" s="537" t="n">
        <f aca="false">IF(F126=0,IF(ROUND(AY126*(((N126*P126)+(((D126+M126*2)/6)*P126))-ROUND(((D126+M126*2)^2)*((PI()*96.379/(4*360))-((SIN((96.379/2)*PI()/180))*(COS((96.379/2)*PI()/180))/4)),4)),2),ROUND(AY126*(((N126*P126)+(((D126+M126*2)/4)*P126))-ROUND(((D126+M126*2)^2)*((PI()*120/(4*360))-((SIN((120/2)*PI()/180))*(COS((120/2)*PI()/180))/4)),4)),2)),0)</f>
        <v>10.63</v>
      </c>
      <c r="BC126" s="549" t="n">
        <f aca="false">IF(F126&gt;0,ROUND(AY126*N126*P126,2),0)</f>
        <v>0</v>
      </c>
      <c r="BD126" s="549" t="n">
        <f aca="false">SUM(Q126:U126,AH126:AL126)</f>
        <v>71.61</v>
      </c>
      <c r="BE126" s="549" t="n">
        <f aca="false">IF(F126=0,ROUND((PI()*((D126+M126*2)^2)/4)*AY126,2),ROUND((D126+M126*2)*(F126+M126*2)*AY126,2))</f>
        <v>13.68</v>
      </c>
      <c r="BF126" s="572" t="n">
        <f aca="false">IF(($I126+M126-0.15)&lt;=2,($I126+M126+0.15),IF(($I126+M126)&lt;=3,2.35,($I126+M126+0.2)-0.85))</f>
        <v>1.5495</v>
      </c>
      <c r="BG126" s="572" t="n">
        <f aca="false">IF(D126&gt;2,(I126-F126-M126-0.11),IF(($I126+M126)&lt;=2,0,IF(($I126+M126)&gt;3,0.85,(I126+M126+0.2-BF126))))</f>
        <v>0</v>
      </c>
      <c r="BH126" s="572" t="n">
        <f aca="false">IF(D126&gt;2,ROUND(((1.42+0.4)+(0.91+0.4))*2*BG126,2),ROUND(AV126*AX126*BF126,2))</f>
        <v>3.04</v>
      </c>
      <c r="BI126" s="572" t="n">
        <f aca="false">ROUND(((PI()*0.9^2)/4)*BG126,2)</f>
        <v>0</v>
      </c>
      <c r="BJ126" s="550" t="n">
        <f aca="false">ROUND(BD126-BE126-BH126-BI126-BB126-BC126,2)</f>
        <v>44.26</v>
      </c>
      <c r="BK126" s="516"/>
    </row>
    <row r="127" customFormat="false" ht="14.25" hidden="false" customHeight="false" outlineLevel="0" collapsed="false">
      <c r="A127" s="530" t="s">
        <v>1260</v>
      </c>
      <c r="B127" s="531" t="s">
        <v>10</v>
      </c>
      <c r="C127" s="532" t="s">
        <v>1261</v>
      </c>
      <c r="D127" s="533" t="n">
        <v>0.6</v>
      </c>
      <c r="E127" s="534"/>
      <c r="F127" s="534"/>
      <c r="G127" s="533" t="s">
        <v>1150</v>
      </c>
      <c r="H127" s="535" t="n">
        <v>30</v>
      </c>
      <c r="I127" s="536" t="n">
        <v>1.3015</v>
      </c>
      <c r="J127" s="536" t="n">
        <v>1.3</v>
      </c>
      <c r="K127" s="536" t="n">
        <v>0.293</v>
      </c>
      <c r="L127" s="537" t="n">
        <f aca="false">ROUND((I127+J127)/2,2)</f>
        <v>1.3</v>
      </c>
      <c r="M127" s="538" t="n">
        <f aca="false">IF(F127=0,ROUND($D127*0.1,2),IF(D127&gt;2.8,0.18,0.15))</f>
        <v>0.06</v>
      </c>
      <c r="N127" s="538" t="n">
        <f aca="false">IF(F127=0,IF(ROUND($D127/4,2),IF(ROUND(($D127*1.2)/6,2)&lt;0.1,0.1,ROUND(($D127*1.2)/6,2))),0.5)</f>
        <v>0.12</v>
      </c>
      <c r="O127" s="537" t="n">
        <f aca="false">L127+M127+N127</f>
        <v>1.48</v>
      </c>
      <c r="P127" s="537" t="n">
        <f aca="false">IF(O127&lt;2,(D127+M127*2)+0.6,(D127+M127*2)+0.6+ROUNDUP(O127-2,0)*0.1)</f>
        <v>1.32</v>
      </c>
      <c r="Q127" s="539" t="n">
        <f aca="false">IF($O127&lt;=$W$4,ROUND(IF($O127&lt;1.5,$O127*$H127*$P127,1.5*$H127*$P127),2),0)</f>
        <v>58.61</v>
      </c>
      <c r="R127" s="539" t="n">
        <f aca="false">IF($O127&gt;$W$4,ROUND(IF($O127&lt;1.5,$O127*$H127*$P127,1.5*$H127*$P127),2),0)</f>
        <v>0</v>
      </c>
      <c r="S127" s="539" t="n">
        <f aca="false">IF($O127&gt;$W$4,ROUND(IF($O127&lt;1.5,0,IF($O127&gt;3,1.5*$H127*$P127,($O127-1.5)*$H127*$P127)),2),0)</f>
        <v>0</v>
      </c>
      <c r="T127" s="539" t="n">
        <f aca="false">IF($O127&gt;$W$4,ROUND(IF($O127&lt;3,0,IF($O127&gt;4.5,1.5*$H127*$P127,($O127-3)*$H127*$P127)),2),0)</f>
        <v>0</v>
      </c>
      <c r="U127" s="539" t="n">
        <f aca="false">IF($O127&gt;$W$4,ROUND(IF($O127&lt;4.5,0,IF($O127&gt;6,($O127-4.5)*$H127*$P127,($O127-4.5)*$H127*$P127)),2),0)</f>
        <v>0</v>
      </c>
      <c r="V127" s="540" t="n">
        <f aca="false">IF($O127&gt;$W$4,IF($O127&lt;=4,ROUND($H127*($O127+0.5)*2,2),0),0)</f>
        <v>0</v>
      </c>
      <c r="W127" s="541" t="n">
        <f aca="false">IF($O127&gt;$W$4,IF($O127&gt;4,ROUND($H127*($O127+0.5)*2,2),0),0)</f>
        <v>0</v>
      </c>
      <c r="X127" s="530" t="str">
        <f aca="false">A127</f>
        <v>EI9</v>
      </c>
      <c r="Y127" s="533" t="n">
        <f aca="false">IF($D127=0.4,1.2,IF($D127=0.6,1.2,IF($D127=0.8,1.3,IF($D127=1,1.5,IF($D127=1.2,1.7,IF($D127&lt;=2,2,"--"))))))</f>
        <v>1.2</v>
      </c>
      <c r="Z127" s="542" t="s">
        <v>1151</v>
      </c>
      <c r="AA127" s="534" t="n">
        <f aca="false">Y127</f>
        <v>1.2</v>
      </c>
      <c r="AB127" s="543" t="n">
        <f aca="false">IF($Y127="--","--",I127)</f>
        <v>1.3015</v>
      </c>
      <c r="AC127" s="544" t="n">
        <f aca="false">IF($Y127="--","--",IF(D127&gt;1.5,0.15,ROUND($D127*0.1,2)))</f>
        <v>0.06</v>
      </c>
      <c r="AD127" s="544" t="n">
        <f aca="false">IF($Y127="--","--",0.15)</f>
        <v>0.15</v>
      </c>
      <c r="AE127" s="545" t="n">
        <f aca="false">IF($Y127="--","--",ROUND(AB127+AC127+AD127,2))</f>
        <v>1.51</v>
      </c>
      <c r="AF127" s="545" t="n">
        <f aca="false">IF($Y127="--","--",IF($AB127&lt;=2,$Y127+1,($Y127+1)+ROUNDUP($AB127-2,0)*0.1))</f>
        <v>2.2</v>
      </c>
      <c r="AG127" s="546" t="n">
        <f aca="false">IF($D127=0.4,0.92,IF($D127=0.6,0.68,IF($D127=0.8,0.74,IF($D127=1,0.7,IF($D127=1.2,0.66,IF($D127=1.5,0.6,IF($D127&lt;=2,(2.4-(D127+0.3)),"--")))))))</f>
        <v>0.68</v>
      </c>
      <c r="AH127" s="547" t="n">
        <f aca="false">IF($Y127="--","--",IF($AE127&lt;=$W$4,ROUND(IF($AE127&lt;1.5,$AE127*$AF127*$AG127,1.5*$AF127*$AG127),2),0))</f>
        <v>0</v>
      </c>
      <c r="AI127" s="547" t="n">
        <f aca="false">IF($Y127="--","--",IF($AE127&gt;$W$4,ROUND(IF($AE127&lt;1.5,$AE127*$AF127*$AG127,1.5*$AF127*$AG127),2),0))</f>
        <v>2.24</v>
      </c>
      <c r="AJ127" s="547" t="n">
        <f aca="false">IF($Y127="--","--",IF($AE127&gt;$W$4,ROUND(IF($AE127&lt;1.5,0,IF($AE127&gt;3,1.5*$AF127*$AG127,($AE127-1.5)*$AF127*$AG127)),2),0))</f>
        <v>0.01</v>
      </c>
      <c r="AK127" s="547" t="n">
        <f aca="false">IF($Y127="--","--",IF($AE127&gt;$W$4,ROUND(IF($AE127&lt;3,0,IF($AE127&gt;4.5,1.5*$AF127*$AG127,($AE127-3)*$AF127*$AG127)),2),0))</f>
        <v>0</v>
      </c>
      <c r="AL127" s="547" t="n">
        <f aca="false">IF($Y127="--","--",IF($AE127&gt;$W$4,ROUND(IF($AE127&lt;4.5,0,IF($AE127&gt;6,($AE127-4.5)*$AF127*$AG127,($AE127-4.5)*$AF127*$AG127)),2),0))</f>
        <v>0</v>
      </c>
      <c r="AM127" s="544" t="n">
        <f aca="false">IF($Y127="--","--",IF($AE127&gt;$W$4,IF($AE127&lt;=4,ROUND(($AG127*4)*($AE127+0.5)*2,2),0),0))</f>
        <v>10.93</v>
      </c>
      <c r="AN127" s="548" t="n">
        <f aca="false">IF($Y127="--","--",IF($AE127&gt;$W$4,IF($AE127&gt;4,ROUND(($AG127*4)*($AE127+0.5)*2,2),0),0))</f>
        <v>0</v>
      </c>
      <c r="AO127" s="530" t="s">
        <v>1260</v>
      </c>
      <c r="AP127" s="531" t="s">
        <v>10</v>
      </c>
      <c r="AQ127" s="532" t="s">
        <v>1261</v>
      </c>
      <c r="AR127" s="533" t="n">
        <v>0.6</v>
      </c>
      <c r="AS127" s="534"/>
      <c r="AT127" s="534"/>
      <c r="AU127" s="535" t="n">
        <v>30</v>
      </c>
      <c r="AV127" s="533" t="n">
        <f aca="false">IF($Y127="--","--",Y127+0.2)</f>
        <v>1.4</v>
      </c>
      <c r="AW127" s="542" t="s">
        <v>1151</v>
      </c>
      <c r="AX127" s="534" t="n">
        <f aca="false">AV127</f>
        <v>1.4</v>
      </c>
      <c r="AY127" s="538" t="n">
        <f aca="false">IF(D127&gt;2,AU127,AU127-AV127)</f>
        <v>28.6</v>
      </c>
      <c r="AZ127" s="538" t="n">
        <f aca="false">N127</f>
        <v>0.12</v>
      </c>
      <c r="BA127" s="538" t="n">
        <f aca="false">P127</f>
        <v>1.32</v>
      </c>
      <c r="BB127" s="537" t="n">
        <f aca="false">IF(F127=0,IF(ROUND(AY127*(((N127*P127)+(((D127+M127*2)/6)*P127))-ROUND(((D127+M127*2)^2)*((PI()*96.379/(4*360))-((SIN((96.379/2)*PI()/180))*(COS((96.379/2)*PI()/180))/4)),4)),2),ROUND(AY127*(((N127*P127)+(((D127+M127*2)/4)*P127))-ROUND(((D127+M127*2)^2)*((PI()*120/(4*360))-((SIN((120/2)*PI()/180))*(COS((120/2)*PI()/180))/4)),4)),2)),0)</f>
        <v>9.05</v>
      </c>
      <c r="BC127" s="549" t="n">
        <f aca="false">IF(F127&gt;0,ROUND(AY127*N127*P127,2),0)</f>
        <v>0</v>
      </c>
      <c r="BD127" s="549" t="n">
        <f aca="false">SUM(Q127:U127,AH127:AL127)</f>
        <v>60.86</v>
      </c>
      <c r="BE127" s="549" t="n">
        <f aca="false">IF(F127=0,ROUND((PI()*((D127+M127*2)^2)/4)*AY127,2),ROUND((D127+M127*2)*(F127+M127*2)*AY127,2))</f>
        <v>11.64</v>
      </c>
      <c r="BF127" s="539" t="n">
        <f aca="false">IF(($I127+M127-0.15)&lt;=2,($I127+M127+0.15),IF(($I127+M127)&lt;=3,2.35,($I127+M127+0.2)-0.85))</f>
        <v>1.5115</v>
      </c>
      <c r="BG127" s="539" t="n">
        <f aca="false">IF(D127&gt;2,(I127-F127-M127-0.11),IF(($I127+M127)&lt;=2,0,IF(($I127+M127)&gt;3,0.85,(I127+M127+0.2-BF127))))</f>
        <v>0</v>
      </c>
      <c r="BH127" s="539" t="n">
        <f aca="false">IF(D127&gt;2,ROUND(((1.42+0.4)+(0.91+0.4))*2*BG127,2),ROUND(AV127*AX127*BF127,2))</f>
        <v>2.96</v>
      </c>
      <c r="BI127" s="539" t="n">
        <f aca="false">ROUND(((PI()*0.9^2)/4)*BG127,2)</f>
        <v>0</v>
      </c>
      <c r="BJ127" s="550" t="n">
        <f aca="false">ROUND(BD127-BE127-BH127-BI127-BB127-BC127,2)</f>
        <v>37.21</v>
      </c>
      <c r="BK127" s="516"/>
    </row>
    <row r="128" customFormat="false" ht="14.25" hidden="false" customHeight="false" outlineLevel="0" collapsed="false">
      <c r="A128" s="503"/>
      <c r="B128" s="504"/>
      <c r="C128" s="604"/>
      <c r="D128" s="505"/>
      <c r="E128" s="505"/>
      <c r="F128" s="505"/>
      <c r="G128" s="505"/>
      <c r="H128" s="507"/>
      <c r="I128" s="508"/>
      <c r="J128" s="508"/>
      <c r="K128" s="508"/>
      <c r="L128" s="509"/>
      <c r="M128" s="510"/>
      <c r="N128" s="510"/>
      <c r="O128" s="509"/>
      <c r="P128" s="509"/>
      <c r="Q128" s="511"/>
      <c r="R128" s="511"/>
      <c r="S128" s="511"/>
      <c r="T128" s="511"/>
      <c r="U128" s="511"/>
      <c r="V128" s="512"/>
      <c r="W128" s="513"/>
      <c r="X128" s="503"/>
      <c r="Y128" s="505"/>
      <c r="Z128" s="551"/>
      <c r="AA128" s="505"/>
      <c r="AB128" s="552"/>
      <c r="AC128" s="553"/>
      <c r="AD128" s="553"/>
      <c r="AE128" s="554"/>
      <c r="AF128" s="554"/>
      <c r="AG128" s="551"/>
      <c r="AH128" s="555"/>
      <c r="AI128" s="555"/>
      <c r="AJ128" s="555"/>
      <c r="AK128" s="555"/>
      <c r="AL128" s="555"/>
      <c r="AM128" s="553"/>
      <c r="AN128" s="556"/>
      <c r="AO128" s="503"/>
      <c r="AP128" s="504"/>
      <c r="AQ128" s="604"/>
      <c r="AR128" s="505"/>
      <c r="AS128" s="505"/>
      <c r="AT128" s="505"/>
      <c r="AU128" s="507"/>
      <c r="AV128" s="505"/>
      <c r="AW128" s="551"/>
      <c r="AX128" s="505"/>
      <c r="AY128" s="510"/>
      <c r="AZ128" s="510"/>
      <c r="BA128" s="510"/>
      <c r="BB128" s="509"/>
      <c r="BC128" s="509"/>
      <c r="BD128" s="509"/>
      <c r="BE128" s="509"/>
      <c r="BF128" s="511"/>
      <c r="BG128" s="511"/>
      <c r="BH128" s="511"/>
      <c r="BI128" s="511"/>
      <c r="BJ128" s="515"/>
      <c r="BK128" s="516"/>
    </row>
    <row r="129" s="456" customFormat="true" ht="14.25" hidden="false" customHeight="false" outlineLevel="0" collapsed="false">
      <c r="A129" s="517" t="s">
        <v>1262</v>
      </c>
      <c r="B129" s="504"/>
      <c r="C129" s="504"/>
      <c r="D129" s="505"/>
      <c r="E129" s="505"/>
      <c r="F129" s="505"/>
      <c r="G129" s="506"/>
      <c r="H129" s="507"/>
      <c r="I129" s="508"/>
      <c r="J129" s="508"/>
      <c r="K129" s="508"/>
      <c r="L129" s="509"/>
      <c r="M129" s="510"/>
      <c r="N129" s="510"/>
      <c r="O129" s="509"/>
      <c r="P129" s="509"/>
      <c r="Q129" s="511"/>
      <c r="R129" s="511"/>
      <c r="S129" s="511"/>
      <c r="T129" s="511"/>
      <c r="U129" s="511"/>
      <c r="V129" s="512"/>
      <c r="W129" s="513"/>
      <c r="X129" s="518" t="str">
        <f aca="false">$A129</f>
        <v>BACIA EK - RUA EWERTON XAVIER (K)</v>
      </c>
      <c r="Y129" s="505"/>
      <c r="Z129" s="551"/>
      <c r="AA129" s="505"/>
      <c r="AB129" s="552"/>
      <c r="AC129" s="553"/>
      <c r="AD129" s="553"/>
      <c r="AE129" s="554"/>
      <c r="AF129" s="554"/>
      <c r="AG129" s="551"/>
      <c r="AH129" s="555"/>
      <c r="AI129" s="555"/>
      <c r="AJ129" s="555"/>
      <c r="AK129" s="555"/>
      <c r="AL129" s="555"/>
      <c r="AM129" s="553"/>
      <c r="AN129" s="556"/>
      <c r="AO129" s="518" t="str">
        <f aca="false">$A129</f>
        <v>BACIA EK - RUA EWERTON XAVIER (K)</v>
      </c>
      <c r="AP129" s="504"/>
      <c r="AQ129" s="504"/>
      <c r="AR129" s="505"/>
      <c r="AS129" s="505"/>
      <c r="AT129" s="505"/>
      <c r="AU129" s="507"/>
      <c r="AV129" s="506"/>
      <c r="AW129" s="506"/>
      <c r="AX129" s="506"/>
      <c r="AY129" s="510"/>
      <c r="AZ129" s="510"/>
      <c r="BA129" s="510"/>
      <c r="BB129" s="509"/>
      <c r="BC129" s="509"/>
      <c r="BD129" s="509"/>
      <c r="BE129" s="509"/>
      <c r="BF129" s="509"/>
      <c r="BG129" s="509"/>
      <c r="BH129" s="509"/>
      <c r="BI129" s="509"/>
      <c r="BJ129" s="515"/>
      <c r="BK129" s="516"/>
    </row>
    <row r="130" customFormat="false" ht="14.25" hidden="false" customHeight="false" outlineLevel="0" collapsed="false">
      <c r="A130" s="557" t="s">
        <v>1147</v>
      </c>
      <c r="B130" s="504"/>
      <c r="C130" s="504"/>
      <c r="D130" s="505"/>
      <c r="E130" s="505"/>
      <c r="F130" s="505"/>
      <c r="G130" s="506"/>
      <c r="H130" s="507"/>
      <c r="I130" s="508"/>
      <c r="J130" s="508"/>
      <c r="K130" s="508"/>
      <c r="L130" s="509"/>
      <c r="M130" s="510"/>
      <c r="N130" s="510"/>
      <c r="O130" s="509"/>
      <c r="P130" s="509"/>
      <c r="Q130" s="511"/>
      <c r="R130" s="511"/>
      <c r="S130" s="511"/>
      <c r="T130" s="511"/>
      <c r="U130" s="511"/>
      <c r="V130" s="512"/>
      <c r="W130" s="513"/>
      <c r="X130" s="528" t="str">
        <f aca="false">$A130</f>
        <v>Rua Mauricio Laje</v>
      </c>
      <c r="Y130" s="522"/>
      <c r="Z130" s="522"/>
      <c r="AA130" s="522"/>
      <c r="AB130" s="525"/>
      <c r="AC130" s="525"/>
      <c r="AD130" s="525"/>
      <c r="AE130" s="525"/>
      <c r="AF130" s="523"/>
      <c r="AG130" s="525"/>
      <c r="AH130" s="525"/>
      <c r="AI130" s="525"/>
      <c r="AJ130" s="525"/>
      <c r="AK130" s="525"/>
      <c r="AL130" s="525"/>
      <c r="AM130" s="525"/>
      <c r="AN130" s="527"/>
      <c r="AO130" s="557" t="str">
        <f aca="false">$A130</f>
        <v>Rua Mauricio Laje</v>
      </c>
      <c r="AP130" s="504"/>
      <c r="AQ130" s="504"/>
      <c r="AR130" s="505"/>
      <c r="AS130" s="505"/>
      <c r="AT130" s="505"/>
      <c r="AU130" s="507"/>
      <c r="AV130" s="506"/>
      <c r="AW130" s="506"/>
      <c r="AX130" s="506"/>
      <c r="AY130" s="510"/>
      <c r="AZ130" s="510"/>
      <c r="BA130" s="510"/>
      <c r="BB130" s="509"/>
      <c r="BC130" s="509"/>
      <c r="BD130" s="509"/>
      <c r="BE130" s="509"/>
      <c r="BF130" s="509"/>
      <c r="BG130" s="509"/>
      <c r="BH130" s="509"/>
      <c r="BI130" s="509"/>
      <c r="BJ130" s="515"/>
      <c r="BK130" s="516"/>
    </row>
    <row r="131" customFormat="false" ht="14.25" hidden="false" customHeight="false" outlineLevel="0" collapsed="false">
      <c r="A131" s="558" t="s">
        <v>1263</v>
      </c>
      <c r="B131" s="570" t="s">
        <v>10</v>
      </c>
      <c r="C131" s="559" t="s">
        <v>1264</v>
      </c>
      <c r="D131" s="560" t="n">
        <v>0.4</v>
      </c>
      <c r="E131" s="561"/>
      <c r="F131" s="561"/>
      <c r="G131" s="560" t="s">
        <v>1150</v>
      </c>
      <c r="H131" s="562" t="n">
        <v>30</v>
      </c>
      <c r="I131" s="563" t="n">
        <v>1</v>
      </c>
      <c r="J131" s="563" t="n">
        <v>1.042</v>
      </c>
      <c r="K131" s="536" t="n">
        <v>0.076</v>
      </c>
      <c r="L131" s="537" t="n">
        <f aca="false">ROUND((I131+J131)/2,2)</f>
        <v>1.02</v>
      </c>
      <c r="M131" s="538" t="n">
        <f aca="false">IF(F131=0,ROUND($D131*0.1,2),IF(D131&gt;2.8,0.18,0.15))</f>
        <v>0.04</v>
      </c>
      <c r="N131" s="538" t="n">
        <f aca="false">IF(F131=0,IF(ROUND($D131/4,2),IF(ROUND(($D131*1.2)/6,2)&lt;0.1,0.1,ROUND(($D131*1.2)/6,2))),0.5)</f>
        <v>0.1</v>
      </c>
      <c r="O131" s="537" t="n">
        <f aca="false">L131+M131+N131</f>
        <v>1.16</v>
      </c>
      <c r="P131" s="537" t="n">
        <f aca="false">IF(O131&lt;2,(D131+M131*2)+0.6,(D131+M131*2)+0.6+ROUNDUP(O131-2,0)*0.1)</f>
        <v>1.08</v>
      </c>
      <c r="Q131" s="539" t="n">
        <f aca="false">IF($O131&lt;=$W$4,ROUND(IF($O131&lt;1.5,$O131*$H131*$P131,1.5*$H131*$P131),2),0)</f>
        <v>37.58</v>
      </c>
      <c r="R131" s="539" t="n">
        <f aca="false">IF($O131&gt;$W$4,ROUND(IF($O131&lt;1.5,$O131*$H131*$P131,1.5*$H131*$P131),2),0)</f>
        <v>0</v>
      </c>
      <c r="S131" s="539" t="n">
        <f aca="false">IF($O131&gt;$W$4,ROUND(IF($O131&lt;1.5,0,IF($O131&gt;3,1.5*$H131*$P131,($O131-1.5)*$H131*$P131)),2),0)</f>
        <v>0</v>
      </c>
      <c r="T131" s="539" t="n">
        <f aca="false">IF($O131&gt;$W$4,ROUND(IF($O131&lt;3,0,IF($O131&gt;4.5,1.5*$H131*$P131,($O131-3)*$H131*$P131)),2),0)</f>
        <v>0</v>
      </c>
      <c r="U131" s="539" t="n">
        <f aca="false">IF($O131&gt;$W$4,ROUND(IF($O131&lt;4.5,0,IF($O131&gt;6,($O131-4.5)*$H131*$P131,($O131-4.5)*$H131*$P131)),2),0)</f>
        <v>0</v>
      </c>
      <c r="V131" s="540" t="n">
        <f aca="false">IF($O131&gt;$W$4,IF($O131&lt;=4,ROUND($H131*($O131+0.5)*2,2),0),0)</f>
        <v>0</v>
      </c>
      <c r="W131" s="541" t="n">
        <f aca="false">IF($O131&gt;$W$4,IF($O131&gt;4,ROUND($H131*($O131+0.5)*2,2),0),0)</f>
        <v>0</v>
      </c>
      <c r="X131" s="558" t="str">
        <f aca="false">A131</f>
        <v>EK1</v>
      </c>
      <c r="Y131" s="560" t="n">
        <f aca="false">IF($D131=0.4,1.2,IF($D131=0.6,1.2,IF($D131=0.8,1.3,IF($D131=1,1.5,IF($D131=1.2,1.7,IF($D131&lt;=2,2,"--"))))))</f>
        <v>1.2</v>
      </c>
      <c r="Z131" s="564" t="s">
        <v>1151</v>
      </c>
      <c r="AA131" s="561" t="n">
        <f aca="false">Y131</f>
        <v>1.2</v>
      </c>
      <c r="AB131" s="543" t="n">
        <f aca="false">IF($Y131="--","--",I131)</f>
        <v>1</v>
      </c>
      <c r="AC131" s="544" t="n">
        <f aca="false">IF($Y131="--","--",IF(D131&gt;1.5,0.15,ROUND($D131*0.1,2)))</f>
        <v>0.04</v>
      </c>
      <c r="AD131" s="544" t="n">
        <f aca="false">IF($Y131="--","--",0.15)</f>
        <v>0.15</v>
      </c>
      <c r="AE131" s="545" t="n">
        <f aca="false">IF($Y131="--","--",ROUND(AB131+AC131+AD131,2))</f>
        <v>1.19</v>
      </c>
      <c r="AF131" s="565" t="n">
        <f aca="false">IF($Y131="--","--",IF($AB131&lt;=2,$Y131+1,($Y131+1)+ROUNDUP($AB131-2,0)*0.1))</f>
        <v>2.2</v>
      </c>
      <c r="AG131" s="566" t="n">
        <f aca="false">IF($D131=0.4,0.92,IF($D131=0.6,0.68,IF($D131=0.8,0.74,IF($D131=1,0.7,IF($D131=1.2,0.66,IF($D131=1.5,0.6,IF($D131&lt;=2,(2.4-(D131+0.3)),"--")))))))</f>
        <v>0.92</v>
      </c>
      <c r="AH131" s="547" t="n">
        <f aca="false">IF($Y131="--","--",IF($AE131&lt;=$W$4,ROUND(IF($AE131&lt;1.5,$AE131*$AF131*$AG131,1.5*$AF131*$AG131),2),0))</f>
        <v>2.41</v>
      </c>
      <c r="AI131" s="547" t="n">
        <f aca="false">IF($Y131="--","--",IF($AE131&gt;$W$4,ROUND(IF($AE131&lt;1.5,$AE131*$AF131*$AG131,1.5*$AF131*$AG131),2),0))</f>
        <v>0</v>
      </c>
      <c r="AJ131" s="547" t="n">
        <f aca="false">IF($Y131="--","--",IF($AE131&gt;$W$4,ROUND(IF($AE131&lt;1.5,0,IF($AE131&gt;3,1.5*$AF131*$AG131,($AE131-1.5)*$AF131*$AG131)),2),0))</f>
        <v>0</v>
      </c>
      <c r="AK131" s="547" t="n">
        <f aca="false">IF($Y131="--","--",IF($AE131&gt;$W$4,ROUND(IF($AE131&lt;3,0,IF($AE131&gt;4.5,1.5*$AF131*$AG131,($AE131-3)*$AF131*$AG131)),2),0))</f>
        <v>0</v>
      </c>
      <c r="AL131" s="547" t="n">
        <f aca="false">IF($Y131="--","--",IF($AE131&gt;$W$4,ROUND(IF($AE131&lt;4.5,0,IF($AE131&gt;6,($AE131-4.5)*$AF131*$AG131,($AE131-4.5)*$AF131*$AG131)),2),0))</f>
        <v>0</v>
      </c>
      <c r="AM131" s="544" t="n">
        <f aca="false">IF($Y131="--","--",IF($AE131&gt;$W$4,IF($AE131&lt;=4,ROUND(($AG131*4)*($AE131+0.5)*2,2),0),0))</f>
        <v>0</v>
      </c>
      <c r="AN131" s="548" t="n">
        <f aca="false">IF($Y131="--","--",IF($AE131&gt;$W$4,IF($AE131&gt;4,ROUND(($AG131*4)*($AE131+0.5)*2,2),0),0))</f>
        <v>0</v>
      </c>
      <c r="AO131" s="558" t="s">
        <v>1263</v>
      </c>
      <c r="AP131" s="570" t="s">
        <v>10</v>
      </c>
      <c r="AQ131" s="571" t="s">
        <v>1264</v>
      </c>
      <c r="AR131" s="560" t="n">
        <v>0.4</v>
      </c>
      <c r="AS131" s="561"/>
      <c r="AT131" s="561"/>
      <c r="AU131" s="562" t="n">
        <v>30</v>
      </c>
      <c r="AV131" s="560" t="n">
        <f aca="false">IF($Y131="--","--",Y131+0.2)</f>
        <v>1.4</v>
      </c>
      <c r="AW131" s="564" t="s">
        <v>1151</v>
      </c>
      <c r="AX131" s="561" t="n">
        <f aca="false">AV131</f>
        <v>1.4</v>
      </c>
      <c r="AY131" s="538" t="n">
        <f aca="false">IF(D131&gt;2,AU131,AU131-AV131)</f>
        <v>28.6</v>
      </c>
      <c r="AZ131" s="538" t="n">
        <f aca="false">N131</f>
        <v>0.1</v>
      </c>
      <c r="BA131" s="538" t="n">
        <f aca="false">P131</f>
        <v>1.08</v>
      </c>
      <c r="BB131" s="537" t="n">
        <f aca="false">IF(F131=0,IF(ROUND(AY131*(((N131*P131)+(((D131+M131*2)/6)*P131))-ROUND(((D131+M131*2)^2)*((PI()*96.379/(4*360))-((SIN((96.379/2)*PI()/180))*(COS((96.379/2)*PI()/180))/4)),4)),2),ROUND(AY131*(((N131*P131)+(((D131+M131*2)/4)*P131))-ROUND(((D131+M131*2)^2)*((PI()*120/(4*360))-((SIN((120/2)*PI()/180))*(COS((120/2)*PI()/180))/4)),4)),2)),0)</f>
        <v>5.78</v>
      </c>
      <c r="BC131" s="549" t="n">
        <f aca="false">IF(F131&gt;0,ROUND(AY131*N131*P131,2),0)</f>
        <v>0</v>
      </c>
      <c r="BD131" s="549" t="n">
        <f aca="false">SUM(Q131:U131,AH131:AL131)</f>
        <v>39.99</v>
      </c>
      <c r="BE131" s="549" t="n">
        <f aca="false">IF(F131=0,ROUND((PI()*((D131+M131*2)^2)/4)*AY131,2),ROUND((D131+M131*2)*(F131+M131*2)*AY131,2))</f>
        <v>5.18</v>
      </c>
      <c r="BF131" s="572" t="n">
        <f aca="false">IF(($I131+M131-0.15)&lt;=2,($I131+M131+0.15),IF(($I131+M131)&lt;=3,2.35,($I131+M131+0.2)-0.85))</f>
        <v>1.19</v>
      </c>
      <c r="BG131" s="572" t="n">
        <f aca="false">IF(D131&gt;2,(I131-F131-M131-0.11),IF(($I131+M131)&lt;=2,0,IF(($I131+M131)&gt;3,0.85,(I131+M131+0.2-BF131))))</f>
        <v>0</v>
      </c>
      <c r="BH131" s="572" t="n">
        <f aca="false">IF(D131&gt;2,ROUND(((1.42+0.4)+(0.91+0.4))*2*BG131,2),ROUND(AV131*AX131*BF131,2))</f>
        <v>2.33</v>
      </c>
      <c r="BI131" s="572" t="n">
        <f aca="false">ROUND(((PI()*0.9^2)/4)*BG131,2)</f>
        <v>0</v>
      </c>
      <c r="BJ131" s="550" t="n">
        <f aca="false">ROUND(BD131-BE131-BH131-BI131-BB131-BC131,2)</f>
        <v>26.7</v>
      </c>
      <c r="BK131" s="516"/>
    </row>
    <row r="132" customFormat="false" ht="14.25" hidden="false" customHeight="false" outlineLevel="0" collapsed="false">
      <c r="A132" s="558" t="s">
        <v>1264</v>
      </c>
      <c r="B132" s="570" t="s">
        <v>10</v>
      </c>
      <c r="C132" s="559" t="s">
        <v>1265</v>
      </c>
      <c r="D132" s="560" t="n">
        <v>0.4</v>
      </c>
      <c r="E132" s="561"/>
      <c r="F132" s="561"/>
      <c r="G132" s="560" t="s">
        <v>1150</v>
      </c>
      <c r="H132" s="562" t="n">
        <v>25</v>
      </c>
      <c r="I132" s="563" t="n">
        <v>1.118</v>
      </c>
      <c r="J132" s="563" t="n">
        <v>1.118</v>
      </c>
      <c r="K132" s="536" t="n">
        <v>0</v>
      </c>
      <c r="L132" s="537" t="n">
        <f aca="false">ROUND((I132+J132)/2,2)</f>
        <v>1.12</v>
      </c>
      <c r="M132" s="538" t="n">
        <f aca="false">IF(F132=0,ROUND($D132*0.1,2),IF(D132&gt;2.8,0.18,0.15))</f>
        <v>0.04</v>
      </c>
      <c r="N132" s="538" t="n">
        <f aca="false">IF(F132=0,IF(ROUND($D132/4,2),IF(ROUND(($D132*1.2)/6,2)&lt;0.1,0.1,ROUND(($D132*1.2)/6,2))),0.5)</f>
        <v>0.1</v>
      </c>
      <c r="O132" s="537" t="n">
        <f aca="false">L132+M132+N132</f>
        <v>1.26</v>
      </c>
      <c r="P132" s="537" t="n">
        <f aca="false">IF(O132&lt;2,(D132+M132*2)+0.6,(D132+M132*2)+0.6+ROUNDUP(O132-2,0)*0.1)</f>
        <v>1.08</v>
      </c>
      <c r="Q132" s="539" t="n">
        <f aca="false">IF($O132&lt;=$W$4,ROUND(IF($O132&lt;1.5,$O132*$H132*$P132,1.5*$H132*$P132),2),0)</f>
        <v>34.02</v>
      </c>
      <c r="R132" s="539" t="n">
        <f aca="false">IF($O132&gt;$W$4,ROUND(IF($O132&lt;1.5,$O132*$H132*$P132,1.5*$H132*$P132),2),0)</f>
        <v>0</v>
      </c>
      <c r="S132" s="539" t="n">
        <f aca="false">IF($O132&gt;$W$4,ROUND(IF($O132&lt;1.5,0,IF($O132&gt;3,1.5*$H132*$P132,($O132-1.5)*$H132*$P132)),2),0)</f>
        <v>0</v>
      </c>
      <c r="T132" s="539" t="n">
        <f aca="false">IF($O132&gt;$W$4,ROUND(IF($O132&lt;3,0,IF($O132&gt;4.5,1.5*$H132*$P132,($O132-3)*$H132*$P132)),2),0)</f>
        <v>0</v>
      </c>
      <c r="U132" s="539" t="n">
        <f aca="false">IF($O132&gt;$W$4,ROUND(IF($O132&lt;4.5,0,IF($O132&gt;6,($O132-4.5)*$H132*$P132,($O132-4.5)*$H132*$P132)),2),0)</f>
        <v>0</v>
      </c>
      <c r="V132" s="540" t="n">
        <f aca="false">IF($O132&gt;$W$4,IF($O132&lt;=4,ROUND($H132*($O132+0.5)*2,2),0),0)</f>
        <v>0</v>
      </c>
      <c r="W132" s="541" t="n">
        <f aca="false">IF($O132&gt;$W$4,IF($O132&gt;4,ROUND($H132*($O132+0.5)*2,2),0),0)</f>
        <v>0</v>
      </c>
      <c r="X132" s="558" t="str">
        <f aca="false">A132</f>
        <v>EK2</v>
      </c>
      <c r="Y132" s="560" t="n">
        <f aca="false">IF($D132=0.4,1.2,IF($D132=0.6,1.2,IF($D132=0.8,1.3,IF($D132=1,1.5,IF($D132=1.2,1.7,IF($D132&lt;=2,2,"--"))))))</f>
        <v>1.2</v>
      </c>
      <c r="Z132" s="564" t="s">
        <v>1151</v>
      </c>
      <c r="AA132" s="561" t="n">
        <f aca="false">Y132</f>
        <v>1.2</v>
      </c>
      <c r="AB132" s="543" t="n">
        <f aca="false">IF($Y132="--","--",I132)</f>
        <v>1.118</v>
      </c>
      <c r="AC132" s="544" t="n">
        <f aca="false">IF($Y132="--","--",IF(D132&gt;1.5,0.15,ROUND($D132*0.1,2)))</f>
        <v>0.04</v>
      </c>
      <c r="AD132" s="544" t="n">
        <f aca="false">IF($Y132="--","--",0.15)</f>
        <v>0.15</v>
      </c>
      <c r="AE132" s="545" t="n">
        <f aca="false">IF($Y132="--","--",ROUND(AB132+AC132+AD132,2))</f>
        <v>1.31</v>
      </c>
      <c r="AF132" s="565" t="n">
        <f aca="false">IF($Y132="--","--",IF($AB132&lt;=2,$Y132+1,($Y132+1)+ROUNDUP($AB132-2,0)*0.1))</f>
        <v>2.2</v>
      </c>
      <c r="AG132" s="566" t="n">
        <f aca="false">IF($D132=0.4,0.92,IF($D132=0.6,0.68,IF($D132=0.8,0.74,IF($D132=1,0.7,IF($D132=1.2,0.66,IF($D132=1.5,0.6,IF($D132&lt;=2,(2.4-(D132+0.3)),"--")))))))</f>
        <v>0.92</v>
      </c>
      <c r="AH132" s="547" t="n">
        <f aca="false">IF($Y132="--","--",IF($AE132&lt;=$W$4,ROUND(IF($AE132&lt;1.5,$AE132*$AF132*$AG132,1.5*$AF132*$AG132),2),0))</f>
        <v>2.65</v>
      </c>
      <c r="AI132" s="547" t="n">
        <f aca="false">IF($Y132="--","--",IF($AE132&gt;$W$4,ROUND(IF($AE132&lt;1.5,$AE132*$AF132*$AG132,1.5*$AF132*$AG132),2),0))</f>
        <v>0</v>
      </c>
      <c r="AJ132" s="547" t="n">
        <f aca="false">IF($Y132="--","--",IF($AE132&gt;$W$4,ROUND(IF($AE132&lt;1.5,0,IF($AE132&gt;3,1.5*$AF132*$AG132,($AE132-1.5)*$AF132*$AG132)),2),0))</f>
        <v>0</v>
      </c>
      <c r="AK132" s="547" t="n">
        <f aca="false">IF($Y132="--","--",IF($AE132&gt;$W$4,ROUND(IF($AE132&lt;3,0,IF($AE132&gt;4.5,1.5*$AF132*$AG132,($AE132-3)*$AF132*$AG132)),2),0))</f>
        <v>0</v>
      </c>
      <c r="AL132" s="547" t="n">
        <f aca="false">IF($Y132="--","--",IF($AE132&gt;$W$4,ROUND(IF($AE132&lt;4.5,0,IF($AE132&gt;6,($AE132-4.5)*$AF132*$AG132,($AE132-4.5)*$AF132*$AG132)),2),0))</f>
        <v>0</v>
      </c>
      <c r="AM132" s="544" t="n">
        <f aca="false">IF($Y132="--","--",IF($AE132&gt;$W$4,IF($AE132&lt;=4,ROUND(($AG132*4)*($AE132+0.5)*2,2),0),0))</f>
        <v>0</v>
      </c>
      <c r="AN132" s="548" t="n">
        <f aca="false">IF($Y132="--","--",IF($AE132&gt;$W$4,IF($AE132&gt;4,ROUND(($AG132*4)*($AE132+0.5)*2,2),0),0))</f>
        <v>0</v>
      </c>
      <c r="AO132" s="558" t="s">
        <v>1264</v>
      </c>
      <c r="AP132" s="570" t="s">
        <v>10</v>
      </c>
      <c r="AQ132" s="571" t="s">
        <v>1265</v>
      </c>
      <c r="AR132" s="560" t="n">
        <v>0.4</v>
      </c>
      <c r="AS132" s="561"/>
      <c r="AT132" s="561"/>
      <c r="AU132" s="562" t="n">
        <v>25</v>
      </c>
      <c r="AV132" s="560" t="n">
        <f aca="false">IF($Y132="--","--",Y132+0.2)</f>
        <v>1.4</v>
      </c>
      <c r="AW132" s="564" t="s">
        <v>1151</v>
      </c>
      <c r="AX132" s="561" t="n">
        <f aca="false">AV132</f>
        <v>1.4</v>
      </c>
      <c r="AY132" s="538" t="n">
        <f aca="false">IF(D132&gt;2,AU132,AU132-AV132)</f>
        <v>23.6</v>
      </c>
      <c r="AZ132" s="538" t="n">
        <f aca="false">N132</f>
        <v>0.1</v>
      </c>
      <c r="BA132" s="538" t="n">
        <f aca="false">P132</f>
        <v>1.08</v>
      </c>
      <c r="BB132" s="537" t="n">
        <f aca="false">IF(F132=0,IF(ROUND(AY132*(((N132*P132)+(((D132+M132*2)/6)*P132))-ROUND(((D132+M132*2)^2)*((PI()*96.379/(4*360))-((SIN((96.379/2)*PI()/180))*(COS((96.379/2)*PI()/180))/4)),4)),2),ROUND(AY132*(((N132*P132)+(((D132+M132*2)/4)*P132))-ROUND(((D132+M132*2)^2)*((PI()*120/(4*360))-((SIN((120/2)*PI()/180))*(COS((120/2)*PI()/180))/4)),4)),2)),0)</f>
        <v>4.77</v>
      </c>
      <c r="BC132" s="549" t="n">
        <f aca="false">IF(F132&gt;0,ROUND(AY132*N132*P132,2),0)</f>
        <v>0</v>
      </c>
      <c r="BD132" s="549" t="n">
        <f aca="false">SUM(Q132:U132,AH132:AL132)</f>
        <v>36.67</v>
      </c>
      <c r="BE132" s="549" t="n">
        <f aca="false">IF(F132=0,ROUND((PI()*((D132+M132*2)^2)/4)*AY132,2),ROUND((D132+M132*2)*(F132+M132*2)*AY132,2))</f>
        <v>4.27</v>
      </c>
      <c r="BF132" s="572" t="n">
        <f aca="false">IF(($I132+M132-0.15)&lt;=2,($I132+M132+0.15),IF(($I132+M132)&lt;=3,2.35,($I132+M132+0.2)-0.85))</f>
        <v>1.308</v>
      </c>
      <c r="BG132" s="572" t="n">
        <f aca="false">IF(D132&gt;2,(I132-F132-M132-0.11),IF(($I132+M132)&lt;=2,0,IF(($I132+M132)&gt;3,0.85,(I132+M132+0.2-BF132))))</f>
        <v>0</v>
      </c>
      <c r="BH132" s="572" t="n">
        <f aca="false">IF(D132&gt;2,ROUND(((1.42+0.4)+(0.91+0.4))*2*BG132,2),ROUND(AV132*AX132*BF132,2))</f>
        <v>2.56</v>
      </c>
      <c r="BI132" s="572" t="n">
        <f aca="false">ROUND(((PI()*0.9^2)/4)*BG132,2)</f>
        <v>0</v>
      </c>
      <c r="BJ132" s="550" t="n">
        <f aca="false">ROUND(BD132-BE132-BH132-BI132-BB132-BC132,2)</f>
        <v>25.07</v>
      </c>
      <c r="BK132" s="516"/>
    </row>
    <row r="133" customFormat="false" ht="14.25" hidden="false" customHeight="false" outlineLevel="0" collapsed="false">
      <c r="A133" s="530" t="s">
        <v>1265</v>
      </c>
      <c r="B133" s="531" t="s">
        <v>10</v>
      </c>
      <c r="C133" s="532" t="s">
        <v>1266</v>
      </c>
      <c r="D133" s="533" t="n">
        <v>0.4</v>
      </c>
      <c r="E133" s="534"/>
      <c r="F133" s="534"/>
      <c r="G133" s="533" t="s">
        <v>1150</v>
      </c>
      <c r="H133" s="535" t="n">
        <v>14</v>
      </c>
      <c r="I133" s="536" t="n">
        <v>1.118</v>
      </c>
      <c r="J133" s="536" t="n">
        <v>1.2536</v>
      </c>
      <c r="K133" s="536" t="n">
        <v>0.356</v>
      </c>
      <c r="L133" s="537" t="n">
        <f aca="false">ROUND((I133+J133)/2,2)</f>
        <v>1.19</v>
      </c>
      <c r="M133" s="538" t="n">
        <f aca="false">IF(F133=0,ROUND($D133*0.1,2),IF(D133&gt;2.8,0.18,0.15))</f>
        <v>0.04</v>
      </c>
      <c r="N133" s="538" t="n">
        <f aca="false">IF(F133=0,IF(ROUND($D133/4,2),IF(ROUND(($D133*1.2)/6,2)&lt;0.1,0.1,ROUND(($D133*1.2)/6,2))),0.5)</f>
        <v>0.1</v>
      </c>
      <c r="O133" s="537" t="n">
        <f aca="false">L133+M133+N133</f>
        <v>1.33</v>
      </c>
      <c r="P133" s="537" t="n">
        <f aca="false">IF(O133&lt;2,(D133+M133*2)+0.6,(D133+M133*2)+0.6+ROUNDUP(O133-2,0)*0.1)</f>
        <v>1.08</v>
      </c>
      <c r="Q133" s="539" t="n">
        <f aca="false">IF($O133&lt;=$W$4,ROUND(IF($O133&lt;1.5,$O133*$H133*$P133,1.5*$H133*$P133),2),0)</f>
        <v>20.11</v>
      </c>
      <c r="R133" s="539" t="n">
        <f aca="false">IF($O133&gt;$W$4,ROUND(IF($O133&lt;1.5,$O133*$H133*$P133,1.5*$H133*$P133),2),0)</f>
        <v>0</v>
      </c>
      <c r="S133" s="539" t="n">
        <f aca="false">IF($O133&gt;$W$4,ROUND(IF($O133&lt;1.5,0,IF($O133&gt;3,1.5*$H133*$P133,($O133-1.5)*$H133*$P133)),2),0)</f>
        <v>0</v>
      </c>
      <c r="T133" s="539" t="n">
        <f aca="false">IF($O133&gt;$W$4,ROUND(IF($O133&lt;3,0,IF($O133&gt;4.5,1.5*$H133*$P133,($O133-3)*$H133*$P133)),2),0)</f>
        <v>0</v>
      </c>
      <c r="U133" s="539" t="n">
        <f aca="false">IF($O133&gt;$W$4,ROUND(IF($O133&lt;4.5,0,IF($O133&gt;6,($O133-4.5)*$H133*$P133,($O133-4.5)*$H133*$P133)),2),0)</f>
        <v>0</v>
      </c>
      <c r="V133" s="540" t="n">
        <f aca="false">IF($O133&gt;$W$4,IF($O133&lt;=4,ROUND($H133*($O133+0.5)*2,2),0),0)</f>
        <v>0</v>
      </c>
      <c r="W133" s="541" t="n">
        <f aca="false">IF($O133&gt;$W$4,IF($O133&gt;4,ROUND($H133*($O133+0.5)*2,2),0),0)</f>
        <v>0</v>
      </c>
      <c r="X133" s="530" t="str">
        <f aca="false">A133</f>
        <v>EK3</v>
      </c>
      <c r="Y133" s="533" t="n">
        <f aca="false">IF($D133=0.4,1.2,IF($D133=0.6,1.2,IF($D133=0.8,1.3,IF($D133=1,1.5,IF($D133=1.2,1.7,IF($D133&lt;=2,2,"--"))))))</f>
        <v>1.2</v>
      </c>
      <c r="Z133" s="542" t="s">
        <v>1151</v>
      </c>
      <c r="AA133" s="534" t="n">
        <f aca="false">Y133</f>
        <v>1.2</v>
      </c>
      <c r="AB133" s="543" t="n">
        <f aca="false">IF($Y133="--","--",I133)</f>
        <v>1.118</v>
      </c>
      <c r="AC133" s="544" t="n">
        <f aca="false">IF($Y133="--","--",IF(D133&gt;1.5,0.15,ROUND($D133*0.1,2)))</f>
        <v>0.04</v>
      </c>
      <c r="AD133" s="544" t="n">
        <f aca="false">IF($Y133="--","--",0.15)</f>
        <v>0.15</v>
      </c>
      <c r="AE133" s="545" t="n">
        <f aca="false">IF($Y133="--","--",ROUND(AB133+AC133+AD133,2))</f>
        <v>1.31</v>
      </c>
      <c r="AF133" s="545" t="n">
        <f aca="false">IF($Y133="--","--",IF($AB133&lt;=2,$Y133+1,($Y133+1)+ROUNDUP($AB133-2,0)*0.1))</f>
        <v>2.2</v>
      </c>
      <c r="AG133" s="546" t="n">
        <f aca="false">IF($D133=0.4,0.92,IF($D133=0.6,0.68,IF($D133=0.8,0.74,IF($D133=1,0.7,IF($D133=1.2,0.66,IF($D133=1.5,0.6,IF($D133&lt;=2,(2.4-(D133+0.3)),"--")))))))</f>
        <v>0.92</v>
      </c>
      <c r="AH133" s="547" t="n">
        <f aca="false">IF($Y133="--","--",IF($AE133&lt;=$W$4,ROUND(IF($AE133&lt;1.5,$AE133*$AF133*$AG133,1.5*$AF133*$AG133),2),0))</f>
        <v>2.65</v>
      </c>
      <c r="AI133" s="547" t="n">
        <f aca="false">IF($Y133="--","--",IF($AE133&gt;$W$4,ROUND(IF($AE133&lt;1.5,$AE133*$AF133*$AG133,1.5*$AF133*$AG133),2),0))</f>
        <v>0</v>
      </c>
      <c r="AJ133" s="547" t="n">
        <f aca="false">IF($Y133="--","--",IF($AE133&gt;$W$4,ROUND(IF($AE133&lt;1.5,0,IF($AE133&gt;3,1.5*$AF133*$AG133,($AE133-1.5)*$AF133*$AG133)),2),0))</f>
        <v>0</v>
      </c>
      <c r="AK133" s="547" t="n">
        <f aca="false">IF($Y133="--","--",IF($AE133&gt;$W$4,ROUND(IF($AE133&lt;3,0,IF($AE133&gt;4.5,1.5*$AF133*$AG133,($AE133-3)*$AF133*$AG133)),2),0))</f>
        <v>0</v>
      </c>
      <c r="AL133" s="547" t="n">
        <f aca="false">IF($Y133="--","--",IF($AE133&gt;$W$4,ROUND(IF($AE133&lt;4.5,0,IF($AE133&gt;6,($AE133-4.5)*$AF133*$AG133,($AE133-4.5)*$AF133*$AG133)),2),0))</f>
        <v>0</v>
      </c>
      <c r="AM133" s="544" t="n">
        <f aca="false">IF($Y133="--","--",IF($AE133&gt;$W$4,IF($AE133&lt;=4,ROUND(($AG133*4)*($AE133+0.5)*2,2),0),0))</f>
        <v>0</v>
      </c>
      <c r="AN133" s="548" t="n">
        <f aca="false">IF($Y133="--","--",IF($AE133&gt;$W$4,IF($AE133&gt;4,ROUND(($AG133*4)*($AE133+0.5)*2,2),0),0))</f>
        <v>0</v>
      </c>
      <c r="AO133" s="530" t="s">
        <v>1265</v>
      </c>
      <c r="AP133" s="531" t="s">
        <v>10</v>
      </c>
      <c r="AQ133" s="532" t="s">
        <v>1266</v>
      </c>
      <c r="AR133" s="533" t="n">
        <v>0.4</v>
      </c>
      <c r="AS133" s="534"/>
      <c r="AT133" s="534"/>
      <c r="AU133" s="535" t="n">
        <v>14</v>
      </c>
      <c r="AV133" s="533" t="n">
        <f aca="false">IF($Y133="--","--",Y133+0.2)</f>
        <v>1.4</v>
      </c>
      <c r="AW133" s="542" t="s">
        <v>1151</v>
      </c>
      <c r="AX133" s="534" t="n">
        <f aca="false">AV133</f>
        <v>1.4</v>
      </c>
      <c r="AY133" s="538" t="n">
        <f aca="false">IF(D133&gt;2,AU133,AU133-AV133)</f>
        <v>12.6</v>
      </c>
      <c r="AZ133" s="538" t="n">
        <f aca="false">N133</f>
        <v>0.1</v>
      </c>
      <c r="BA133" s="538" t="n">
        <f aca="false">P133</f>
        <v>1.08</v>
      </c>
      <c r="BB133" s="537" t="n">
        <f aca="false">IF(F133=0,IF(ROUND(AY133*(((N133*P133)+(((D133+M133*2)/6)*P133))-ROUND(((D133+M133*2)^2)*((PI()*96.379/(4*360))-((SIN((96.379/2)*PI()/180))*(COS((96.379/2)*PI()/180))/4)),4)),2),ROUND(AY133*(((N133*P133)+(((D133+M133*2)/4)*P133))-ROUND(((D133+M133*2)^2)*((PI()*120/(4*360))-((SIN((120/2)*PI()/180))*(COS((120/2)*PI()/180))/4)),4)),2)),0)</f>
        <v>2.55</v>
      </c>
      <c r="BC133" s="549" t="n">
        <f aca="false">IF(F133&gt;0,ROUND(AY133*N133*P133,2),0)</f>
        <v>0</v>
      </c>
      <c r="BD133" s="549" t="n">
        <f aca="false">SUM(Q133:U133,AH133:AL133)</f>
        <v>22.76</v>
      </c>
      <c r="BE133" s="549" t="n">
        <f aca="false">IF(F133=0,ROUND((PI()*((D133+M133*2)^2)/4)*AY133,2),ROUND((D133+M133*2)*(F133+M133*2)*AY133,2))</f>
        <v>2.28</v>
      </c>
      <c r="BF133" s="539" t="n">
        <f aca="false">IF(($I133+M133-0.15)&lt;=2,($I133+M133+0.15),IF(($I133+M133)&lt;=3,2.35,($I133+M133+0.2)-0.85))</f>
        <v>1.308</v>
      </c>
      <c r="BG133" s="539" t="n">
        <f aca="false">IF(D133&gt;2,(I133-F133-M133-0.11),IF(($I133+M133)&lt;=2,0,IF(($I133+M133)&gt;3,0.85,(I133+M133+0.2-BF133))))</f>
        <v>0</v>
      </c>
      <c r="BH133" s="539" t="n">
        <f aca="false">IF(D133&gt;2,ROUND(((1.42+0.4)+(0.91+0.4))*2*BG133,2),ROUND(AV133*AX133*BF133,2))</f>
        <v>2.56</v>
      </c>
      <c r="BI133" s="539" t="n">
        <f aca="false">ROUND(((PI()*0.9^2)/4)*BG133,2)</f>
        <v>0</v>
      </c>
      <c r="BJ133" s="550" t="n">
        <f aca="false">ROUND(BD133-BE133-BH133-BI133-BB133-BC133,2)</f>
        <v>15.37</v>
      </c>
      <c r="BK133" s="516"/>
    </row>
    <row r="134" customFormat="false" ht="14.25" hidden="false" customHeight="false" outlineLevel="0" collapsed="false">
      <c r="A134" s="503"/>
      <c r="B134" s="504"/>
      <c r="C134" s="604"/>
      <c r="D134" s="505"/>
      <c r="E134" s="505"/>
      <c r="F134" s="505"/>
      <c r="G134" s="505"/>
      <c r="H134" s="507"/>
      <c r="I134" s="508"/>
      <c r="J134" s="508"/>
      <c r="K134" s="508"/>
      <c r="L134" s="509"/>
      <c r="M134" s="510"/>
      <c r="N134" s="510"/>
      <c r="O134" s="509"/>
      <c r="P134" s="509"/>
      <c r="Q134" s="511"/>
      <c r="R134" s="511"/>
      <c r="S134" s="511"/>
      <c r="T134" s="511"/>
      <c r="U134" s="511"/>
      <c r="V134" s="512"/>
      <c r="W134" s="513"/>
      <c r="X134" s="503"/>
      <c r="Y134" s="505"/>
      <c r="Z134" s="551"/>
      <c r="AA134" s="505"/>
      <c r="AB134" s="552"/>
      <c r="AC134" s="553"/>
      <c r="AD134" s="553"/>
      <c r="AE134" s="554"/>
      <c r="AF134" s="554"/>
      <c r="AG134" s="551"/>
      <c r="AH134" s="555"/>
      <c r="AI134" s="555"/>
      <c r="AJ134" s="555"/>
      <c r="AK134" s="555"/>
      <c r="AL134" s="555"/>
      <c r="AM134" s="553"/>
      <c r="AN134" s="556"/>
      <c r="AO134" s="503"/>
      <c r="AP134" s="504"/>
      <c r="AQ134" s="604"/>
      <c r="AR134" s="505"/>
      <c r="AS134" s="505"/>
      <c r="AT134" s="505"/>
      <c r="AU134" s="507"/>
      <c r="AV134" s="505"/>
      <c r="AW134" s="551"/>
      <c r="AX134" s="505"/>
      <c r="AY134" s="510"/>
      <c r="AZ134" s="510"/>
      <c r="BA134" s="510"/>
      <c r="BB134" s="509"/>
      <c r="BC134" s="509"/>
      <c r="BD134" s="509"/>
      <c r="BE134" s="509"/>
      <c r="BF134" s="511"/>
      <c r="BG134" s="511"/>
      <c r="BH134" s="511"/>
      <c r="BI134" s="511"/>
      <c r="BJ134" s="515"/>
      <c r="BK134" s="516"/>
    </row>
    <row r="135" s="456" customFormat="true" ht="14.25" hidden="false" customHeight="false" outlineLevel="0" collapsed="false">
      <c r="A135" s="517" t="s">
        <v>1267</v>
      </c>
      <c r="B135" s="605"/>
      <c r="C135" s="521"/>
      <c r="D135" s="522"/>
      <c r="E135" s="522"/>
      <c r="F135" s="522"/>
      <c r="G135" s="522"/>
      <c r="H135" s="523"/>
      <c r="I135" s="523"/>
      <c r="J135" s="523"/>
      <c r="K135" s="606"/>
      <c r="L135" s="509"/>
      <c r="M135" s="510"/>
      <c r="N135" s="510"/>
      <c r="O135" s="509"/>
      <c r="P135" s="509"/>
      <c r="Q135" s="511"/>
      <c r="R135" s="511"/>
      <c r="S135" s="511"/>
      <c r="T135" s="511"/>
      <c r="U135" s="511"/>
      <c r="V135" s="512"/>
      <c r="W135" s="513"/>
      <c r="X135" s="518" t="str">
        <f aca="false">$A135</f>
        <v>BACIA EL - RUA EWERTON XAVIER (L)</v>
      </c>
      <c r="Y135" s="505"/>
      <c r="Z135" s="551"/>
      <c r="AA135" s="505"/>
      <c r="AB135" s="552"/>
      <c r="AC135" s="553"/>
      <c r="AD135" s="553"/>
      <c r="AE135" s="554"/>
      <c r="AF135" s="554"/>
      <c r="AG135" s="551"/>
      <c r="AH135" s="555"/>
      <c r="AI135" s="555"/>
      <c r="AJ135" s="555"/>
      <c r="AK135" s="555"/>
      <c r="AL135" s="555"/>
      <c r="AM135" s="553"/>
      <c r="AN135" s="556"/>
      <c r="AO135" s="518" t="str">
        <f aca="false">$A135</f>
        <v>BACIA EL - RUA EWERTON XAVIER (L)</v>
      </c>
      <c r="AP135" s="504"/>
      <c r="AQ135" s="504"/>
      <c r="AR135" s="505"/>
      <c r="AS135" s="505"/>
      <c r="AT135" s="505"/>
      <c r="AU135" s="507"/>
      <c r="AV135" s="506"/>
      <c r="AW135" s="506"/>
      <c r="AX135" s="506"/>
      <c r="AY135" s="510"/>
      <c r="AZ135" s="510"/>
      <c r="BA135" s="510"/>
      <c r="BB135" s="509"/>
      <c r="BC135" s="509"/>
      <c r="BD135" s="509"/>
      <c r="BE135" s="509"/>
      <c r="BF135" s="509"/>
      <c r="BG135" s="509"/>
      <c r="BH135" s="509"/>
      <c r="BI135" s="509"/>
      <c r="BJ135" s="515"/>
      <c r="BK135" s="516"/>
    </row>
    <row r="136" customFormat="false" ht="14.25" hidden="false" customHeight="false" outlineLevel="0" collapsed="false">
      <c r="A136" s="557" t="s">
        <v>1268</v>
      </c>
      <c r="B136" s="520"/>
      <c r="C136" s="521"/>
      <c r="D136" s="522"/>
      <c r="E136" s="522"/>
      <c r="F136" s="522"/>
      <c r="G136" s="522"/>
      <c r="H136" s="523"/>
      <c r="I136" s="523"/>
      <c r="J136" s="523"/>
      <c r="K136" s="607"/>
      <c r="L136" s="509"/>
      <c r="M136" s="510"/>
      <c r="N136" s="510"/>
      <c r="O136" s="509"/>
      <c r="P136" s="509"/>
      <c r="Q136" s="511"/>
      <c r="R136" s="511"/>
      <c r="S136" s="511"/>
      <c r="T136" s="511"/>
      <c r="U136" s="511"/>
      <c r="V136" s="512"/>
      <c r="W136" s="513"/>
      <c r="X136" s="528" t="str">
        <f aca="false">$A136</f>
        <v>Rua Angelonina Petropolis</v>
      </c>
      <c r="Y136" s="522"/>
      <c r="Z136" s="522"/>
      <c r="AA136" s="522"/>
      <c r="AB136" s="525"/>
      <c r="AC136" s="525"/>
      <c r="AD136" s="525"/>
      <c r="AE136" s="525"/>
      <c r="AF136" s="523"/>
      <c r="AG136" s="525"/>
      <c r="AH136" s="525"/>
      <c r="AI136" s="525"/>
      <c r="AJ136" s="525"/>
      <c r="AK136" s="525"/>
      <c r="AL136" s="525"/>
      <c r="AM136" s="525"/>
      <c r="AN136" s="527"/>
      <c r="AO136" s="557" t="str">
        <f aca="false">$A136</f>
        <v>Rua Angelonina Petropolis</v>
      </c>
      <c r="AP136" s="504"/>
      <c r="AQ136" s="504"/>
      <c r="AR136" s="505"/>
      <c r="AS136" s="505"/>
      <c r="AT136" s="505"/>
      <c r="AU136" s="507"/>
      <c r="AV136" s="506"/>
      <c r="AW136" s="506"/>
      <c r="AX136" s="506"/>
      <c r="AY136" s="510"/>
      <c r="AZ136" s="510"/>
      <c r="BA136" s="510"/>
      <c r="BB136" s="509"/>
      <c r="BC136" s="509"/>
      <c r="BD136" s="509"/>
      <c r="BE136" s="509"/>
      <c r="BF136" s="509"/>
      <c r="BG136" s="509"/>
      <c r="BH136" s="509"/>
      <c r="BI136" s="509"/>
      <c r="BJ136" s="515"/>
      <c r="BK136" s="516"/>
    </row>
    <row r="137" customFormat="false" ht="14.25" hidden="false" customHeight="false" outlineLevel="0" collapsed="false">
      <c r="A137" s="558" t="s">
        <v>1269</v>
      </c>
      <c r="B137" s="531" t="s">
        <v>10</v>
      </c>
      <c r="C137" s="559" t="s">
        <v>1270</v>
      </c>
      <c r="D137" s="560" t="n">
        <v>0.4</v>
      </c>
      <c r="E137" s="560"/>
      <c r="F137" s="560"/>
      <c r="G137" s="560" t="s">
        <v>1155</v>
      </c>
      <c r="H137" s="562" t="n">
        <v>40</v>
      </c>
      <c r="I137" s="563" t="n">
        <v>0.904</v>
      </c>
      <c r="J137" s="563" t="n">
        <v>0.8403</v>
      </c>
      <c r="K137" s="608" t="n">
        <v>0</v>
      </c>
      <c r="L137" s="537" t="n">
        <f aca="false">ROUND((I137+J137)/2,2)</f>
        <v>0.87</v>
      </c>
      <c r="M137" s="538" t="n">
        <f aca="false">IF(F137=0,ROUND($D137*0.1,2),IF(D137&gt;2.8,0.18,0.15))</f>
        <v>0.04</v>
      </c>
      <c r="N137" s="538" t="n">
        <f aca="false">IF(F137=0,IF(ROUND($D137/4,2),IF(ROUND(($D137*1.2)/6,2)&lt;0.1,0.1,ROUND(($D137*1.2)/6,2))),0.5)</f>
        <v>0.1</v>
      </c>
      <c r="O137" s="537" t="n">
        <f aca="false">L137+M137+N137</f>
        <v>1.01</v>
      </c>
      <c r="P137" s="537" t="n">
        <f aca="false">IF(O137&lt;2,(D137+M137*2)+0.6,(D137+M137*2)+0.6+ROUNDUP(O137-2,0)*0.1)</f>
        <v>1.08</v>
      </c>
      <c r="Q137" s="539" t="n">
        <f aca="false">IF($O137&lt;=$W$4,ROUND(IF($O137&lt;1.5,$O137*$H137*$P137,1.5*$H137*$P137),2),0)</f>
        <v>43.63</v>
      </c>
      <c r="R137" s="539" t="n">
        <f aca="false">IF($O137&gt;$W$4,ROUND(IF($O137&lt;1.5,$O137*$H137*$P137,1.5*$H137*$P137),2),0)</f>
        <v>0</v>
      </c>
      <c r="S137" s="539" t="n">
        <f aca="false">IF($O137&gt;$W$4,ROUND(IF($O137&lt;1.5,0,IF($O137&gt;3,1.5*$H137*$P137,($O137-1.5)*$H137*$P137)),2),0)</f>
        <v>0</v>
      </c>
      <c r="T137" s="539" t="n">
        <f aca="false">IF($O137&gt;$W$4,ROUND(IF($O137&lt;3,0,IF($O137&gt;4.5,1.5*$H137*$P137,($O137-3)*$H137*$P137)),2),0)</f>
        <v>0</v>
      </c>
      <c r="U137" s="539" t="n">
        <f aca="false">IF($O137&gt;$W$4,ROUND(IF($O137&lt;4.5,0,IF($O137&gt;6,($O137-4.5)*$H137*$P137,($O137-4.5)*$H137*$P137)),2),0)</f>
        <v>0</v>
      </c>
      <c r="V137" s="540" t="n">
        <f aca="false">IF($O137&gt;$W$4,IF($O137&lt;=4,ROUND($H137*($O137+0.5)*2,2),0),0)</f>
        <v>0</v>
      </c>
      <c r="W137" s="541" t="n">
        <f aca="false">IF($O137&gt;$W$4,IF($O137&gt;4,ROUND($H137*($O137+0.5)*2,2),0),0)</f>
        <v>0</v>
      </c>
      <c r="X137" s="530" t="str">
        <f aca="false">A137</f>
        <v>EL1</v>
      </c>
      <c r="Y137" s="533" t="n">
        <f aca="false">IF($D137=0.4,1.2,IF($D137=0.6,1.2,IF($D137=0.8,1.3,IF($D137=1,1.5,IF($D137=1.2,1.7,IF($D137&lt;=2,2,"--"))))))</f>
        <v>1.2</v>
      </c>
      <c r="Z137" s="542" t="s">
        <v>1151</v>
      </c>
      <c r="AA137" s="534" t="n">
        <f aca="false">Y137</f>
        <v>1.2</v>
      </c>
      <c r="AB137" s="543" t="n">
        <f aca="false">IF($Y137="--","--",I137)</f>
        <v>0.904</v>
      </c>
      <c r="AC137" s="544" t="n">
        <f aca="false">IF($Y137="--","--",IF(D137&gt;1.5,0.15,ROUND($D137*0.1,2)))</f>
        <v>0.04</v>
      </c>
      <c r="AD137" s="544" t="n">
        <f aca="false">IF($Y137="--","--",0.15)</f>
        <v>0.15</v>
      </c>
      <c r="AE137" s="545" t="n">
        <f aca="false">IF($Y137="--","--",ROUND(AB137+AC137+AD137,2))</f>
        <v>1.09</v>
      </c>
      <c r="AF137" s="545" t="n">
        <f aca="false">IF($Y137="--","--",IF($AB137&lt;=2,$Y137+1,($Y137+1)+ROUNDUP($AB137-2,0)*0.1))</f>
        <v>2.2</v>
      </c>
      <c r="AG137" s="546" t="n">
        <f aca="false">IF($D137=0.4,0.92,IF($D137=0.6,0.68,IF($D137=0.8,0.74,IF($D137=1,0.7,IF($D137=1.2,0.66,IF($D137=1.5,0.6,IF($D137&lt;=2,(2.4-(D137+0.3)),"--")))))))</f>
        <v>0.92</v>
      </c>
      <c r="AH137" s="547" t="n">
        <f aca="false">IF($Y137="--","--",IF($AE137&lt;=$W$4,ROUND(IF($AE137&lt;1.5,$AE137*$AF137*$AG137,1.5*$AF137*$AG137),2),0))</f>
        <v>2.21</v>
      </c>
      <c r="AI137" s="547" t="n">
        <f aca="false">IF($Y137="--","--",IF($AE137&gt;$W$4,ROUND(IF($AE137&lt;1.5,$AE137*$AF137*$AG137,1.5*$AF137*$AG137),2),0))</f>
        <v>0</v>
      </c>
      <c r="AJ137" s="547" t="n">
        <f aca="false">IF($Y137="--","--",IF($AE137&gt;$W$4,ROUND(IF($AE137&lt;1.5,0,IF($AE137&gt;3,1.5*$AF137*$AG137,($AE137-1.5)*$AF137*$AG137)),2),0))</f>
        <v>0</v>
      </c>
      <c r="AK137" s="547" t="n">
        <f aca="false">IF($Y137="--","--",IF($AE137&gt;$W$4,ROUND(IF($AE137&lt;3,0,IF($AE137&gt;4.5,1.5*$AF137*$AG137,($AE137-3)*$AF137*$AG137)),2),0))</f>
        <v>0</v>
      </c>
      <c r="AL137" s="547" t="n">
        <f aca="false">IF($Y137="--","--",IF($AE137&gt;$W$4,ROUND(IF($AE137&lt;4.5,0,IF($AE137&gt;6,($AE137-4.5)*$AF137*$AG137,($AE137-4.5)*$AF137*$AG137)),2),0))</f>
        <v>0</v>
      </c>
      <c r="AM137" s="544" t="n">
        <f aca="false">IF($Y137="--","--",IF($AE137&gt;$W$4,IF($AE137&lt;=4,ROUND(($AG137*4)*($AE137+0.5)*2,2),0),0))</f>
        <v>0</v>
      </c>
      <c r="AN137" s="548" t="n">
        <f aca="false">IF($Y137="--","--",IF($AE137&gt;$W$4,IF($AE137&gt;4,ROUND(($AG137*4)*($AE137+0.5)*2,2),0),0))</f>
        <v>0</v>
      </c>
      <c r="AO137" s="558" t="s">
        <v>1269</v>
      </c>
      <c r="AP137" s="531" t="s">
        <v>10</v>
      </c>
      <c r="AQ137" s="559" t="s">
        <v>1270</v>
      </c>
      <c r="AR137" s="560" t="n">
        <v>0.4</v>
      </c>
      <c r="AS137" s="534"/>
      <c r="AT137" s="534"/>
      <c r="AU137" s="562" t="n">
        <v>40</v>
      </c>
      <c r="AV137" s="533" t="n">
        <f aca="false">IF($Y137="--","--",Y137+0.2)</f>
        <v>1.4</v>
      </c>
      <c r="AW137" s="542" t="s">
        <v>1151</v>
      </c>
      <c r="AX137" s="534" t="n">
        <f aca="false">AV137</f>
        <v>1.4</v>
      </c>
      <c r="AY137" s="538" t="n">
        <f aca="false">IF(D137&gt;2,AU137,AU137-AV137)</f>
        <v>38.6</v>
      </c>
      <c r="AZ137" s="538" t="n">
        <f aca="false">N137</f>
        <v>0.1</v>
      </c>
      <c r="BA137" s="538" t="n">
        <f aca="false">P137</f>
        <v>1.08</v>
      </c>
      <c r="BB137" s="537" t="n">
        <f aca="false">IF(F137=0,IF(ROUND(AY137*(((N137*P137)+(((D137+M137*2)/6)*P137))-ROUND(((D137+M137*2)^2)*((PI()*96.379/(4*360))-((SIN((96.379/2)*PI()/180))*(COS((96.379/2)*PI()/180))/4)),4)),2),ROUND(AY137*(((N137*P137)+(((D137+M137*2)/4)*P137))-ROUND(((D137+M137*2)^2)*((PI()*120/(4*360))-((SIN((120/2)*PI()/180))*(COS((120/2)*PI()/180))/4)),4)),2)),0)</f>
        <v>7.8</v>
      </c>
      <c r="BC137" s="549" t="n">
        <f aca="false">IF(F137&gt;0,ROUND(AY137*N137*P137,2),0)</f>
        <v>0</v>
      </c>
      <c r="BD137" s="549" t="n">
        <f aca="false">SUM(Q137:U137,AH137:AL137)</f>
        <v>45.84</v>
      </c>
      <c r="BE137" s="549" t="n">
        <f aca="false">IF(F137=0,ROUND((PI()*((D137+M137*2)^2)/4)*AY137,2),ROUND((D137+M137*2)*(F137+M137*2)*AY137,2))</f>
        <v>6.98</v>
      </c>
      <c r="BF137" s="539" t="n">
        <f aca="false">IF(($I137+M137-0.15)&lt;=2,($I137+M137+0.15),IF(($I137+M137)&lt;=3,2.35,($I137+M137+0.2)-0.85))</f>
        <v>1.094</v>
      </c>
      <c r="BG137" s="539" t="n">
        <f aca="false">IF(D137&gt;2,(I137-F137-M137-0.11),IF(($I137+M137)&lt;=2,0,IF(($I137+M137)&gt;3,0.85,(I137+M137+0.2-BF137))))</f>
        <v>0</v>
      </c>
      <c r="BH137" s="539" t="n">
        <f aca="false">IF(D137&gt;2,ROUND(((1.42+0.4)+(0.91+0.4))*2*BG137,2),ROUND(AV137*AX137*BF137,2))</f>
        <v>2.14</v>
      </c>
      <c r="BI137" s="539" t="n">
        <f aca="false">ROUND(((PI()*0.9^2)/4)*BG137,2)</f>
        <v>0</v>
      </c>
      <c r="BJ137" s="550" t="n">
        <f aca="false">ROUND(BD137-BE137-BH137-BI137-BB137-BC137,2)</f>
        <v>28.92</v>
      </c>
      <c r="BK137" s="516"/>
    </row>
    <row r="138" customFormat="false" ht="14.25" hidden="false" customHeight="false" outlineLevel="0" collapsed="false">
      <c r="A138" s="530" t="s">
        <v>1270</v>
      </c>
      <c r="B138" s="531" t="s">
        <v>10</v>
      </c>
      <c r="C138" s="532" t="s">
        <v>1271</v>
      </c>
      <c r="D138" s="533" t="n">
        <v>0.4</v>
      </c>
      <c r="E138" s="533"/>
      <c r="F138" s="533"/>
      <c r="G138" s="533" t="s">
        <v>1155</v>
      </c>
      <c r="H138" s="535" t="n">
        <v>12</v>
      </c>
      <c r="I138" s="536" t="n">
        <v>0.8403</v>
      </c>
      <c r="J138" s="536" t="n">
        <v>1.0297</v>
      </c>
      <c r="K138" s="608" t="n">
        <v>0</v>
      </c>
      <c r="L138" s="537" t="n">
        <f aca="false">ROUND((I138+J138)/2,2)</f>
        <v>0.94</v>
      </c>
      <c r="M138" s="538" t="n">
        <f aca="false">IF(F138=0,ROUND($D138*0.1,2),IF(D138&gt;2.8,0.18,0.15))</f>
        <v>0.04</v>
      </c>
      <c r="N138" s="538" t="n">
        <f aca="false">IF(F138=0,IF(ROUND($D138/4,2),IF(ROUND(($D138*1.2)/6,2)&lt;0.1,0.1,ROUND(($D138*1.2)/6,2))),0.5)</f>
        <v>0.1</v>
      </c>
      <c r="O138" s="537" t="n">
        <f aca="false">L138+M138+N138</f>
        <v>1.08</v>
      </c>
      <c r="P138" s="537" t="n">
        <f aca="false">IF(O138&lt;2,(D138+M138*2)+0.6,(D138+M138*2)+0.6+ROUNDUP(O138-2,0)*0.1)</f>
        <v>1.08</v>
      </c>
      <c r="Q138" s="539" t="n">
        <f aca="false">IF($O138&lt;=$W$4,ROUND(IF($O138&lt;1.5,$O138*$H138*$P138,1.5*$H138*$P138),2),0)</f>
        <v>14</v>
      </c>
      <c r="R138" s="539" t="n">
        <f aca="false">IF($O138&gt;$W$4,ROUND(IF($O138&lt;1.5,$O138*$H138*$P138,1.5*$H138*$P138),2),0)</f>
        <v>0</v>
      </c>
      <c r="S138" s="539" t="n">
        <f aca="false">IF($O138&gt;$W$4,ROUND(IF($O138&lt;1.5,0,IF($O138&gt;3,1.5*$H138*$P138,($O138-1.5)*$H138*$P138)),2),0)</f>
        <v>0</v>
      </c>
      <c r="T138" s="539" t="n">
        <f aca="false">IF($O138&gt;$W$4,ROUND(IF($O138&lt;3,0,IF($O138&gt;4.5,1.5*$H138*$P138,($O138-3)*$H138*$P138)),2),0)</f>
        <v>0</v>
      </c>
      <c r="U138" s="539" t="n">
        <f aca="false">IF($O138&gt;$W$4,ROUND(IF($O138&lt;4.5,0,IF($O138&gt;6,($O138-4.5)*$H138*$P138,($O138-4.5)*$H138*$P138)),2),0)</f>
        <v>0</v>
      </c>
      <c r="V138" s="540" t="n">
        <f aca="false">IF($O138&gt;$W$4,IF($O138&lt;=4,ROUND($H138*($O138+0.5)*2,2),0),0)</f>
        <v>0</v>
      </c>
      <c r="W138" s="541" t="n">
        <f aca="false">IF($O138&gt;$W$4,IF($O138&gt;4,ROUND($H138*($O138+0.5)*2,2),0),0)</f>
        <v>0</v>
      </c>
      <c r="X138" s="530" t="str">
        <f aca="false">A138</f>
        <v>EL2</v>
      </c>
      <c r="Y138" s="533" t="n">
        <f aca="false">IF($D138=0.4,1.2,IF($D138=0.6,1.2,IF($D138=0.8,1.3,IF($D138=1,1.5,IF($D138=1.2,1.7,IF($D138&lt;=2,2,"--"))))))</f>
        <v>1.2</v>
      </c>
      <c r="Z138" s="542" t="s">
        <v>1151</v>
      </c>
      <c r="AA138" s="534" t="n">
        <f aca="false">Y138</f>
        <v>1.2</v>
      </c>
      <c r="AB138" s="543" t="n">
        <f aca="false">IF($Y138="--","--",I138)</f>
        <v>0.8403</v>
      </c>
      <c r="AC138" s="544" t="n">
        <f aca="false">IF($Y138="--","--",IF(D138&gt;1.5,0.15,ROUND($D138*0.1,2)))</f>
        <v>0.04</v>
      </c>
      <c r="AD138" s="544" t="n">
        <f aca="false">IF($Y138="--","--",0.15)</f>
        <v>0.15</v>
      </c>
      <c r="AE138" s="545" t="n">
        <f aca="false">IF($Y138="--","--",ROUND(AB138+AC138+AD138,2))</f>
        <v>1.03</v>
      </c>
      <c r="AF138" s="545" t="n">
        <f aca="false">IF($Y138="--","--",IF($AB138&lt;=2,$Y138+1,($Y138+1)+ROUNDUP($AB138-2,0)*0.1))</f>
        <v>2.2</v>
      </c>
      <c r="AG138" s="546" t="n">
        <f aca="false">IF($D138=0.4,0.92,IF($D138=0.6,0.68,IF($D138=0.8,0.74,IF($D138=1,0.7,IF($D138=1.2,0.66,IF($D138=1.5,0.6,IF($D138&lt;=2,(2.4-(D138+0.3)),"--")))))))</f>
        <v>0.92</v>
      </c>
      <c r="AH138" s="547" t="n">
        <f aca="false">IF($Y138="--","--",IF($AE138&lt;=$W$4,ROUND(IF($AE138&lt;1.5,$AE138*$AF138*$AG138,1.5*$AF138*$AG138),2),0))</f>
        <v>2.08</v>
      </c>
      <c r="AI138" s="547" t="n">
        <f aca="false">IF($Y138="--","--",IF($AE138&gt;$W$4,ROUND(IF($AE138&lt;1.5,$AE138*$AF138*$AG138,1.5*$AF138*$AG138),2),0))</f>
        <v>0</v>
      </c>
      <c r="AJ138" s="547" t="n">
        <f aca="false">IF($Y138="--","--",IF($AE138&gt;$W$4,ROUND(IF($AE138&lt;1.5,0,IF($AE138&gt;3,1.5*$AF138*$AG138,($AE138-1.5)*$AF138*$AG138)),2),0))</f>
        <v>0</v>
      </c>
      <c r="AK138" s="547" t="n">
        <f aca="false">IF($Y138="--","--",IF($AE138&gt;$W$4,ROUND(IF($AE138&lt;3,0,IF($AE138&gt;4.5,1.5*$AF138*$AG138,($AE138-3)*$AF138*$AG138)),2),0))</f>
        <v>0</v>
      </c>
      <c r="AL138" s="547" t="n">
        <f aca="false">IF($Y138="--","--",IF($AE138&gt;$W$4,ROUND(IF($AE138&lt;4.5,0,IF($AE138&gt;6,($AE138-4.5)*$AF138*$AG138,($AE138-4.5)*$AF138*$AG138)),2),0))</f>
        <v>0</v>
      </c>
      <c r="AM138" s="544" t="n">
        <f aca="false">IF($Y138="--","--",IF($AE138&gt;$W$4,IF($AE138&lt;=4,ROUND(($AG138*4)*($AE138+0.5)*2,2),0),0))</f>
        <v>0</v>
      </c>
      <c r="AN138" s="548" t="n">
        <f aca="false">IF($Y138="--","--",IF($AE138&gt;$W$4,IF($AE138&gt;4,ROUND(($AG138*4)*($AE138+0.5)*2,2),0),0))</f>
        <v>0</v>
      </c>
      <c r="AO138" s="530" t="s">
        <v>1270</v>
      </c>
      <c r="AP138" s="531" t="s">
        <v>10</v>
      </c>
      <c r="AQ138" s="532" t="s">
        <v>1271</v>
      </c>
      <c r="AR138" s="533" t="n">
        <v>0.4</v>
      </c>
      <c r="AS138" s="534"/>
      <c r="AT138" s="534"/>
      <c r="AU138" s="535" t="n">
        <v>12</v>
      </c>
      <c r="AV138" s="533" t="n">
        <f aca="false">IF($Y138="--","--",Y138+0.2)</f>
        <v>1.4</v>
      </c>
      <c r="AW138" s="542" t="s">
        <v>1151</v>
      </c>
      <c r="AX138" s="534" t="n">
        <f aca="false">AV138</f>
        <v>1.4</v>
      </c>
      <c r="AY138" s="538" t="n">
        <f aca="false">IF(D138&gt;2,AU138,AU138-AV138)</f>
        <v>10.6</v>
      </c>
      <c r="AZ138" s="538" t="n">
        <f aca="false">N138</f>
        <v>0.1</v>
      </c>
      <c r="BA138" s="538" t="n">
        <f aca="false">P138</f>
        <v>1.08</v>
      </c>
      <c r="BB138" s="537" t="n">
        <f aca="false">IF(F138=0,IF(ROUND(AY138*(((N138*P138)+(((D138+M138*2)/6)*P138))-ROUND(((D138+M138*2)^2)*((PI()*96.379/(4*360))-((SIN((96.379/2)*PI()/180))*(COS((96.379/2)*PI()/180))/4)),4)),2),ROUND(AY138*(((N138*P138)+(((D138+M138*2)/4)*P138))-ROUND(((D138+M138*2)^2)*((PI()*120/(4*360))-((SIN((120/2)*PI()/180))*(COS((120/2)*PI()/180))/4)),4)),2)),0)</f>
        <v>2.14</v>
      </c>
      <c r="BC138" s="549" t="n">
        <f aca="false">IF(F138&gt;0,ROUND(AY138*N138*P138,2),0)</f>
        <v>0</v>
      </c>
      <c r="BD138" s="549" t="n">
        <f aca="false">SUM(Q138:U138,AH138:AL138)</f>
        <v>16.08</v>
      </c>
      <c r="BE138" s="549" t="n">
        <f aca="false">IF(F138=0,ROUND((PI()*((D138+M138*2)^2)/4)*AY138,2),ROUND((D138+M138*2)*(F138+M138*2)*AY138,2))</f>
        <v>1.92</v>
      </c>
      <c r="BF138" s="539" t="n">
        <f aca="false">IF(($I138+M138-0.15)&lt;=2,($I138+M138+0.15),IF(($I138+M138)&lt;=3,2.35,($I138+M138+0.2)-0.85))</f>
        <v>1.0303</v>
      </c>
      <c r="BG138" s="539" t="n">
        <f aca="false">IF(D138&gt;2,(I138-F138-M138-0.11),IF(($I138+M138)&lt;=2,0,IF(($I138+M138)&gt;3,0.85,(I138+M138+0.2-BF138))))</f>
        <v>0</v>
      </c>
      <c r="BH138" s="539" t="n">
        <f aca="false">IF(D138&gt;2,ROUND(((1.42+0.4)+(0.91+0.4))*2*BG138,2),ROUND(AV138*AX138*BF138,2))</f>
        <v>2.02</v>
      </c>
      <c r="BI138" s="539" t="n">
        <f aca="false">ROUND(((PI()*0.9^2)/4)*BG138,2)</f>
        <v>0</v>
      </c>
      <c r="BJ138" s="550" t="n">
        <f aca="false">ROUND(BD138-BE138-BH138-BI138-BB138-BC138,2)</f>
        <v>10</v>
      </c>
      <c r="BK138" s="516"/>
    </row>
    <row r="139" customFormat="false" ht="14.25" hidden="false" customHeight="false" outlineLevel="0" collapsed="false">
      <c r="A139" s="503"/>
      <c r="B139" s="504"/>
      <c r="C139" s="604"/>
      <c r="D139" s="505"/>
      <c r="E139" s="505"/>
      <c r="F139" s="505"/>
      <c r="G139" s="505"/>
      <c r="H139" s="507"/>
      <c r="I139" s="508"/>
      <c r="J139" s="508"/>
      <c r="K139" s="508"/>
      <c r="L139" s="509"/>
      <c r="M139" s="510"/>
      <c r="N139" s="510"/>
      <c r="O139" s="509"/>
      <c r="P139" s="509"/>
      <c r="Q139" s="511"/>
      <c r="R139" s="511"/>
      <c r="S139" s="511"/>
      <c r="T139" s="511"/>
      <c r="U139" s="511"/>
      <c r="V139" s="512"/>
      <c r="W139" s="513"/>
      <c r="X139" s="503"/>
      <c r="Y139" s="505"/>
      <c r="Z139" s="551"/>
      <c r="AA139" s="505"/>
      <c r="AB139" s="552"/>
      <c r="AC139" s="553"/>
      <c r="AD139" s="553"/>
      <c r="AE139" s="554"/>
      <c r="AF139" s="554"/>
      <c r="AG139" s="551"/>
      <c r="AH139" s="555"/>
      <c r="AI139" s="555"/>
      <c r="AJ139" s="555"/>
      <c r="AK139" s="555"/>
      <c r="AL139" s="555"/>
      <c r="AM139" s="553"/>
      <c r="AN139" s="556"/>
      <c r="AO139" s="503"/>
      <c r="AP139" s="504"/>
      <c r="AQ139" s="604"/>
      <c r="AR139" s="505"/>
      <c r="AS139" s="505"/>
      <c r="AT139" s="505"/>
      <c r="AU139" s="507"/>
      <c r="AV139" s="505"/>
      <c r="AW139" s="551"/>
      <c r="AX139" s="505"/>
      <c r="AY139" s="510"/>
      <c r="AZ139" s="510"/>
      <c r="BA139" s="510"/>
      <c r="BB139" s="509"/>
      <c r="BC139" s="509"/>
      <c r="BD139" s="509"/>
      <c r="BE139" s="509"/>
      <c r="BF139" s="511"/>
      <c r="BG139" s="511"/>
      <c r="BH139" s="511"/>
      <c r="BI139" s="511"/>
      <c r="BJ139" s="515"/>
      <c r="BK139" s="516"/>
    </row>
    <row r="140" s="456" customFormat="true" ht="14.25" hidden="false" customHeight="false" outlineLevel="0" collapsed="false">
      <c r="A140" s="517" t="s">
        <v>1272</v>
      </c>
      <c r="B140" s="504"/>
      <c r="C140" s="504"/>
      <c r="D140" s="505"/>
      <c r="E140" s="505"/>
      <c r="F140" s="505"/>
      <c r="G140" s="506"/>
      <c r="H140" s="507"/>
      <c r="I140" s="508"/>
      <c r="J140" s="508"/>
      <c r="K140" s="508"/>
      <c r="L140" s="509"/>
      <c r="M140" s="510"/>
      <c r="N140" s="510"/>
      <c r="O140" s="509"/>
      <c r="P140" s="509"/>
      <c r="Q140" s="511"/>
      <c r="R140" s="511"/>
      <c r="S140" s="511"/>
      <c r="T140" s="511"/>
      <c r="U140" s="511"/>
      <c r="V140" s="512"/>
      <c r="W140" s="513"/>
      <c r="X140" s="518" t="str">
        <f aca="false">$A140</f>
        <v>BACIA EJ - RUA EWERTON XAVIER (J)</v>
      </c>
      <c r="Y140" s="505"/>
      <c r="Z140" s="551"/>
      <c r="AA140" s="505"/>
      <c r="AB140" s="552"/>
      <c r="AC140" s="553"/>
      <c r="AD140" s="553"/>
      <c r="AE140" s="554"/>
      <c r="AF140" s="554"/>
      <c r="AG140" s="551"/>
      <c r="AH140" s="555"/>
      <c r="AI140" s="555"/>
      <c r="AJ140" s="555"/>
      <c r="AK140" s="555"/>
      <c r="AL140" s="555"/>
      <c r="AM140" s="553"/>
      <c r="AN140" s="556"/>
      <c r="AO140" s="518" t="str">
        <f aca="false">$A140</f>
        <v>BACIA EJ - RUA EWERTON XAVIER (J)</v>
      </c>
      <c r="AP140" s="504"/>
      <c r="AQ140" s="504"/>
      <c r="AR140" s="505"/>
      <c r="AS140" s="505"/>
      <c r="AT140" s="505"/>
      <c r="AU140" s="507"/>
      <c r="AV140" s="506"/>
      <c r="AW140" s="506"/>
      <c r="AX140" s="506"/>
      <c r="AY140" s="510"/>
      <c r="AZ140" s="510"/>
      <c r="BA140" s="510"/>
      <c r="BB140" s="509"/>
      <c r="BC140" s="509"/>
      <c r="BD140" s="509"/>
      <c r="BE140" s="509"/>
      <c r="BF140" s="509"/>
      <c r="BG140" s="509"/>
      <c r="BH140" s="509"/>
      <c r="BI140" s="509"/>
      <c r="BJ140" s="515"/>
      <c r="BK140" s="516"/>
    </row>
    <row r="141" customFormat="false" ht="14.25" hidden="false" customHeight="false" outlineLevel="0" collapsed="false">
      <c r="A141" s="557" t="s">
        <v>1273</v>
      </c>
      <c r="B141" s="504"/>
      <c r="C141" s="504"/>
      <c r="D141" s="505"/>
      <c r="E141" s="505"/>
      <c r="F141" s="505"/>
      <c r="G141" s="506"/>
      <c r="H141" s="507"/>
      <c r="I141" s="508"/>
      <c r="J141" s="508"/>
      <c r="K141" s="508"/>
      <c r="L141" s="509"/>
      <c r="M141" s="510"/>
      <c r="N141" s="510"/>
      <c r="O141" s="509"/>
      <c r="P141" s="509"/>
      <c r="Q141" s="511"/>
      <c r="R141" s="511"/>
      <c r="S141" s="511"/>
      <c r="T141" s="511"/>
      <c r="U141" s="511"/>
      <c r="V141" s="512"/>
      <c r="W141" s="513"/>
      <c r="X141" s="528" t="str">
        <f aca="false">$A141</f>
        <v>Rua Carlos Tavares Nunes</v>
      </c>
      <c r="Y141" s="522"/>
      <c r="Z141" s="522"/>
      <c r="AA141" s="522"/>
      <c r="AB141" s="525"/>
      <c r="AC141" s="525"/>
      <c r="AD141" s="525"/>
      <c r="AE141" s="525"/>
      <c r="AF141" s="523"/>
      <c r="AG141" s="525"/>
      <c r="AH141" s="525"/>
      <c r="AI141" s="525"/>
      <c r="AJ141" s="525"/>
      <c r="AK141" s="525"/>
      <c r="AL141" s="525"/>
      <c r="AM141" s="525"/>
      <c r="AN141" s="527"/>
      <c r="AO141" s="557" t="str">
        <f aca="false">$A141</f>
        <v>Rua Carlos Tavares Nunes</v>
      </c>
      <c r="AP141" s="504"/>
      <c r="AQ141" s="504"/>
      <c r="AR141" s="505"/>
      <c r="AS141" s="505"/>
      <c r="AT141" s="505"/>
      <c r="AU141" s="507"/>
      <c r="AV141" s="506"/>
      <c r="AW141" s="506"/>
      <c r="AX141" s="506"/>
      <c r="AY141" s="510"/>
      <c r="AZ141" s="510"/>
      <c r="BA141" s="510"/>
      <c r="BB141" s="509"/>
      <c r="BC141" s="509"/>
      <c r="BD141" s="509"/>
      <c r="BE141" s="509"/>
      <c r="BF141" s="509"/>
      <c r="BG141" s="509"/>
      <c r="BH141" s="509"/>
      <c r="BI141" s="509"/>
      <c r="BJ141" s="515"/>
      <c r="BK141" s="516"/>
    </row>
    <row r="142" customFormat="false" ht="14.25" hidden="false" customHeight="false" outlineLevel="0" collapsed="false">
      <c r="A142" s="558" t="s">
        <v>1274</v>
      </c>
      <c r="B142" s="570" t="s">
        <v>10</v>
      </c>
      <c r="C142" s="559" t="s">
        <v>1275</v>
      </c>
      <c r="D142" s="560" t="n">
        <v>0.4</v>
      </c>
      <c r="E142" s="561"/>
      <c r="F142" s="561"/>
      <c r="G142" s="560" t="s">
        <v>1150</v>
      </c>
      <c r="H142" s="562" t="n">
        <v>35</v>
      </c>
      <c r="I142" s="563" t="n">
        <v>1.047</v>
      </c>
      <c r="J142" s="563" t="n">
        <v>1.047</v>
      </c>
      <c r="K142" s="536" t="n">
        <v>0.1</v>
      </c>
      <c r="L142" s="537" t="n">
        <f aca="false">ROUND((I142+J142)/2,2)</f>
        <v>1.05</v>
      </c>
      <c r="M142" s="538" t="n">
        <f aca="false">IF(F142=0,ROUND($D142*0.1,2),IF(D142&gt;2.8,0.18,0.15))</f>
        <v>0.04</v>
      </c>
      <c r="N142" s="538" t="n">
        <f aca="false">IF(F142=0,IF(ROUND($D142/4,2),IF(ROUND(($D142*1.2)/6,2)&lt;0.1,0.1,ROUND(($D142*1.2)/6,2))),0.5)</f>
        <v>0.1</v>
      </c>
      <c r="O142" s="537" t="n">
        <f aca="false">L142+M142+N142</f>
        <v>1.19</v>
      </c>
      <c r="P142" s="537" t="n">
        <f aca="false">IF(O142&lt;2,(D142+M142*2)+0.6,(D142+M142*2)+0.6+ROUNDUP(O142-2,0)*0.1)</f>
        <v>1.08</v>
      </c>
      <c r="Q142" s="539" t="n">
        <f aca="false">IF($O142&lt;=$W$4,ROUND(IF($O142&lt;1.5,$O142*$H142*$P142,1.5*$H142*$P142),2),0)</f>
        <v>44.98</v>
      </c>
      <c r="R142" s="539" t="n">
        <f aca="false">IF($O142&gt;$W$4,ROUND(IF($O142&lt;1.5,$O142*$H142*$P142,1.5*$H142*$P142),2),0)</f>
        <v>0</v>
      </c>
      <c r="S142" s="539" t="n">
        <f aca="false">IF($O142&gt;$W$4,ROUND(IF($O142&lt;1.5,0,IF($O142&gt;3,1.5*$H142*$P142,($O142-1.5)*$H142*$P142)),2),0)</f>
        <v>0</v>
      </c>
      <c r="T142" s="539" t="n">
        <f aca="false">IF($O142&gt;$W$4,ROUND(IF($O142&lt;3,0,IF($O142&gt;4.5,1.5*$H142*$P142,($O142-3)*$H142*$P142)),2),0)</f>
        <v>0</v>
      </c>
      <c r="U142" s="539" t="n">
        <f aca="false">IF($O142&gt;$W$4,ROUND(IF($O142&lt;4.5,0,IF($O142&gt;6,($O142-4.5)*$H142*$P142,($O142-4.5)*$H142*$P142)),2),0)</f>
        <v>0</v>
      </c>
      <c r="V142" s="540" t="n">
        <f aca="false">IF($O142&gt;$W$4,IF($O142&lt;=4,ROUND($H142*($O142+0.5)*2,2),0),0)</f>
        <v>0</v>
      </c>
      <c r="W142" s="541" t="n">
        <f aca="false">IF($O142&gt;$W$4,IF($O142&gt;4,ROUND($H142*($O142+0.5)*2,2),0),0)</f>
        <v>0</v>
      </c>
      <c r="X142" s="558" t="str">
        <f aca="false">A142</f>
        <v>EJ1</v>
      </c>
      <c r="Y142" s="560" t="n">
        <f aca="false">IF($D142=0.4,1.2,IF($D142=0.6,1.2,IF($D142=0.8,1.3,IF($D142=1,1.5,IF($D142=1.2,1.7,IF($D142&lt;=2,2,"--"))))))</f>
        <v>1.2</v>
      </c>
      <c r="Z142" s="564" t="s">
        <v>1151</v>
      </c>
      <c r="AA142" s="561" t="n">
        <f aca="false">Y142</f>
        <v>1.2</v>
      </c>
      <c r="AB142" s="543" t="n">
        <f aca="false">IF($Y142="--","--",I142)</f>
        <v>1.047</v>
      </c>
      <c r="AC142" s="544" t="n">
        <f aca="false">IF($Y142="--","--",IF(D142&gt;1.5,0.15,ROUND($D142*0.1,2)))</f>
        <v>0.04</v>
      </c>
      <c r="AD142" s="544" t="n">
        <f aca="false">IF($Y142="--","--",0.15)</f>
        <v>0.15</v>
      </c>
      <c r="AE142" s="545" t="n">
        <f aca="false">IF($Y142="--","--",ROUND(AB142+AC142+AD142,2))</f>
        <v>1.24</v>
      </c>
      <c r="AF142" s="565" t="n">
        <f aca="false">IF($Y142="--","--",IF($AB142&lt;=2,$Y142+1,($Y142+1)+ROUNDUP($AB142-2,0)*0.1))</f>
        <v>2.2</v>
      </c>
      <c r="AG142" s="566" t="n">
        <f aca="false">IF($D142=0.4,0.92,IF($D142=0.6,0.68,IF($D142=0.8,0.74,IF($D142=1,0.7,IF($D142=1.2,0.66,IF($D142=1.5,0.6,IF($D142&lt;=2,(2.4-(D142+0.3)),"--")))))))</f>
        <v>0.92</v>
      </c>
      <c r="AH142" s="547" t="n">
        <f aca="false">IF($Y142="--","--",IF($AE142&lt;=$W$4,ROUND(IF($AE142&lt;1.5,$AE142*$AF142*$AG142,1.5*$AF142*$AG142),2),0))</f>
        <v>2.51</v>
      </c>
      <c r="AI142" s="547" t="n">
        <f aca="false">IF($Y142="--","--",IF($AE142&gt;$W$4,ROUND(IF($AE142&lt;1.5,$AE142*$AF142*$AG142,1.5*$AF142*$AG142),2),0))</f>
        <v>0</v>
      </c>
      <c r="AJ142" s="547" t="n">
        <f aca="false">IF($Y142="--","--",IF($AE142&gt;$W$4,ROUND(IF($AE142&lt;1.5,0,IF($AE142&gt;3,1.5*$AF142*$AG142,($AE142-1.5)*$AF142*$AG142)),2),0))</f>
        <v>0</v>
      </c>
      <c r="AK142" s="547" t="n">
        <f aca="false">IF($Y142="--","--",IF($AE142&gt;$W$4,ROUND(IF($AE142&lt;3,0,IF($AE142&gt;4.5,1.5*$AF142*$AG142,($AE142-3)*$AF142*$AG142)),2),0))</f>
        <v>0</v>
      </c>
      <c r="AL142" s="547" t="n">
        <f aca="false">IF($Y142="--","--",IF($AE142&gt;$W$4,ROUND(IF($AE142&lt;4.5,0,IF($AE142&gt;6,($AE142-4.5)*$AF142*$AG142,($AE142-4.5)*$AF142*$AG142)),2),0))</f>
        <v>0</v>
      </c>
      <c r="AM142" s="544" t="n">
        <f aca="false">IF($Y142="--","--",IF($AE142&gt;$W$4,IF($AE142&lt;=4,ROUND(($AG142*4)*($AE142+0.5)*2,2),0),0))</f>
        <v>0</v>
      </c>
      <c r="AN142" s="548" t="n">
        <f aca="false">IF($Y142="--","--",IF($AE142&gt;$W$4,IF($AE142&gt;4,ROUND(($AG142*4)*($AE142+0.5)*2,2),0),0))</f>
        <v>0</v>
      </c>
      <c r="AO142" s="558" t="s">
        <v>1274</v>
      </c>
      <c r="AP142" s="570" t="s">
        <v>10</v>
      </c>
      <c r="AQ142" s="571" t="s">
        <v>1275</v>
      </c>
      <c r="AR142" s="560" t="n">
        <v>0.4</v>
      </c>
      <c r="AS142" s="561"/>
      <c r="AT142" s="561"/>
      <c r="AU142" s="562" t="n">
        <v>35</v>
      </c>
      <c r="AV142" s="560" t="n">
        <f aca="false">IF($Y142="--","--",Y142+0.2)</f>
        <v>1.4</v>
      </c>
      <c r="AW142" s="564" t="s">
        <v>1151</v>
      </c>
      <c r="AX142" s="561" t="n">
        <f aca="false">AV142</f>
        <v>1.4</v>
      </c>
      <c r="AY142" s="538" t="n">
        <f aca="false">IF(D142&gt;2,AU142,AU142-AV142)</f>
        <v>33.6</v>
      </c>
      <c r="AZ142" s="538" t="n">
        <f aca="false">N142</f>
        <v>0.1</v>
      </c>
      <c r="BA142" s="538" t="n">
        <f aca="false">P142</f>
        <v>1.08</v>
      </c>
      <c r="BB142" s="537" t="n">
        <f aca="false">IF(F142=0,IF(ROUND(AY142*(((N142*P142)+(((D142+M142*2)/6)*P142))-ROUND(((D142+M142*2)^2)*((PI()*96.379/(4*360))-((SIN((96.379/2)*PI()/180))*(COS((96.379/2)*PI()/180))/4)),4)),2),ROUND(AY142*(((N142*P142)+(((D142+M142*2)/4)*P142))-ROUND(((D142+M142*2)^2)*((PI()*120/(4*360))-((SIN((120/2)*PI()/180))*(COS((120/2)*PI()/180))/4)),4)),2)),0)</f>
        <v>6.79</v>
      </c>
      <c r="BC142" s="549" t="n">
        <f aca="false">IF(F142&gt;0,ROUND(AY142*N142*P142,2),0)</f>
        <v>0</v>
      </c>
      <c r="BD142" s="549" t="n">
        <f aca="false">SUM(Q142:U142,AH142:AL142)</f>
        <v>47.49</v>
      </c>
      <c r="BE142" s="549" t="n">
        <f aca="false">IF(F142=0,ROUND((PI()*((D142+M142*2)^2)/4)*AY142,2),ROUND((D142+M142*2)*(F142+M142*2)*AY142,2))</f>
        <v>6.08</v>
      </c>
      <c r="BF142" s="572" t="n">
        <f aca="false">IF(($I142+M142-0.15)&lt;=2,($I142+M142+0.15),IF(($I142+M142)&lt;=3,2.35,($I142+M142+0.2)-0.85))</f>
        <v>1.237</v>
      </c>
      <c r="BG142" s="572" t="n">
        <f aca="false">IF(D142&gt;2,(I142-F142-M142-0.11),IF(($I142+M142)&lt;=2,0,IF(($I142+M142)&gt;3,0.85,(I142+M142+0.2-BF142))))</f>
        <v>0</v>
      </c>
      <c r="BH142" s="572" t="n">
        <f aca="false">IF(D142&gt;2,ROUND(((1.42+0.4)+(0.91+0.4))*2*BG142,2),ROUND(AV142*AX142*BF142,2))</f>
        <v>2.42</v>
      </c>
      <c r="BI142" s="572" t="n">
        <f aca="false">ROUND(((PI()*0.9^2)/4)*BG142,2)</f>
        <v>0</v>
      </c>
      <c r="BJ142" s="550" t="n">
        <f aca="false">ROUND(BD142-BE142-BH142-BI142-BB142-BC142,2)</f>
        <v>32.2</v>
      </c>
      <c r="BK142" s="516"/>
    </row>
    <row r="143" customFormat="false" ht="14.25" hidden="false" customHeight="false" outlineLevel="0" collapsed="false">
      <c r="A143" s="558" t="s">
        <v>1275</v>
      </c>
      <c r="B143" s="570" t="s">
        <v>10</v>
      </c>
      <c r="C143" s="559" t="s">
        <v>1276</v>
      </c>
      <c r="D143" s="560" t="n">
        <v>0.4</v>
      </c>
      <c r="E143" s="561"/>
      <c r="F143" s="561"/>
      <c r="G143" s="560" t="s">
        <v>1150</v>
      </c>
      <c r="H143" s="562" t="n">
        <v>35</v>
      </c>
      <c r="I143" s="563" t="n">
        <v>1.147</v>
      </c>
      <c r="J143" s="563" t="n">
        <v>1.0445</v>
      </c>
      <c r="K143" s="536" t="n">
        <v>0</v>
      </c>
      <c r="L143" s="537" t="n">
        <f aca="false">ROUND((I143+J143)/2,2)</f>
        <v>1.1</v>
      </c>
      <c r="M143" s="538" t="n">
        <f aca="false">IF(F143=0,ROUND($D143*0.1,2),IF(D143&gt;2.8,0.18,0.15))</f>
        <v>0.04</v>
      </c>
      <c r="N143" s="538" t="n">
        <f aca="false">IF(F143=0,IF(ROUND($D143/4,2),IF(ROUND(($D143*1.2)/6,2)&lt;0.1,0.1,ROUND(($D143*1.2)/6,2))),0.5)</f>
        <v>0.1</v>
      </c>
      <c r="O143" s="537" t="n">
        <f aca="false">L143+M143+N143</f>
        <v>1.24</v>
      </c>
      <c r="P143" s="537" t="n">
        <f aca="false">IF(O143&lt;2,(D143+M143*2)+0.6,(D143+M143*2)+0.6+ROUNDUP(O143-2,0)*0.1)</f>
        <v>1.08</v>
      </c>
      <c r="Q143" s="539" t="n">
        <f aca="false">IF($O143&lt;=$W$4,ROUND(IF($O143&lt;1.5,$O143*$H143*$P143,1.5*$H143*$P143),2),0)</f>
        <v>46.87</v>
      </c>
      <c r="R143" s="539" t="n">
        <f aca="false">IF($O143&gt;$W$4,ROUND(IF($O143&lt;1.5,$O143*$H143*$P143,1.5*$H143*$P143),2),0)</f>
        <v>0</v>
      </c>
      <c r="S143" s="539" t="n">
        <f aca="false">IF($O143&gt;$W$4,ROUND(IF($O143&lt;1.5,0,IF($O143&gt;3,1.5*$H143*$P143,($O143-1.5)*$H143*$P143)),2),0)</f>
        <v>0</v>
      </c>
      <c r="T143" s="539" t="n">
        <f aca="false">IF($O143&gt;$W$4,ROUND(IF($O143&lt;3,0,IF($O143&gt;4.5,1.5*$H143*$P143,($O143-3)*$H143*$P143)),2),0)</f>
        <v>0</v>
      </c>
      <c r="U143" s="539" t="n">
        <f aca="false">IF($O143&gt;$W$4,ROUND(IF($O143&lt;4.5,0,IF($O143&gt;6,($O143-4.5)*$H143*$P143,($O143-4.5)*$H143*$P143)),2),0)</f>
        <v>0</v>
      </c>
      <c r="V143" s="540" t="n">
        <f aca="false">IF($O143&gt;$W$4,IF($O143&lt;=4,ROUND($H143*($O143+0.5)*2,2),0),0)</f>
        <v>0</v>
      </c>
      <c r="W143" s="541" t="n">
        <f aca="false">IF($O143&gt;$W$4,IF($O143&gt;4,ROUND($H143*($O143+0.5)*2,2),0),0)</f>
        <v>0</v>
      </c>
      <c r="X143" s="558" t="str">
        <f aca="false">A143</f>
        <v>EJ2</v>
      </c>
      <c r="Y143" s="560" t="n">
        <f aca="false">IF($D143=0.4,1.2,IF($D143=0.6,1.2,IF($D143=0.8,1.3,IF($D143=1,1.5,IF($D143=1.2,1.7,IF($D143&lt;=2,2,"--"))))))</f>
        <v>1.2</v>
      </c>
      <c r="Z143" s="564" t="s">
        <v>1151</v>
      </c>
      <c r="AA143" s="561" t="n">
        <f aca="false">Y143</f>
        <v>1.2</v>
      </c>
      <c r="AB143" s="543" t="n">
        <f aca="false">IF($Y143="--","--",I143)</f>
        <v>1.147</v>
      </c>
      <c r="AC143" s="544" t="n">
        <f aca="false">IF($Y143="--","--",IF(D143&gt;1.5,0.15,ROUND($D143*0.1,2)))</f>
        <v>0.04</v>
      </c>
      <c r="AD143" s="544" t="n">
        <f aca="false">IF($Y143="--","--",0.15)</f>
        <v>0.15</v>
      </c>
      <c r="AE143" s="545" t="n">
        <f aca="false">IF($Y143="--","--",ROUND(AB143+AC143+AD143,2))</f>
        <v>1.34</v>
      </c>
      <c r="AF143" s="565" t="n">
        <f aca="false">IF($Y143="--","--",IF($AB143&lt;=2,$Y143+1,($Y143+1)+ROUNDUP($AB143-2,0)*0.1))</f>
        <v>2.2</v>
      </c>
      <c r="AG143" s="566" t="n">
        <f aca="false">IF($D143=0.4,0.92,IF($D143=0.6,0.68,IF($D143=0.8,0.74,IF($D143=1,0.7,IF($D143=1.2,0.66,IF($D143=1.5,0.6,IF($D143&lt;=2,(2.4-(D143+0.3)),"--")))))))</f>
        <v>0.92</v>
      </c>
      <c r="AH143" s="547" t="n">
        <f aca="false">IF($Y143="--","--",IF($AE143&lt;=$W$4,ROUND(IF($AE143&lt;1.5,$AE143*$AF143*$AG143,1.5*$AF143*$AG143),2),0))</f>
        <v>2.71</v>
      </c>
      <c r="AI143" s="547" t="n">
        <f aca="false">IF($Y143="--","--",IF($AE143&gt;$W$4,ROUND(IF($AE143&lt;1.5,$AE143*$AF143*$AG143,1.5*$AF143*$AG143),2),0))</f>
        <v>0</v>
      </c>
      <c r="AJ143" s="547" t="n">
        <f aca="false">IF($Y143="--","--",IF($AE143&gt;$W$4,ROUND(IF($AE143&lt;1.5,0,IF($AE143&gt;3,1.5*$AF143*$AG143,($AE143-1.5)*$AF143*$AG143)),2),0))</f>
        <v>0</v>
      </c>
      <c r="AK143" s="547" t="n">
        <f aca="false">IF($Y143="--","--",IF($AE143&gt;$W$4,ROUND(IF($AE143&lt;3,0,IF($AE143&gt;4.5,1.5*$AF143*$AG143,($AE143-3)*$AF143*$AG143)),2),0))</f>
        <v>0</v>
      </c>
      <c r="AL143" s="547" t="n">
        <f aca="false">IF($Y143="--","--",IF($AE143&gt;$W$4,ROUND(IF($AE143&lt;4.5,0,IF($AE143&gt;6,($AE143-4.5)*$AF143*$AG143,($AE143-4.5)*$AF143*$AG143)),2),0))</f>
        <v>0</v>
      </c>
      <c r="AM143" s="544" t="n">
        <f aca="false">IF($Y143="--","--",IF($AE143&gt;$W$4,IF($AE143&lt;=4,ROUND(($AG143*4)*($AE143+0.5)*2,2),0),0))</f>
        <v>0</v>
      </c>
      <c r="AN143" s="548" t="n">
        <f aca="false">IF($Y143="--","--",IF($AE143&gt;$W$4,IF($AE143&gt;4,ROUND(($AG143*4)*($AE143+0.5)*2,2),0),0))</f>
        <v>0</v>
      </c>
      <c r="AO143" s="558" t="s">
        <v>1275</v>
      </c>
      <c r="AP143" s="570" t="s">
        <v>10</v>
      </c>
      <c r="AQ143" s="571" t="s">
        <v>1276</v>
      </c>
      <c r="AR143" s="560" t="n">
        <v>0.4</v>
      </c>
      <c r="AS143" s="561"/>
      <c r="AT143" s="561"/>
      <c r="AU143" s="562" t="n">
        <v>35</v>
      </c>
      <c r="AV143" s="560" t="n">
        <f aca="false">IF($Y143="--","--",Y143+0.2)</f>
        <v>1.4</v>
      </c>
      <c r="AW143" s="564" t="s">
        <v>1151</v>
      </c>
      <c r="AX143" s="561" t="n">
        <f aca="false">AV143</f>
        <v>1.4</v>
      </c>
      <c r="AY143" s="538" t="n">
        <f aca="false">IF(D143&gt;2,AU143,AU143-AV143)</f>
        <v>33.6</v>
      </c>
      <c r="AZ143" s="538" t="n">
        <f aca="false">N143</f>
        <v>0.1</v>
      </c>
      <c r="BA143" s="538" t="n">
        <f aca="false">P143</f>
        <v>1.08</v>
      </c>
      <c r="BB143" s="537" t="n">
        <f aca="false">IF(F143=0,IF(ROUND(AY143*(((N143*P143)+(((D143+M143*2)/6)*P143))-ROUND(((D143+M143*2)^2)*((PI()*96.379/(4*360))-((SIN((96.379/2)*PI()/180))*(COS((96.379/2)*PI()/180))/4)),4)),2),ROUND(AY143*(((N143*P143)+(((D143+M143*2)/4)*P143))-ROUND(((D143+M143*2)^2)*((PI()*120/(4*360))-((SIN((120/2)*PI()/180))*(COS((120/2)*PI()/180))/4)),4)),2)),0)</f>
        <v>6.79</v>
      </c>
      <c r="BC143" s="549" t="n">
        <f aca="false">IF(F143&gt;0,ROUND(AY143*N143*P143,2),0)</f>
        <v>0</v>
      </c>
      <c r="BD143" s="549" t="n">
        <f aca="false">SUM(Q143:U143,AH143:AL143)</f>
        <v>49.58</v>
      </c>
      <c r="BE143" s="549" t="n">
        <f aca="false">IF(F143=0,ROUND((PI()*((D143+M143*2)^2)/4)*AY143,2),ROUND((D143+M143*2)*(F143+M143*2)*AY143,2))</f>
        <v>6.08</v>
      </c>
      <c r="BF143" s="572" t="n">
        <f aca="false">IF(($I143+M143-0.15)&lt;=2,($I143+M143+0.15),IF(($I143+M143)&lt;=3,2.35,($I143+M143+0.2)-0.85))</f>
        <v>1.337</v>
      </c>
      <c r="BG143" s="572" t="n">
        <f aca="false">IF(D143&gt;2,(I143-F143-M143-0.11),IF(($I143+M143)&lt;=2,0,IF(($I143+M143)&gt;3,0.85,(I143+M143+0.2-BF143))))</f>
        <v>0</v>
      </c>
      <c r="BH143" s="572" t="n">
        <f aca="false">IF(D143&gt;2,ROUND(((1.42+0.4)+(0.91+0.4))*2*BG143,2),ROUND(AV143*AX143*BF143,2))</f>
        <v>2.62</v>
      </c>
      <c r="BI143" s="572" t="n">
        <f aca="false">ROUND(((PI()*0.9^2)/4)*BG143,2)</f>
        <v>0</v>
      </c>
      <c r="BJ143" s="550" t="n">
        <f aca="false">ROUND(BD143-BE143-BH143-BI143-BB143-BC143,2)</f>
        <v>34.09</v>
      </c>
      <c r="BK143" s="516"/>
    </row>
    <row r="144" customFormat="false" ht="14.25" hidden="false" customHeight="false" outlineLevel="0" collapsed="false">
      <c r="A144" s="558" t="s">
        <v>1276</v>
      </c>
      <c r="B144" s="570" t="s">
        <v>10</v>
      </c>
      <c r="C144" s="559" t="s">
        <v>1277</v>
      </c>
      <c r="D144" s="560" t="n">
        <v>0.4</v>
      </c>
      <c r="E144" s="561"/>
      <c r="F144" s="561"/>
      <c r="G144" s="560" t="s">
        <v>1150</v>
      </c>
      <c r="H144" s="562" t="n">
        <v>35</v>
      </c>
      <c r="I144" s="563" t="n">
        <v>1.0445</v>
      </c>
      <c r="J144" s="563" t="n">
        <v>1.051</v>
      </c>
      <c r="K144" s="536" t="n">
        <v>0</v>
      </c>
      <c r="L144" s="537" t="n">
        <f aca="false">ROUND((I144+J144)/2,2)</f>
        <v>1.05</v>
      </c>
      <c r="M144" s="538" t="n">
        <f aca="false">IF(F144=0,ROUND($D144*0.1,2),IF(D144&gt;2.8,0.18,0.15))</f>
        <v>0.04</v>
      </c>
      <c r="N144" s="538" t="n">
        <f aca="false">IF(F144=0,IF(ROUND($D144/4,2),IF(ROUND(($D144*1.2)/6,2)&lt;0.1,0.1,ROUND(($D144*1.2)/6,2))),0.5)</f>
        <v>0.1</v>
      </c>
      <c r="O144" s="537" t="n">
        <f aca="false">L144+M144+N144</f>
        <v>1.19</v>
      </c>
      <c r="P144" s="537" t="n">
        <f aca="false">IF(O144&lt;2,(D144+M144*2)+0.6,(D144+M144*2)+0.6+ROUNDUP(O144-2,0)*0.1)</f>
        <v>1.08</v>
      </c>
      <c r="Q144" s="539" t="n">
        <f aca="false">IF($O144&lt;=$W$4,ROUND(IF($O144&lt;1.5,$O144*$H144*$P144,1.5*$H144*$P144),2),0)</f>
        <v>44.98</v>
      </c>
      <c r="R144" s="539" t="n">
        <f aca="false">IF($O144&gt;$W$4,ROUND(IF($O144&lt;1.5,$O144*$H144*$P144,1.5*$H144*$P144),2),0)</f>
        <v>0</v>
      </c>
      <c r="S144" s="539" t="n">
        <f aca="false">IF($O144&gt;$W$4,ROUND(IF($O144&lt;1.5,0,IF($O144&gt;3,1.5*$H144*$P144,($O144-1.5)*$H144*$P144)),2),0)</f>
        <v>0</v>
      </c>
      <c r="T144" s="539" t="n">
        <f aca="false">IF($O144&gt;$W$4,ROUND(IF($O144&lt;3,0,IF($O144&gt;4.5,1.5*$H144*$P144,($O144-3)*$H144*$P144)),2),0)</f>
        <v>0</v>
      </c>
      <c r="U144" s="539" t="n">
        <f aca="false">IF($O144&gt;$W$4,ROUND(IF($O144&lt;4.5,0,IF($O144&gt;6,($O144-4.5)*$H144*$P144,($O144-4.5)*$H144*$P144)),2),0)</f>
        <v>0</v>
      </c>
      <c r="V144" s="540" t="n">
        <f aca="false">IF($O144&gt;$W$4,IF($O144&lt;=4,ROUND($H144*($O144+0.5)*2,2),0),0)</f>
        <v>0</v>
      </c>
      <c r="W144" s="541" t="n">
        <f aca="false">IF($O144&gt;$W$4,IF($O144&gt;4,ROUND($H144*($O144+0.5)*2,2),0),0)</f>
        <v>0</v>
      </c>
      <c r="X144" s="558" t="str">
        <f aca="false">A144</f>
        <v>EJ3</v>
      </c>
      <c r="Y144" s="560" t="n">
        <f aca="false">IF($D144=0.4,1.2,IF($D144=0.6,1.2,IF($D144=0.8,1.3,IF($D144=1,1.5,IF($D144=1.2,1.7,IF($D144&lt;=2,2,"--"))))))</f>
        <v>1.2</v>
      </c>
      <c r="Z144" s="564" t="s">
        <v>1151</v>
      </c>
      <c r="AA144" s="561" t="n">
        <f aca="false">Y144</f>
        <v>1.2</v>
      </c>
      <c r="AB144" s="543" t="n">
        <f aca="false">IF($Y144="--","--",I144)</f>
        <v>1.0445</v>
      </c>
      <c r="AC144" s="544" t="n">
        <f aca="false">IF($Y144="--","--",IF(D144&gt;1.5,0.15,ROUND($D144*0.1,2)))</f>
        <v>0.04</v>
      </c>
      <c r="AD144" s="544" t="n">
        <f aca="false">IF($Y144="--","--",0.15)</f>
        <v>0.15</v>
      </c>
      <c r="AE144" s="545" t="n">
        <f aca="false">IF($Y144="--","--",ROUND(AB144+AC144+AD144,2))</f>
        <v>1.23</v>
      </c>
      <c r="AF144" s="565" t="n">
        <f aca="false">IF($Y144="--","--",IF($AB144&lt;=2,$Y144+1,($Y144+1)+ROUNDUP($AB144-2,0)*0.1))</f>
        <v>2.2</v>
      </c>
      <c r="AG144" s="566" t="n">
        <f aca="false">IF($D144=0.4,0.92,IF($D144=0.6,0.68,IF($D144=0.8,0.74,IF($D144=1,0.7,IF($D144=1.2,0.66,IF($D144=1.5,0.6,IF($D144&lt;=2,(2.4-(D144+0.3)),"--")))))))</f>
        <v>0.92</v>
      </c>
      <c r="AH144" s="547" t="n">
        <f aca="false">IF($Y144="--","--",IF($AE144&lt;=$W$4,ROUND(IF($AE144&lt;1.5,$AE144*$AF144*$AG144,1.5*$AF144*$AG144),2),0))</f>
        <v>2.49</v>
      </c>
      <c r="AI144" s="547" t="n">
        <f aca="false">IF($Y144="--","--",IF($AE144&gt;$W$4,ROUND(IF($AE144&lt;1.5,$AE144*$AF144*$AG144,1.5*$AF144*$AG144),2),0))</f>
        <v>0</v>
      </c>
      <c r="AJ144" s="547" t="n">
        <f aca="false">IF($Y144="--","--",IF($AE144&gt;$W$4,ROUND(IF($AE144&lt;1.5,0,IF($AE144&gt;3,1.5*$AF144*$AG144,($AE144-1.5)*$AF144*$AG144)),2),0))</f>
        <v>0</v>
      </c>
      <c r="AK144" s="547" t="n">
        <f aca="false">IF($Y144="--","--",IF($AE144&gt;$W$4,ROUND(IF($AE144&lt;3,0,IF($AE144&gt;4.5,1.5*$AF144*$AG144,($AE144-3)*$AF144*$AG144)),2),0))</f>
        <v>0</v>
      </c>
      <c r="AL144" s="547" t="n">
        <f aca="false">IF($Y144="--","--",IF($AE144&gt;$W$4,ROUND(IF($AE144&lt;4.5,0,IF($AE144&gt;6,($AE144-4.5)*$AF144*$AG144,($AE144-4.5)*$AF144*$AG144)),2),0))</f>
        <v>0</v>
      </c>
      <c r="AM144" s="544" t="n">
        <f aca="false">IF($Y144="--","--",IF($AE144&gt;$W$4,IF($AE144&lt;=4,ROUND(($AG144*4)*($AE144+0.5)*2,2),0),0))</f>
        <v>0</v>
      </c>
      <c r="AN144" s="548" t="n">
        <f aca="false">IF($Y144="--","--",IF($AE144&gt;$W$4,IF($AE144&gt;4,ROUND(($AG144*4)*($AE144+0.5)*2,2),0),0))</f>
        <v>0</v>
      </c>
      <c r="AO144" s="558" t="s">
        <v>1276</v>
      </c>
      <c r="AP144" s="570" t="s">
        <v>10</v>
      </c>
      <c r="AQ144" s="571" t="s">
        <v>1277</v>
      </c>
      <c r="AR144" s="560" t="n">
        <v>0.4</v>
      </c>
      <c r="AS144" s="561"/>
      <c r="AT144" s="561"/>
      <c r="AU144" s="562" t="n">
        <v>35</v>
      </c>
      <c r="AV144" s="560" t="n">
        <f aca="false">IF($Y144="--","--",Y144+0.2)</f>
        <v>1.4</v>
      </c>
      <c r="AW144" s="564" t="s">
        <v>1151</v>
      </c>
      <c r="AX144" s="561" t="n">
        <f aca="false">AV144</f>
        <v>1.4</v>
      </c>
      <c r="AY144" s="538" t="n">
        <f aca="false">IF(D144&gt;2,AU144,AU144-AV144)</f>
        <v>33.6</v>
      </c>
      <c r="AZ144" s="538" t="n">
        <f aca="false">N144</f>
        <v>0.1</v>
      </c>
      <c r="BA144" s="538" t="n">
        <f aca="false">P144</f>
        <v>1.08</v>
      </c>
      <c r="BB144" s="537" t="n">
        <f aca="false">IF(F144=0,IF(ROUND(AY144*(((N144*P144)+(((D144+M144*2)/6)*P144))-ROUND(((D144+M144*2)^2)*((PI()*96.379/(4*360))-((SIN((96.379/2)*PI()/180))*(COS((96.379/2)*PI()/180))/4)),4)),2),ROUND(AY144*(((N144*P144)+(((D144+M144*2)/4)*P144))-ROUND(((D144+M144*2)^2)*((PI()*120/(4*360))-((SIN((120/2)*PI()/180))*(COS((120/2)*PI()/180))/4)),4)),2)),0)</f>
        <v>6.79</v>
      </c>
      <c r="BC144" s="549" t="n">
        <f aca="false">IF(F144&gt;0,ROUND(AY144*N144*P144,2),0)</f>
        <v>0</v>
      </c>
      <c r="BD144" s="549" t="n">
        <f aca="false">SUM(Q144:U144,AH144:AL144)</f>
        <v>47.47</v>
      </c>
      <c r="BE144" s="549" t="n">
        <f aca="false">IF(F144=0,ROUND((PI()*((D144+M144*2)^2)/4)*AY144,2),ROUND((D144+M144*2)*(F144+M144*2)*AY144,2))</f>
        <v>6.08</v>
      </c>
      <c r="BF144" s="572" t="n">
        <f aca="false">IF(($I144+M144-0.15)&lt;=2,($I144+M144+0.15),IF(($I144+M144)&lt;=3,2.35,($I144+M144+0.2)-0.85))</f>
        <v>1.2345</v>
      </c>
      <c r="BG144" s="572" t="n">
        <f aca="false">IF(D144&gt;2,(I144-F144-M144-0.11),IF(($I144+M144)&lt;=2,0,IF(($I144+M144)&gt;3,0.85,(I144+M144+0.2-BF144))))</f>
        <v>0</v>
      </c>
      <c r="BH144" s="572" t="n">
        <f aca="false">IF(D144&gt;2,ROUND(((1.42+0.4)+(0.91+0.4))*2*BG144,2),ROUND(AV144*AX144*BF144,2))</f>
        <v>2.42</v>
      </c>
      <c r="BI144" s="572" t="n">
        <f aca="false">ROUND(((PI()*0.9^2)/4)*BG144,2)</f>
        <v>0</v>
      </c>
      <c r="BJ144" s="550" t="n">
        <f aca="false">ROUND(BD144-BE144-BH144-BI144-BB144-BC144,2)</f>
        <v>32.18</v>
      </c>
      <c r="BK144" s="516"/>
    </row>
    <row r="145" customFormat="false" ht="14.25" hidden="false" customHeight="false" outlineLevel="0" collapsed="false">
      <c r="A145" s="558" t="s">
        <v>1277</v>
      </c>
      <c r="B145" s="570" t="s">
        <v>10</v>
      </c>
      <c r="C145" s="559" t="s">
        <v>1278</v>
      </c>
      <c r="D145" s="560" t="n">
        <v>0.4</v>
      </c>
      <c r="E145" s="561"/>
      <c r="F145" s="561"/>
      <c r="G145" s="560" t="s">
        <v>1150</v>
      </c>
      <c r="H145" s="562" t="n">
        <v>35</v>
      </c>
      <c r="I145" s="563" t="n">
        <v>1.051</v>
      </c>
      <c r="J145" s="563" t="n">
        <v>1.13</v>
      </c>
      <c r="K145" s="536" t="n">
        <v>0.216</v>
      </c>
      <c r="L145" s="537" t="n">
        <f aca="false">ROUND((I145+J145)/2,2)</f>
        <v>1.09</v>
      </c>
      <c r="M145" s="538" t="n">
        <f aca="false">IF(F145=0,ROUND($D145*0.1,2),IF(D145&gt;2.8,0.18,0.15))</f>
        <v>0.04</v>
      </c>
      <c r="N145" s="538" t="n">
        <f aca="false">IF(F145=0,IF(ROUND($D145/4,2),IF(ROUND(($D145*1.2)/6,2)&lt;0.1,0.1,ROUND(($D145*1.2)/6,2))),0.5)</f>
        <v>0.1</v>
      </c>
      <c r="O145" s="537" t="n">
        <f aca="false">L145+M145+N145</f>
        <v>1.23</v>
      </c>
      <c r="P145" s="537" t="n">
        <f aca="false">IF(O145&lt;2,(D145+M145*2)+0.6,(D145+M145*2)+0.6+ROUNDUP(O145-2,0)*0.1)</f>
        <v>1.08</v>
      </c>
      <c r="Q145" s="539" t="n">
        <f aca="false">IF($O145&lt;=$W$4,ROUND(IF($O145&lt;1.5,$O145*$H145*$P145,1.5*$H145*$P145),2),0)</f>
        <v>46.49</v>
      </c>
      <c r="R145" s="539" t="n">
        <f aca="false">IF($O145&gt;$W$4,ROUND(IF($O145&lt;1.5,$O145*$H145*$P145,1.5*$H145*$P145),2),0)</f>
        <v>0</v>
      </c>
      <c r="S145" s="539" t="n">
        <f aca="false">IF($O145&gt;$W$4,ROUND(IF($O145&lt;1.5,0,IF($O145&gt;3,1.5*$H145*$P145,($O145-1.5)*$H145*$P145)),2),0)</f>
        <v>0</v>
      </c>
      <c r="T145" s="539" t="n">
        <f aca="false">IF($O145&gt;$W$4,ROUND(IF($O145&lt;3,0,IF($O145&gt;4.5,1.5*$H145*$P145,($O145-3)*$H145*$P145)),2),0)</f>
        <v>0</v>
      </c>
      <c r="U145" s="539" t="n">
        <f aca="false">IF($O145&gt;$W$4,ROUND(IF($O145&lt;4.5,0,IF($O145&gt;6,($O145-4.5)*$H145*$P145,($O145-4.5)*$H145*$P145)),2),0)</f>
        <v>0</v>
      </c>
      <c r="V145" s="540" t="n">
        <f aca="false">IF($O145&gt;$W$4,IF($O145&lt;=4,ROUND($H145*($O145+0.5)*2,2),0),0)</f>
        <v>0</v>
      </c>
      <c r="W145" s="541" t="n">
        <f aca="false">IF($O145&gt;$W$4,IF($O145&gt;4,ROUND($H145*($O145+0.5)*2,2),0),0)</f>
        <v>0</v>
      </c>
      <c r="X145" s="558" t="str">
        <f aca="false">A145</f>
        <v>EJ4</v>
      </c>
      <c r="Y145" s="560" t="n">
        <f aca="false">IF($D145=0.4,1.2,IF($D145=0.6,1.2,IF($D145=0.8,1.3,IF($D145=1,1.5,IF($D145=1.2,1.7,IF($D145&lt;=2,2,"--"))))))</f>
        <v>1.2</v>
      </c>
      <c r="Z145" s="564" t="s">
        <v>1151</v>
      </c>
      <c r="AA145" s="561" t="n">
        <f aca="false">Y145</f>
        <v>1.2</v>
      </c>
      <c r="AB145" s="543" t="n">
        <f aca="false">IF($Y145="--","--",I145)</f>
        <v>1.051</v>
      </c>
      <c r="AC145" s="544" t="n">
        <f aca="false">IF($Y145="--","--",IF(D145&gt;1.5,0.15,ROUND($D145*0.1,2)))</f>
        <v>0.04</v>
      </c>
      <c r="AD145" s="544" t="n">
        <f aca="false">IF($Y145="--","--",0.15)</f>
        <v>0.15</v>
      </c>
      <c r="AE145" s="545" t="n">
        <f aca="false">IF($Y145="--","--",ROUND(AB145+AC145+AD145,2))</f>
        <v>1.24</v>
      </c>
      <c r="AF145" s="565" t="n">
        <f aca="false">IF($Y145="--","--",IF($AB145&lt;=2,$Y145+1,($Y145+1)+ROUNDUP($AB145-2,0)*0.1))</f>
        <v>2.2</v>
      </c>
      <c r="AG145" s="566" t="n">
        <f aca="false">IF($D145=0.4,0.92,IF($D145=0.6,0.68,IF($D145=0.8,0.74,IF($D145=1,0.7,IF($D145=1.2,0.66,IF($D145=1.5,0.6,IF($D145&lt;=2,(2.4-(D145+0.3)),"--")))))))</f>
        <v>0.92</v>
      </c>
      <c r="AH145" s="547" t="n">
        <f aca="false">IF($Y145="--","--",IF($AE145&lt;=$W$4,ROUND(IF($AE145&lt;1.5,$AE145*$AF145*$AG145,1.5*$AF145*$AG145),2),0))</f>
        <v>2.51</v>
      </c>
      <c r="AI145" s="547" t="n">
        <f aca="false">IF($Y145="--","--",IF($AE145&gt;$W$4,ROUND(IF($AE145&lt;1.5,$AE145*$AF145*$AG145,1.5*$AF145*$AG145),2),0))</f>
        <v>0</v>
      </c>
      <c r="AJ145" s="547" t="n">
        <f aca="false">IF($Y145="--","--",IF($AE145&gt;$W$4,ROUND(IF($AE145&lt;1.5,0,IF($AE145&gt;3,1.5*$AF145*$AG145,($AE145-1.5)*$AF145*$AG145)),2),0))</f>
        <v>0</v>
      </c>
      <c r="AK145" s="547" t="n">
        <f aca="false">IF($Y145="--","--",IF($AE145&gt;$W$4,ROUND(IF($AE145&lt;3,0,IF($AE145&gt;4.5,1.5*$AF145*$AG145,($AE145-3)*$AF145*$AG145)),2),0))</f>
        <v>0</v>
      </c>
      <c r="AL145" s="547" t="n">
        <f aca="false">IF($Y145="--","--",IF($AE145&gt;$W$4,ROUND(IF($AE145&lt;4.5,0,IF($AE145&gt;6,($AE145-4.5)*$AF145*$AG145,($AE145-4.5)*$AF145*$AG145)),2),0))</f>
        <v>0</v>
      </c>
      <c r="AM145" s="544" t="n">
        <f aca="false">IF($Y145="--","--",IF($AE145&gt;$W$4,IF($AE145&lt;=4,ROUND(($AG145*4)*($AE145+0.5)*2,2),0),0))</f>
        <v>0</v>
      </c>
      <c r="AN145" s="548" t="n">
        <f aca="false">IF($Y145="--","--",IF($AE145&gt;$W$4,IF($AE145&gt;4,ROUND(($AG145*4)*($AE145+0.5)*2,2),0),0))</f>
        <v>0</v>
      </c>
      <c r="AO145" s="558" t="s">
        <v>1277</v>
      </c>
      <c r="AP145" s="570" t="s">
        <v>10</v>
      </c>
      <c r="AQ145" s="571" t="s">
        <v>1278</v>
      </c>
      <c r="AR145" s="560" t="n">
        <v>0.4</v>
      </c>
      <c r="AS145" s="561"/>
      <c r="AT145" s="561"/>
      <c r="AU145" s="562" t="n">
        <v>35</v>
      </c>
      <c r="AV145" s="560" t="n">
        <f aca="false">IF($Y145="--","--",Y145+0.2)</f>
        <v>1.4</v>
      </c>
      <c r="AW145" s="564" t="s">
        <v>1151</v>
      </c>
      <c r="AX145" s="561" t="n">
        <f aca="false">AV145</f>
        <v>1.4</v>
      </c>
      <c r="AY145" s="538" t="n">
        <f aca="false">IF(D145&gt;2,AU145,AU145-AV145)</f>
        <v>33.6</v>
      </c>
      <c r="AZ145" s="538" t="n">
        <f aca="false">N145</f>
        <v>0.1</v>
      </c>
      <c r="BA145" s="538" t="n">
        <f aca="false">P145</f>
        <v>1.08</v>
      </c>
      <c r="BB145" s="537" t="n">
        <f aca="false">IF(F145=0,IF(ROUND(AY145*(((N145*P145)+(((D145+M145*2)/6)*P145))-ROUND(((D145+M145*2)^2)*((PI()*96.379/(4*360))-((SIN((96.379/2)*PI()/180))*(COS((96.379/2)*PI()/180))/4)),4)),2),ROUND(AY145*(((N145*P145)+(((D145+M145*2)/4)*P145))-ROUND(((D145+M145*2)^2)*((PI()*120/(4*360))-((SIN((120/2)*PI()/180))*(COS((120/2)*PI()/180))/4)),4)),2)),0)</f>
        <v>6.79</v>
      </c>
      <c r="BC145" s="549" t="n">
        <f aca="false">IF(F145&gt;0,ROUND(AY145*N145*P145,2),0)</f>
        <v>0</v>
      </c>
      <c r="BD145" s="549" t="n">
        <f aca="false">SUM(Q145:U145,AH145:AL145)</f>
        <v>49</v>
      </c>
      <c r="BE145" s="549" t="n">
        <f aca="false">IF(F145=0,ROUND((PI()*((D145+M145*2)^2)/4)*AY145,2),ROUND((D145+M145*2)*(F145+M145*2)*AY145,2))</f>
        <v>6.08</v>
      </c>
      <c r="BF145" s="572" t="n">
        <f aca="false">IF(($I145+M145-0.15)&lt;=2,($I145+M145+0.15),IF(($I145+M145)&lt;=3,2.35,($I145+M145+0.2)-0.85))</f>
        <v>1.241</v>
      </c>
      <c r="BG145" s="572" t="n">
        <f aca="false">IF(D145&gt;2,(I145-F145-M145-0.11),IF(($I145+M145)&lt;=2,0,IF(($I145+M145)&gt;3,0.85,(I145+M145+0.2-BF145))))</f>
        <v>0</v>
      </c>
      <c r="BH145" s="572" t="n">
        <f aca="false">IF(D145&gt;2,ROUND(((1.42+0.4)+(0.91+0.4))*2*BG145,2),ROUND(AV145*AX145*BF145,2))</f>
        <v>2.43</v>
      </c>
      <c r="BI145" s="572" t="n">
        <f aca="false">ROUND(((PI()*0.9^2)/4)*BG145,2)</f>
        <v>0</v>
      </c>
      <c r="BJ145" s="550" t="n">
        <f aca="false">ROUND(BD145-BE145-BH145-BI145-BB145-BC145,2)</f>
        <v>33.7</v>
      </c>
      <c r="BK145" s="516"/>
    </row>
    <row r="146" customFormat="false" ht="14.25" hidden="false" customHeight="false" outlineLevel="0" collapsed="false">
      <c r="A146" s="558" t="s">
        <v>1278</v>
      </c>
      <c r="B146" s="570" t="s">
        <v>10</v>
      </c>
      <c r="C146" s="559" t="s">
        <v>1279</v>
      </c>
      <c r="D146" s="560" t="n">
        <v>0.6</v>
      </c>
      <c r="E146" s="561"/>
      <c r="F146" s="561"/>
      <c r="G146" s="560" t="s">
        <v>1150</v>
      </c>
      <c r="H146" s="562" t="n">
        <v>22</v>
      </c>
      <c r="I146" s="563" t="n">
        <v>1.346</v>
      </c>
      <c r="J146" s="563" t="n">
        <v>1.356</v>
      </c>
      <c r="K146" s="536" t="n">
        <v>0</v>
      </c>
      <c r="L146" s="537" t="n">
        <f aca="false">ROUND((I146+J146)/2,2)</f>
        <v>1.35</v>
      </c>
      <c r="M146" s="538" t="n">
        <f aca="false">IF(F146=0,ROUND($D146*0.1,2),IF(D146&gt;2.8,0.18,0.15))</f>
        <v>0.06</v>
      </c>
      <c r="N146" s="538" t="n">
        <f aca="false">IF(F146=0,IF(ROUND($D146/4,2),IF(ROUND(($D146*1.2)/6,2)&lt;0.1,0.1,ROUND(($D146*1.2)/6,2))),0.5)</f>
        <v>0.12</v>
      </c>
      <c r="O146" s="537" t="n">
        <f aca="false">L146+M146+N146</f>
        <v>1.53</v>
      </c>
      <c r="P146" s="537" t="n">
        <f aca="false">IF(O146&lt;2,(D146+M146*2)+0.6,(D146+M146*2)+0.6+ROUNDUP(O146-2,0)*0.1)</f>
        <v>1.32</v>
      </c>
      <c r="Q146" s="539" t="n">
        <f aca="false">IF($O146&lt;=$W$4,ROUND(IF($O146&lt;1.5,$O146*$H146*$P146,1.5*$H146*$P146),2),0)</f>
        <v>0</v>
      </c>
      <c r="R146" s="539" t="n">
        <f aca="false">IF($O146&gt;$W$4,ROUND(IF($O146&lt;1.5,$O146*$H146*$P146,1.5*$H146*$P146),2),0)</f>
        <v>43.56</v>
      </c>
      <c r="S146" s="539" t="n">
        <f aca="false">IF($O146&gt;$W$4,ROUND(IF($O146&lt;1.5,0,IF($O146&gt;3,1.5*$H146*$P146,($O146-1.5)*$H146*$P146)),2),0)</f>
        <v>0.87</v>
      </c>
      <c r="T146" s="539" t="n">
        <f aca="false">IF($O146&gt;$W$4,ROUND(IF($O146&lt;3,0,IF($O146&gt;4.5,1.5*$H146*$P146,($O146-3)*$H146*$P146)),2),0)</f>
        <v>0</v>
      </c>
      <c r="U146" s="539" t="n">
        <f aca="false">IF($O146&gt;$W$4,ROUND(IF($O146&lt;4.5,0,IF($O146&gt;6,($O146-4.5)*$H146*$P146,($O146-4.5)*$H146*$P146)),2),0)</f>
        <v>0</v>
      </c>
      <c r="V146" s="540" t="n">
        <f aca="false">IF($O146&gt;$W$4,IF($O146&lt;=4,ROUND($H146*($O146+0.5)*2,2),0),0)</f>
        <v>89.32</v>
      </c>
      <c r="W146" s="541" t="n">
        <f aca="false">IF($O146&gt;$W$4,IF($O146&gt;4,ROUND($H146*($O146+0.5)*2,2),0),0)</f>
        <v>0</v>
      </c>
      <c r="X146" s="558" t="str">
        <f aca="false">A146</f>
        <v>EJ5</v>
      </c>
      <c r="Y146" s="560" t="n">
        <f aca="false">IF($D146=0.4,1.2,IF($D146=0.6,1.2,IF($D146=0.8,1.3,IF($D146=1,1.5,IF($D146=1.2,1.7,IF($D146&lt;=2,2,"--"))))))</f>
        <v>1.2</v>
      </c>
      <c r="Z146" s="564" t="s">
        <v>1151</v>
      </c>
      <c r="AA146" s="561" t="n">
        <f aca="false">Y146</f>
        <v>1.2</v>
      </c>
      <c r="AB146" s="543" t="n">
        <f aca="false">IF($Y146="--","--",I146)</f>
        <v>1.346</v>
      </c>
      <c r="AC146" s="544" t="n">
        <f aca="false">IF($Y146="--","--",IF(D146&gt;1.5,0.15,ROUND($D146*0.1,2)))</f>
        <v>0.06</v>
      </c>
      <c r="AD146" s="544" t="n">
        <f aca="false">IF($Y146="--","--",0.15)</f>
        <v>0.15</v>
      </c>
      <c r="AE146" s="545" t="n">
        <f aca="false">IF($Y146="--","--",ROUND(AB146+AC146+AD146,2))</f>
        <v>1.56</v>
      </c>
      <c r="AF146" s="565" t="n">
        <f aca="false">IF($Y146="--","--",IF($AB146&lt;=2,$Y146+1,($Y146+1)+ROUNDUP($AB146-2,0)*0.1))</f>
        <v>2.2</v>
      </c>
      <c r="AG146" s="566" t="n">
        <f aca="false">IF($D146=0.4,0.92,IF($D146=0.6,0.68,IF($D146=0.8,0.74,IF($D146=1,0.7,IF($D146=1.2,0.66,IF($D146=1.5,0.6,IF($D146&lt;=2,(2.4-(D146+0.3)),"--")))))))</f>
        <v>0.68</v>
      </c>
      <c r="AH146" s="547" t="n">
        <f aca="false">IF($Y146="--","--",IF($AE146&lt;=$W$4,ROUND(IF($AE146&lt;1.5,$AE146*$AF146*$AG146,1.5*$AF146*$AG146),2),0))</f>
        <v>0</v>
      </c>
      <c r="AI146" s="547" t="n">
        <f aca="false">IF($Y146="--","--",IF($AE146&gt;$W$4,ROUND(IF($AE146&lt;1.5,$AE146*$AF146*$AG146,1.5*$AF146*$AG146),2),0))</f>
        <v>2.24</v>
      </c>
      <c r="AJ146" s="547" t="n">
        <f aca="false">IF($Y146="--","--",IF($AE146&gt;$W$4,ROUND(IF($AE146&lt;1.5,0,IF($AE146&gt;3,1.5*$AF146*$AG146,($AE146-1.5)*$AF146*$AG146)),2),0))</f>
        <v>0.09</v>
      </c>
      <c r="AK146" s="547" t="n">
        <f aca="false">IF($Y146="--","--",IF($AE146&gt;$W$4,ROUND(IF($AE146&lt;3,0,IF($AE146&gt;4.5,1.5*$AF146*$AG146,($AE146-3)*$AF146*$AG146)),2),0))</f>
        <v>0</v>
      </c>
      <c r="AL146" s="547" t="n">
        <f aca="false">IF($Y146="--","--",IF($AE146&gt;$W$4,ROUND(IF($AE146&lt;4.5,0,IF($AE146&gt;6,($AE146-4.5)*$AF146*$AG146,($AE146-4.5)*$AF146*$AG146)),2),0))</f>
        <v>0</v>
      </c>
      <c r="AM146" s="544" t="n">
        <f aca="false">IF($Y146="--","--",IF($AE146&gt;$W$4,IF($AE146&lt;=4,ROUND(($AG146*4)*($AE146+0.5)*2,2),0),0))</f>
        <v>11.21</v>
      </c>
      <c r="AN146" s="548" t="n">
        <f aca="false">IF($Y146="--","--",IF($AE146&gt;$W$4,IF($AE146&gt;4,ROUND(($AG146*4)*($AE146+0.5)*2,2),0),0))</f>
        <v>0</v>
      </c>
      <c r="AO146" s="558" t="s">
        <v>1278</v>
      </c>
      <c r="AP146" s="570" t="s">
        <v>10</v>
      </c>
      <c r="AQ146" s="571" t="s">
        <v>1279</v>
      </c>
      <c r="AR146" s="560" t="n">
        <v>0.6</v>
      </c>
      <c r="AS146" s="561"/>
      <c r="AT146" s="561"/>
      <c r="AU146" s="562" t="n">
        <v>22</v>
      </c>
      <c r="AV146" s="560" t="n">
        <f aca="false">IF($Y146="--","--",Y146+0.2)</f>
        <v>1.4</v>
      </c>
      <c r="AW146" s="564" t="s">
        <v>1151</v>
      </c>
      <c r="AX146" s="561" t="n">
        <f aca="false">AV146</f>
        <v>1.4</v>
      </c>
      <c r="AY146" s="538" t="n">
        <f aca="false">IF(D146&gt;2,AU146,AU146-AV146)</f>
        <v>20.6</v>
      </c>
      <c r="AZ146" s="538" t="n">
        <f aca="false">N146</f>
        <v>0.12</v>
      </c>
      <c r="BA146" s="538" t="n">
        <f aca="false">P146</f>
        <v>1.32</v>
      </c>
      <c r="BB146" s="537" t="n">
        <f aca="false">IF(F146=0,IF(ROUND(AY146*(((N146*P146)+(((D146+M146*2)/6)*P146))-ROUND(((D146+M146*2)^2)*((PI()*96.379/(4*360))-((SIN((96.379/2)*PI()/180))*(COS((96.379/2)*PI()/180))/4)),4)),2),ROUND(AY146*(((N146*P146)+(((D146+M146*2)/4)*P146))-ROUND(((D146+M146*2)^2)*((PI()*120/(4*360))-((SIN((120/2)*PI()/180))*(COS((120/2)*PI()/180))/4)),4)),2)),0)</f>
        <v>6.52</v>
      </c>
      <c r="BC146" s="549" t="n">
        <f aca="false">IF(F146&gt;0,ROUND(AY146*N146*P146,2),0)</f>
        <v>0</v>
      </c>
      <c r="BD146" s="549" t="n">
        <f aca="false">SUM(Q146:U146,AH146:AL146)</f>
        <v>46.76</v>
      </c>
      <c r="BE146" s="549" t="n">
        <f aca="false">IF(F146=0,ROUND((PI()*((D146+M146*2)^2)/4)*AY146,2),ROUND((D146+M146*2)*(F146+M146*2)*AY146,2))</f>
        <v>8.39</v>
      </c>
      <c r="BF146" s="572" t="n">
        <f aca="false">IF(($I146+M146-0.15)&lt;=2,($I146+M146+0.15),IF(($I146+M146)&lt;=3,2.35,($I146+M146+0.2)-0.85))</f>
        <v>1.556</v>
      </c>
      <c r="BG146" s="572" t="n">
        <f aca="false">IF(D146&gt;2,(I146-F146-M146-0.11),IF(($I146+M146)&lt;=2,0,IF(($I146+M146)&gt;3,0.85,(I146+M146+0.2-BF146))))</f>
        <v>0</v>
      </c>
      <c r="BH146" s="572" t="n">
        <f aca="false">IF(D146&gt;2,ROUND(((1.42+0.4)+(0.91+0.4))*2*BG146,2),ROUND(AV146*AX146*BF146,2))</f>
        <v>3.05</v>
      </c>
      <c r="BI146" s="572" t="n">
        <f aca="false">ROUND(((PI()*0.9^2)/4)*BG146,2)</f>
        <v>0</v>
      </c>
      <c r="BJ146" s="550" t="n">
        <f aca="false">ROUND(BD146-BE146-BH146-BI146-BB146-BC146,2)</f>
        <v>28.8</v>
      </c>
      <c r="BK146" s="516"/>
    </row>
    <row r="147" customFormat="false" ht="14.25" hidden="false" customHeight="false" outlineLevel="0" collapsed="false">
      <c r="A147" s="558" t="s">
        <v>1279</v>
      </c>
      <c r="B147" s="570" t="s">
        <v>10</v>
      </c>
      <c r="C147" s="559" t="s">
        <v>1280</v>
      </c>
      <c r="D147" s="560" t="n">
        <v>0.6</v>
      </c>
      <c r="E147" s="561"/>
      <c r="F147" s="561"/>
      <c r="G147" s="560" t="s">
        <v>1150</v>
      </c>
      <c r="H147" s="562" t="n">
        <v>38</v>
      </c>
      <c r="I147" s="563" t="n">
        <v>1.356</v>
      </c>
      <c r="J147" s="563" t="n">
        <v>1.502</v>
      </c>
      <c r="K147" s="536" t="n">
        <v>0</v>
      </c>
      <c r="L147" s="537" t="n">
        <f aca="false">ROUND((I147+J147)/2,2)</f>
        <v>1.43</v>
      </c>
      <c r="M147" s="538" t="n">
        <f aca="false">IF(F147=0,ROUND($D147*0.1,2),IF(D147&gt;2.8,0.18,0.15))</f>
        <v>0.06</v>
      </c>
      <c r="N147" s="538" t="n">
        <f aca="false">IF(F147=0,IF(ROUND($D147/4,2),IF(ROUND(($D147*1.2)/6,2)&lt;0.1,0.1,ROUND(($D147*1.2)/6,2))),0.5)</f>
        <v>0.12</v>
      </c>
      <c r="O147" s="537" t="n">
        <f aca="false">L147+M147+N147</f>
        <v>1.61</v>
      </c>
      <c r="P147" s="537" t="n">
        <f aca="false">IF(O147&lt;2,(D147+M147*2)+0.6,(D147+M147*2)+0.6+ROUNDUP(O147-2,0)*0.1)</f>
        <v>1.32</v>
      </c>
      <c r="Q147" s="539" t="n">
        <f aca="false">IF($O147&lt;=$W$4,ROUND(IF($O147&lt;1.5,$O147*$H147*$P147,1.5*$H147*$P147),2),0)</f>
        <v>0</v>
      </c>
      <c r="R147" s="539" t="n">
        <f aca="false">IF($O147&gt;$W$4,ROUND(IF($O147&lt;1.5,$O147*$H147*$P147,1.5*$H147*$P147),2),0)</f>
        <v>75.24</v>
      </c>
      <c r="S147" s="539" t="n">
        <f aca="false">IF($O147&gt;$W$4,ROUND(IF($O147&lt;1.5,0,IF($O147&gt;3,1.5*$H147*$P147,($O147-1.5)*$H147*$P147)),2),0)</f>
        <v>5.52</v>
      </c>
      <c r="T147" s="539" t="n">
        <f aca="false">IF($O147&gt;$W$4,ROUND(IF($O147&lt;3,0,IF($O147&gt;4.5,1.5*$H147*$P147,($O147-3)*$H147*$P147)),2),0)</f>
        <v>0</v>
      </c>
      <c r="U147" s="539" t="n">
        <f aca="false">IF($O147&gt;$W$4,ROUND(IF($O147&lt;4.5,0,IF($O147&gt;6,($O147-4.5)*$H147*$P147,($O147-4.5)*$H147*$P147)),2),0)</f>
        <v>0</v>
      </c>
      <c r="V147" s="540" t="n">
        <f aca="false">IF($O147&gt;$W$4,IF($O147&lt;=4,ROUND($H147*($O147+0.5)*2,2),0),0)</f>
        <v>160.36</v>
      </c>
      <c r="W147" s="541" t="n">
        <f aca="false">IF($O147&gt;$W$4,IF($O147&gt;4,ROUND($H147*($O147+0.5)*2,2),0),0)</f>
        <v>0</v>
      </c>
      <c r="X147" s="558" t="str">
        <f aca="false">A147</f>
        <v>EJ6</v>
      </c>
      <c r="Y147" s="560" t="n">
        <f aca="false">IF($D147=0.4,1.2,IF($D147=0.6,1.2,IF($D147=0.8,1.3,IF($D147=1,1.5,IF($D147=1.2,1.7,IF($D147&lt;=2,2,"--"))))))</f>
        <v>1.2</v>
      </c>
      <c r="Z147" s="564" t="s">
        <v>1151</v>
      </c>
      <c r="AA147" s="561" t="n">
        <f aca="false">Y147</f>
        <v>1.2</v>
      </c>
      <c r="AB147" s="543" t="n">
        <f aca="false">IF($Y147="--","--",I147)</f>
        <v>1.356</v>
      </c>
      <c r="AC147" s="544" t="n">
        <f aca="false">IF($Y147="--","--",IF(D147&gt;1.5,0.15,ROUND($D147*0.1,2)))</f>
        <v>0.06</v>
      </c>
      <c r="AD147" s="544" t="n">
        <f aca="false">IF($Y147="--","--",0.15)</f>
        <v>0.15</v>
      </c>
      <c r="AE147" s="545" t="n">
        <f aca="false">IF($Y147="--","--",ROUND(AB147+AC147+AD147,2))</f>
        <v>1.57</v>
      </c>
      <c r="AF147" s="565" t="n">
        <f aca="false">IF($Y147="--","--",IF($AB147&lt;=2,$Y147+1,($Y147+1)+ROUNDUP($AB147-2,0)*0.1))</f>
        <v>2.2</v>
      </c>
      <c r="AG147" s="566" t="n">
        <f aca="false">IF($D147=0.4,0.92,IF($D147=0.6,0.68,IF($D147=0.8,0.74,IF($D147=1,0.7,IF($D147=1.2,0.66,IF($D147=1.5,0.6,IF($D147&lt;=2,(2.4-(D147+0.3)),"--")))))))</f>
        <v>0.68</v>
      </c>
      <c r="AH147" s="547" t="n">
        <f aca="false">IF($Y147="--","--",IF($AE147&lt;=$W$4,ROUND(IF($AE147&lt;1.5,$AE147*$AF147*$AG147,1.5*$AF147*$AG147),2),0))</f>
        <v>0</v>
      </c>
      <c r="AI147" s="547" t="n">
        <f aca="false">IF($Y147="--","--",IF($AE147&gt;$W$4,ROUND(IF($AE147&lt;1.5,$AE147*$AF147*$AG147,1.5*$AF147*$AG147),2),0))</f>
        <v>2.24</v>
      </c>
      <c r="AJ147" s="547" t="n">
        <f aca="false">IF($Y147="--","--",IF($AE147&gt;$W$4,ROUND(IF($AE147&lt;1.5,0,IF($AE147&gt;3,1.5*$AF147*$AG147,($AE147-1.5)*$AF147*$AG147)),2),0))</f>
        <v>0.1</v>
      </c>
      <c r="AK147" s="547" t="n">
        <f aca="false">IF($Y147="--","--",IF($AE147&gt;$W$4,ROUND(IF($AE147&lt;3,0,IF($AE147&gt;4.5,1.5*$AF147*$AG147,($AE147-3)*$AF147*$AG147)),2),0))</f>
        <v>0</v>
      </c>
      <c r="AL147" s="547" t="n">
        <f aca="false">IF($Y147="--","--",IF($AE147&gt;$W$4,ROUND(IF($AE147&lt;4.5,0,IF($AE147&gt;6,($AE147-4.5)*$AF147*$AG147,($AE147-4.5)*$AF147*$AG147)),2),0))</f>
        <v>0</v>
      </c>
      <c r="AM147" s="544" t="n">
        <f aca="false">IF($Y147="--","--",IF($AE147&gt;$W$4,IF($AE147&lt;=4,ROUND(($AG147*4)*($AE147+0.5)*2,2),0),0))</f>
        <v>11.26</v>
      </c>
      <c r="AN147" s="548" t="n">
        <f aca="false">IF($Y147="--","--",IF($AE147&gt;$W$4,IF($AE147&gt;4,ROUND(($AG147*4)*($AE147+0.5)*2,2),0),0))</f>
        <v>0</v>
      </c>
      <c r="AO147" s="558" t="s">
        <v>1279</v>
      </c>
      <c r="AP147" s="570" t="s">
        <v>10</v>
      </c>
      <c r="AQ147" s="571" t="s">
        <v>1280</v>
      </c>
      <c r="AR147" s="560" t="n">
        <v>0.6</v>
      </c>
      <c r="AS147" s="561"/>
      <c r="AT147" s="561"/>
      <c r="AU147" s="562" t="n">
        <v>38</v>
      </c>
      <c r="AV147" s="560" t="n">
        <f aca="false">IF($Y147="--","--",Y147+0.2)</f>
        <v>1.4</v>
      </c>
      <c r="AW147" s="564" t="s">
        <v>1151</v>
      </c>
      <c r="AX147" s="561" t="n">
        <f aca="false">AV147</f>
        <v>1.4</v>
      </c>
      <c r="AY147" s="538" t="n">
        <f aca="false">IF(D147&gt;2,AU147,AU147-AV147)</f>
        <v>36.6</v>
      </c>
      <c r="AZ147" s="538" t="n">
        <f aca="false">N147</f>
        <v>0.12</v>
      </c>
      <c r="BA147" s="538" t="n">
        <f aca="false">P147</f>
        <v>1.32</v>
      </c>
      <c r="BB147" s="537" t="n">
        <f aca="false">IF(F147=0,IF(ROUND(AY147*(((N147*P147)+(((D147+M147*2)/6)*P147))-ROUND(((D147+M147*2)^2)*((PI()*96.379/(4*360))-((SIN((96.379/2)*PI()/180))*(COS((96.379/2)*PI()/180))/4)),4)),2),ROUND(AY147*(((N147*P147)+(((D147+M147*2)/4)*P147))-ROUND(((D147+M147*2)^2)*((PI()*120/(4*360))-((SIN((120/2)*PI()/180))*(COS((120/2)*PI()/180))/4)),4)),2)),0)</f>
        <v>11.58</v>
      </c>
      <c r="BC147" s="549" t="n">
        <f aca="false">IF(F147&gt;0,ROUND(AY147*N147*P147,2),0)</f>
        <v>0</v>
      </c>
      <c r="BD147" s="549" t="n">
        <f aca="false">SUM(Q147:U147,AH147:AL147)</f>
        <v>83.1</v>
      </c>
      <c r="BE147" s="549" t="n">
        <f aca="false">IF(F147=0,ROUND((PI()*((D147+M147*2)^2)/4)*AY147,2),ROUND((D147+M147*2)*(F147+M147*2)*AY147,2))</f>
        <v>14.9</v>
      </c>
      <c r="BF147" s="572" t="n">
        <f aca="false">IF(($I147+M147-0.15)&lt;=2,($I147+M147+0.15),IF(($I147+M147)&lt;=3,2.35,($I147+M147+0.2)-0.85))</f>
        <v>1.566</v>
      </c>
      <c r="BG147" s="572" t="n">
        <f aca="false">IF(D147&gt;2,(I147-F147-M147-0.11),IF(($I147+M147)&lt;=2,0,IF(($I147+M147)&gt;3,0.85,(I147+M147+0.2-BF147))))</f>
        <v>0</v>
      </c>
      <c r="BH147" s="572" t="n">
        <f aca="false">IF(D147&gt;2,ROUND(((1.42+0.4)+(0.91+0.4))*2*BG147,2),ROUND(AV147*AX147*BF147,2))</f>
        <v>3.07</v>
      </c>
      <c r="BI147" s="572" t="n">
        <f aca="false">ROUND(((PI()*0.9^2)/4)*BG147,2)</f>
        <v>0</v>
      </c>
      <c r="BJ147" s="550" t="n">
        <f aca="false">ROUND(BD147-BE147-BH147-BI147-BB147-BC147,2)</f>
        <v>53.55</v>
      </c>
      <c r="BK147" s="516"/>
    </row>
    <row r="148" customFormat="false" ht="14.25" hidden="false" customHeight="false" outlineLevel="0" collapsed="false">
      <c r="A148" s="530" t="s">
        <v>1280</v>
      </c>
      <c r="B148" s="531" t="s">
        <v>10</v>
      </c>
      <c r="C148" s="532" t="s">
        <v>1281</v>
      </c>
      <c r="D148" s="533" t="n">
        <v>0.6</v>
      </c>
      <c r="E148" s="534"/>
      <c r="F148" s="534"/>
      <c r="G148" s="533" t="s">
        <v>1150</v>
      </c>
      <c r="H148" s="535" t="n">
        <v>10</v>
      </c>
      <c r="I148" s="536" t="n">
        <v>1.502</v>
      </c>
      <c r="J148" s="536" t="n">
        <v>1.63</v>
      </c>
      <c r="K148" s="536" t="n">
        <v>0.1</v>
      </c>
      <c r="L148" s="537" t="n">
        <f aca="false">ROUND((I148+J148)/2,2)</f>
        <v>1.57</v>
      </c>
      <c r="M148" s="538" t="n">
        <f aca="false">IF(F148=0,ROUND($D148*0.1,2),IF(D148&gt;2.8,0.18,0.15))</f>
        <v>0.06</v>
      </c>
      <c r="N148" s="538" t="n">
        <f aca="false">IF(F148=0,IF(ROUND($D148/4,2),IF(ROUND(($D148*1.2)/6,2)&lt;0.1,0.1,ROUND(($D148*1.2)/6,2))),0.5)</f>
        <v>0.12</v>
      </c>
      <c r="O148" s="537" t="n">
        <f aca="false">L148+M148+N148</f>
        <v>1.75</v>
      </c>
      <c r="P148" s="537" t="n">
        <f aca="false">IF(O148&lt;2,(D148+M148*2)+0.6,(D148+M148*2)+0.6+ROUNDUP(O148-2,0)*0.1)</f>
        <v>1.32</v>
      </c>
      <c r="Q148" s="539" t="n">
        <f aca="false">IF($O148&lt;=$W$4,ROUND(IF($O148&lt;1.5,$O148*$H148*$P148,1.5*$H148*$P148),2),0)</f>
        <v>0</v>
      </c>
      <c r="R148" s="539" t="n">
        <f aca="false">IF($O148&gt;$W$4,ROUND(IF($O148&lt;1.5,$O148*$H148*$P148,1.5*$H148*$P148),2),0)</f>
        <v>19.8</v>
      </c>
      <c r="S148" s="539" t="n">
        <f aca="false">IF($O148&gt;$W$4,ROUND(IF($O148&lt;1.5,0,IF($O148&gt;3,1.5*$H148*$P148,($O148-1.5)*$H148*$P148)),2),0)</f>
        <v>3.3</v>
      </c>
      <c r="T148" s="539" t="n">
        <f aca="false">IF($O148&gt;$W$4,ROUND(IF($O148&lt;3,0,IF($O148&gt;4.5,1.5*$H148*$P148,($O148-3)*$H148*$P148)),2),0)</f>
        <v>0</v>
      </c>
      <c r="U148" s="539" t="n">
        <f aca="false">IF($O148&gt;$W$4,ROUND(IF($O148&lt;4.5,0,IF($O148&gt;6,($O148-4.5)*$H148*$P148,($O148-4.5)*$H148*$P148)),2),0)</f>
        <v>0</v>
      </c>
      <c r="V148" s="540" t="n">
        <f aca="false">IF($O148&gt;$W$4,IF($O148&lt;=4,ROUND($H148*($O148+0.5)*2,2),0),0)</f>
        <v>45</v>
      </c>
      <c r="W148" s="541" t="n">
        <f aca="false">IF($O148&gt;$W$4,IF($O148&gt;4,ROUND($H148*($O148+0.5)*2,2),0),0)</f>
        <v>0</v>
      </c>
      <c r="X148" s="530" t="str">
        <f aca="false">A148</f>
        <v>EJ7</v>
      </c>
      <c r="Y148" s="533" t="n">
        <f aca="false">IF($D148=0.4,1.2,IF($D148=0.6,1.2,IF($D148=0.8,1.3,IF($D148=1,1.5,IF($D148=1.2,1.7,IF($D148&lt;=2,2,"--"))))))</f>
        <v>1.2</v>
      </c>
      <c r="Z148" s="542" t="s">
        <v>1151</v>
      </c>
      <c r="AA148" s="534" t="n">
        <f aca="false">Y148</f>
        <v>1.2</v>
      </c>
      <c r="AB148" s="543" t="n">
        <f aca="false">IF($Y148="--","--",I148)</f>
        <v>1.502</v>
      </c>
      <c r="AC148" s="544" t="n">
        <f aca="false">IF($Y148="--","--",IF(D148&gt;1.5,0.15,ROUND($D148*0.1,2)))</f>
        <v>0.06</v>
      </c>
      <c r="AD148" s="544" t="n">
        <f aca="false">IF($Y148="--","--",0.15)</f>
        <v>0.15</v>
      </c>
      <c r="AE148" s="545" t="n">
        <f aca="false">IF($Y148="--","--",ROUND(AB148+AC148+AD148,2))</f>
        <v>1.71</v>
      </c>
      <c r="AF148" s="545" t="n">
        <f aca="false">IF($Y148="--","--",IF($AB148&lt;=2,$Y148+1,($Y148+1)+ROUNDUP($AB148-2,0)*0.1))</f>
        <v>2.2</v>
      </c>
      <c r="AG148" s="546" t="n">
        <f aca="false">IF($D148=0.4,0.92,IF($D148=0.6,0.68,IF($D148=0.8,0.74,IF($D148=1,0.7,IF($D148=1.2,0.66,IF($D148=1.5,0.6,IF($D148&lt;=2,(2.4-(D148+0.3)),"--")))))))</f>
        <v>0.68</v>
      </c>
      <c r="AH148" s="547" t="n">
        <f aca="false">IF($Y148="--","--",IF($AE148&lt;=$W$4,ROUND(IF($AE148&lt;1.5,$AE148*$AF148*$AG148,1.5*$AF148*$AG148),2),0))</f>
        <v>0</v>
      </c>
      <c r="AI148" s="547" t="n">
        <f aca="false">IF($Y148="--","--",IF($AE148&gt;$W$4,ROUND(IF($AE148&lt;1.5,$AE148*$AF148*$AG148,1.5*$AF148*$AG148),2),0))</f>
        <v>2.24</v>
      </c>
      <c r="AJ148" s="547" t="n">
        <f aca="false">IF($Y148="--","--",IF($AE148&gt;$W$4,ROUND(IF($AE148&lt;1.5,0,IF($AE148&gt;3,1.5*$AF148*$AG148,($AE148-1.5)*$AF148*$AG148)),2),0))</f>
        <v>0.31</v>
      </c>
      <c r="AK148" s="547" t="n">
        <f aca="false">IF($Y148="--","--",IF($AE148&gt;$W$4,ROUND(IF($AE148&lt;3,0,IF($AE148&gt;4.5,1.5*$AF148*$AG148,($AE148-3)*$AF148*$AG148)),2),0))</f>
        <v>0</v>
      </c>
      <c r="AL148" s="547" t="n">
        <f aca="false">IF($Y148="--","--",IF($AE148&gt;$W$4,ROUND(IF($AE148&lt;4.5,0,IF($AE148&gt;6,($AE148-4.5)*$AF148*$AG148,($AE148-4.5)*$AF148*$AG148)),2),0))</f>
        <v>0</v>
      </c>
      <c r="AM148" s="544" t="n">
        <f aca="false">IF($Y148="--","--",IF($AE148&gt;$W$4,IF($AE148&lt;=4,ROUND(($AG148*4)*($AE148+0.5)*2,2),0),0))</f>
        <v>12.02</v>
      </c>
      <c r="AN148" s="548" t="n">
        <f aca="false">IF($Y148="--","--",IF($AE148&gt;$W$4,IF($AE148&gt;4,ROUND(($AG148*4)*($AE148+0.5)*2,2),0),0))</f>
        <v>0</v>
      </c>
      <c r="AO148" s="530" t="s">
        <v>1280</v>
      </c>
      <c r="AP148" s="531" t="s">
        <v>10</v>
      </c>
      <c r="AQ148" s="532" t="s">
        <v>1281</v>
      </c>
      <c r="AR148" s="533" t="n">
        <v>0.6</v>
      </c>
      <c r="AS148" s="534"/>
      <c r="AT148" s="534"/>
      <c r="AU148" s="535" t="n">
        <v>10</v>
      </c>
      <c r="AV148" s="533" t="n">
        <f aca="false">IF($Y148="--","--",Y148+0.2)</f>
        <v>1.4</v>
      </c>
      <c r="AW148" s="542" t="s">
        <v>1151</v>
      </c>
      <c r="AX148" s="534" t="n">
        <f aca="false">AV148</f>
        <v>1.4</v>
      </c>
      <c r="AY148" s="538" t="n">
        <f aca="false">IF(D148&gt;2,AU148,AU148-AV148)</f>
        <v>8.6</v>
      </c>
      <c r="AZ148" s="538" t="n">
        <f aca="false">N148</f>
        <v>0.12</v>
      </c>
      <c r="BA148" s="538" t="n">
        <f aca="false">P148</f>
        <v>1.32</v>
      </c>
      <c r="BB148" s="537" t="n">
        <f aca="false">IF(F148=0,IF(ROUND(AY148*(((N148*P148)+(((D148+M148*2)/6)*P148))-ROUND(((D148+M148*2)^2)*((PI()*96.379/(4*360))-((SIN((96.379/2)*PI()/180))*(COS((96.379/2)*PI()/180))/4)),4)),2),ROUND(AY148*(((N148*P148)+(((D148+M148*2)/4)*P148))-ROUND(((D148+M148*2)^2)*((PI()*120/(4*360))-((SIN((120/2)*PI()/180))*(COS((120/2)*PI()/180))/4)),4)),2)),0)</f>
        <v>2.72</v>
      </c>
      <c r="BC148" s="549" t="n">
        <f aca="false">IF(F148&gt;0,ROUND(AY148*N148*P148,2),0)</f>
        <v>0</v>
      </c>
      <c r="BD148" s="549" t="n">
        <f aca="false">SUM(Q148:U148,AH148:AL148)</f>
        <v>25.65</v>
      </c>
      <c r="BE148" s="549" t="n">
        <f aca="false">IF(F148=0,ROUND((PI()*((D148+M148*2)^2)/4)*AY148,2),ROUND((D148+M148*2)*(F148+M148*2)*AY148,2))</f>
        <v>3.5</v>
      </c>
      <c r="BF148" s="539" t="n">
        <f aca="false">IF(($I148+M148-0.15)&lt;=2,($I148+M148+0.15),IF(($I148+M148)&lt;=3,2.35,($I148+M148+0.2)-0.85))</f>
        <v>1.712</v>
      </c>
      <c r="BG148" s="539" t="n">
        <f aca="false">IF(D148&gt;2,(I148-F148-M148-0.11),IF(($I148+M148)&lt;=2,0,IF(($I148+M148)&gt;3,0.85,(I148+M148+0.2-BF148))))</f>
        <v>0</v>
      </c>
      <c r="BH148" s="539" t="n">
        <f aca="false">IF(D148&gt;2,ROUND(((1.42+0.4)+(0.91+0.4))*2*BG148,2),ROUND(AV148*AX148*BF148,2))</f>
        <v>3.36</v>
      </c>
      <c r="BI148" s="539" t="n">
        <f aca="false">ROUND(((PI()*0.9^2)/4)*BG148,2)</f>
        <v>0</v>
      </c>
      <c r="BJ148" s="550" t="n">
        <f aca="false">ROUND(BD148-BE148-BH148-BI148-BB148-BC148,2)</f>
        <v>16.07</v>
      </c>
      <c r="BK148" s="516"/>
    </row>
    <row r="149" customFormat="false" ht="14.25" hidden="false" customHeight="false" outlineLevel="0" collapsed="false">
      <c r="A149" s="503"/>
      <c r="B149" s="504"/>
      <c r="C149" s="604"/>
      <c r="D149" s="505"/>
      <c r="E149" s="505"/>
      <c r="F149" s="505"/>
      <c r="G149" s="505"/>
      <c r="H149" s="507"/>
      <c r="I149" s="508"/>
      <c r="J149" s="508"/>
      <c r="K149" s="508"/>
      <c r="L149" s="509"/>
      <c r="M149" s="510"/>
      <c r="N149" s="510"/>
      <c r="O149" s="509"/>
      <c r="P149" s="509"/>
      <c r="Q149" s="511"/>
      <c r="R149" s="511"/>
      <c r="S149" s="511"/>
      <c r="T149" s="511"/>
      <c r="U149" s="511"/>
      <c r="V149" s="512"/>
      <c r="W149" s="513"/>
      <c r="X149" s="503"/>
      <c r="Y149" s="505"/>
      <c r="Z149" s="551"/>
      <c r="AA149" s="505"/>
      <c r="AB149" s="552"/>
      <c r="AC149" s="553"/>
      <c r="AD149" s="553"/>
      <c r="AE149" s="554"/>
      <c r="AF149" s="554"/>
      <c r="AG149" s="551"/>
      <c r="AH149" s="555"/>
      <c r="AI149" s="555"/>
      <c r="AJ149" s="555"/>
      <c r="AK149" s="555"/>
      <c r="AL149" s="555"/>
      <c r="AM149" s="553"/>
      <c r="AN149" s="556"/>
      <c r="AO149" s="503"/>
      <c r="AP149" s="504"/>
      <c r="AQ149" s="604"/>
      <c r="AR149" s="505"/>
      <c r="AS149" s="505"/>
      <c r="AT149" s="505"/>
      <c r="AU149" s="507"/>
      <c r="AV149" s="505"/>
      <c r="AW149" s="551"/>
      <c r="AX149" s="505"/>
      <c r="AY149" s="510"/>
      <c r="AZ149" s="510"/>
      <c r="BA149" s="510"/>
      <c r="BB149" s="509"/>
      <c r="BC149" s="509"/>
      <c r="BD149" s="509"/>
      <c r="BE149" s="509"/>
      <c r="BF149" s="511"/>
      <c r="BG149" s="511"/>
      <c r="BH149" s="511"/>
      <c r="BI149" s="511"/>
      <c r="BJ149" s="515"/>
      <c r="BK149" s="516"/>
    </row>
    <row r="150" s="456" customFormat="true" ht="14.25" hidden="false" customHeight="false" outlineLevel="0" collapsed="false">
      <c r="A150" s="517" t="s">
        <v>1282</v>
      </c>
      <c r="B150" s="504"/>
      <c r="C150" s="504"/>
      <c r="D150" s="505"/>
      <c r="E150" s="505"/>
      <c r="F150" s="505"/>
      <c r="G150" s="506"/>
      <c r="H150" s="507"/>
      <c r="I150" s="508"/>
      <c r="J150" s="508"/>
      <c r="K150" s="508"/>
      <c r="L150" s="509"/>
      <c r="M150" s="510"/>
      <c r="N150" s="510"/>
      <c r="O150" s="509"/>
      <c r="P150" s="509"/>
      <c r="Q150" s="511"/>
      <c r="R150" s="511"/>
      <c r="S150" s="511"/>
      <c r="T150" s="511"/>
      <c r="U150" s="511"/>
      <c r="V150" s="512"/>
      <c r="W150" s="513"/>
      <c r="X150" s="518" t="str">
        <f aca="false">$A150</f>
        <v>BACIA EC - RUA EWERTON XAVIER (C)</v>
      </c>
      <c r="Y150" s="505"/>
      <c r="Z150" s="551"/>
      <c r="AA150" s="505"/>
      <c r="AB150" s="552"/>
      <c r="AC150" s="553"/>
      <c r="AD150" s="553"/>
      <c r="AE150" s="554"/>
      <c r="AF150" s="554"/>
      <c r="AG150" s="551"/>
      <c r="AH150" s="555"/>
      <c r="AI150" s="555"/>
      <c r="AJ150" s="555"/>
      <c r="AK150" s="555"/>
      <c r="AL150" s="555"/>
      <c r="AM150" s="553"/>
      <c r="AN150" s="556"/>
      <c r="AO150" s="518" t="str">
        <f aca="false">$A150</f>
        <v>BACIA EC - RUA EWERTON XAVIER (C)</v>
      </c>
      <c r="AP150" s="504"/>
      <c r="AQ150" s="504"/>
      <c r="AR150" s="505"/>
      <c r="AS150" s="505"/>
      <c r="AT150" s="505"/>
      <c r="AU150" s="507"/>
      <c r="AV150" s="506"/>
      <c r="AW150" s="506"/>
      <c r="AX150" s="506"/>
      <c r="AY150" s="510"/>
      <c r="AZ150" s="510"/>
      <c r="BA150" s="510"/>
      <c r="BB150" s="509"/>
      <c r="BC150" s="509"/>
      <c r="BD150" s="509"/>
      <c r="BE150" s="509"/>
      <c r="BF150" s="509"/>
      <c r="BG150" s="509"/>
      <c r="BH150" s="509"/>
      <c r="BI150" s="509"/>
      <c r="BJ150" s="515"/>
      <c r="BK150" s="516"/>
    </row>
    <row r="151" customFormat="false" ht="14.25" hidden="false" customHeight="false" outlineLevel="0" collapsed="false">
      <c r="A151" s="557" t="s">
        <v>1283</v>
      </c>
      <c r="B151" s="504"/>
      <c r="C151" s="504"/>
      <c r="D151" s="505"/>
      <c r="E151" s="505"/>
      <c r="F151" s="505"/>
      <c r="G151" s="506"/>
      <c r="H151" s="507"/>
      <c r="I151" s="508"/>
      <c r="J151" s="508"/>
      <c r="K151" s="508"/>
      <c r="L151" s="509"/>
      <c r="M151" s="510"/>
      <c r="N151" s="510"/>
      <c r="O151" s="509"/>
      <c r="P151" s="509"/>
      <c r="Q151" s="511"/>
      <c r="R151" s="511"/>
      <c r="S151" s="511"/>
      <c r="T151" s="511"/>
      <c r="U151" s="511"/>
      <c r="V151" s="512"/>
      <c r="W151" s="513"/>
      <c r="X151" s="528" t="str">
        <f aca="false">$A151</f>
        <v>Rua Mary Marcelle</v>
      </c>
      <c r="Y151" s="522"/>
      <c r="Z151" s="522"/>
      <c r="AA151" s="522"/>
      <c r="AB151" s="525"/>
      <c r="AC151" s="525"/>
      <c r="AD151" s="525"/>
      <c r="AE151" s="525"/>
      <c r="AF151" s="523"/>
      <c r="AG151" s="525"/>
      <c r="AH151" s="525"/>
      <c r="AI151" s="525"/>
      <c r="AJ151" s="525"/>
      <c r="AK151" s="525"/>
      <c r="AL151" s="525"/>
      <c r="AM151" s="525"/>
      <c r="AN151" s="527"/>
      <c r="AO151" s="557" t="str">
        <f aca="false">$A151</f>
        <v>Rua Mary Marcelle</v>
      </c>
      <c r="AP151" s="504"/>
      <c r="AQ151" s="504"/>
      <c r="AR151" s="505"/>
      <c r="AS151" s="505"/>
      <c r="AT151" s="505"/>
      <c r="AU151" s="507"/>
      <c r="AV151" s="506"/>
      <c r="AW151" s="506"/>
      <c r="AX151" s="506"/>
      <c r="AY151" s="510"/>
      <c r="AZ151" s="510"/>
      <c r="BA151" s="510"/>
      <c r="BB151" s="509"/>
      <c r="BC151" s="509"/>
      <c r="BD151" s="509"/>
      <c r="BE151" s="509"/>
      <c r="BF151" s="509"/>
      <c r="BG151" s="509"/>
      <c r="BH151" s="509"/>
      <c r="BI151" s="509"/>
      <c r="BJ151" s="515"/>
      <c r="BK151" s="516"/>
    </row>
    <row r="152" customFormat="false" ht="14.25" hidden="false" customHeight="false" outlineLevel="0" collapsed="false">
      <c r="A152" s="558" t="s">
        <v>1284</v>
      </c>
      <c r="B152" s="570" t="s">
        <v>10</v>
      </c>
      <c r="C152" s="559" t="s">
        <v>1285</v>
      </c>
      <c r="D152" s="560" t="n">
        <v>0.4</v>
      </c>
      <c r="E152" s="561"/>
      <c r="F152" s="561"/>
      <c r="G152" s="560" t="s">
        <v>1150</v>
      </c>
      <c r="H152" s="562" t="n">
        <v>35</v>
      </c>
      <c r="I152" s="563" t="n">
        <v>1.19</v>
      </c>
      <c r="J152" s="563" t="n">
        <v>1.19</v>
      </c>
      <c r="K152" s="536" t="n">
        <v>0.128</v>
      </c>
      <c r="L152" s="537" t="n">
        <f aca="false">ROUND((I152+J152)/2,2)</f>
        <v>1.19</v>
      </c>
      <c r="M152" s="538" t="n">
        <f aca="false">IF(F152=0,ROUND($D152*0.1,2),IF(D152&gt;2.8,0.18,0.15))</f>
        <v>0.04</v>
      </c>
      <c r="N152" s="538" t="n">
        <f aca="false">IF(F152=0,IF(ROUND($D152/4,2),IF(ROUND(($D152*1.2)/6,2)&lt;0.1,0.1,ROUND(($D152*1.2)/6,2))),0.5)</f>
        <v>0.1</v>
      </c>
      <c r="O152" s="537" t="n">
        <f aca="false">L152+M152+N152</f>
        <v>1.33</v>
      </c>
      <c r="P152" s="537" t="n">
        <f aca="false">IF(O152&lt;2,(D152+M152*2)+0.6,(D152+M152*2)+0.6+ROUNDUP(O152-2,0)*0.1)</f>
        <v>1.08</v>
      </c>
      <c r="Q152" s="539" t="n">
        <f aca="false">IF($O152&lt;=$W$4,ROUND(IF($O152&lt;1.5,$O152*$H152*$P152,1.5*$H152*$P152),2),0)</f>
        <v>50.27</v>
      </c>
      <c r="R152" s="539" t="n">
        <f aca="false">IF($O152&gt;$W$4,ROUND(IF($O152&lt;1.5,$O152*$H152*$P152,1.5*$H152*$P152),2),0)</f>
        <v>0</v>
      </c>
      <c r="S152" s="539" t="n">
        <f aca="false">IF($O152&gt;$W$4,ROUND(IF($O152&lt;1.5,0,IF($O152&gt;3,1.5*$H152*$P152,($O152-1.5)*$H152*$P152)),2),0)</f>
        <v>0</v>
      </c>
      <c r="T152" s="539" t="n">
        <f aca="false">IF($O152&gt;$W$4,ROUND(IF($O152&lt;3,0,IF($O152&gt;4.5,1.5*$H152*$P152,($O152-3)*$H152*$P152)),2),0)</f>
        <v>0</v>
      </c>
      <c r="U152" s="539" t="n">
        <f aca="false">IF($O152&gt;$W$4,ROUND(IF($O152&lt;4.5,0,IF($O152&gt;6,($O152-4.5)*$H152*$P152,($O152-4.5)*$H152*$P152)),2),0)</f>
        <v>0</v>
      </c>
      <c r="V152" s="540" t="n">
        <f aca="false">IF($O152&gt;$W$4,IF($O152&lt;=4,ROUND($H152*($O152+0.5)*2,2),0),0)</f>
        <v>0</v>
      </c>
      <c r="W152" s="541" t="n">
        <f aca="false">IF($O152&gt;$W$4,IF($O152&gt;4,ROUND($H152*($O152+0.5)*2,2),0),0)</f>
        <v>0</v>
      </c>
      <c r="X152" s="558" t="str">
        <f aca="false">A152</f>
        <v>EC1</v>
      </c>
      <c r="Y152" s="560" t="n">
        <f aca="false">IF($D152=0.4,1.2,IF($D152=0.6,1.2,IF($D152=0.8,1.3,IF($D152=1,1.5,IF($D152=1.2,1.7,IF($D152&lt;=2,2,"--"))))))</f>
        <v>1.2</v>
      </c>
      <c r="Z152" s="564" t="s">
        <v>1151</v>
      </c>
      <c r="AA152" s="561" t="n">
        <f aca="false">Y152</f>
        <v>1.2</v>
      </c>
      <c r="AB152" s="543" t="n">
        <f aca="false">IF($Y152="--","--",I152)</f>
        <v>1.19</v>
      </c>
      <c r="AC152" s="544" t="n">
        <f aca="false">IF($Y152="--","--",IF(D152&gt;1.5,0.15,ROUND($D152*0.1,2)))</f>
        <v>0.04</v>
      </c>
      <c r="AD152" s="544" t="n">
        <f aca="false">IF($Y152="--","--",0.15)</f>
        <v>0.15</v>
      </c>
      <c r="AE152" s="545" t="n">
        <f aca="false">IF($Y152="--","--",ROUND(AB152+AC152+AD152,2))</f>
        <v>1.38</v>
      </c>
      <c r="AF152" s="565" t="n">
        <f aca="false">IF($Y152="--","--",IF($AB152&lt;=2,$Y152+1,($Y152+1)+ROUNDUP($AB152-2,0)*0.1))</f>
        <v>2.2</v>
      </c>
      <c r="AG152" s="566" t="n">
        <f aca="false">IF($D152=0.4,0.92,IF($D152=0.6,0.68,IF($D152=0.8,0.74,IF($D152=1,0.7,IF($D152=1.2,0.66,IF($D152=1.5,0.6,IF($D152&lt;=2,(2.4-(D152+0.3)),"--")))))))</f>
        <v>0.92</v>
      </c>
      <c r="AH152" s="547" t="n">
        <f aca="false">IF($Y152="--","--",IF($AE152&lt;=$W$4,ROUND(IF($AE152&lt;1.5,$AE152*$AF152*$AG152,1.5*$AF152*$AG152),2),0))</f>
        <v>2.79</v>
      </c>
      <c r="AI152" s="547" t="n">
        <f aca="false">IF($Y152="--","--",IF($AE152&gt;$W$4,ROUND(IF($AE152&lt;1.5,$AE152*$AF152*$AG152,1.5*$AF152*$AG152),2),0))</f>
        <v>0</v>
      </c>
      <c r="AJ152" s="547" t="n">
        <f aca="false">IF($Y152="--","--",IF($AE152&gt;$W$4,ROUND(IF($AE152&lt;1.5,0,IF($AE152&gt;3,1.5*$AF152*$AG152,($AE152-1.5)*$AF152*$AG152)),2),0))</f>
        <v>0</v>
      </c>
      <c r="AK152" s="547" t="n">
        <f aca="false">IF($Y152="--","--",IF($AE152&gt;$W$4,ROUND(IF($AE152&lt;3,0,IF($AE152&gt;4.5,1.5*$AF152*$AG152,($AE152-3)*$AF152*$AG152)),2),0))</f>
        <v>0</v>
      </c>
      <c r="AL152" s="547" t="n">
        <f aca="false">IF($Y152="--","--",IF($AE152&gt;$W$4,ROUND(IF($AE152&lt;4.5,0,IF($AE152&gt;6,($AE152-4.5)*$AF152*$AG152,($AE152-4.5)*$AF152*$AG152)),2),0))</f>
        <v>0</v>
      </c>
      <c r="AM152" s="544" t="n">
        <f aca="false">IF($Y152="--","--",IF($AE152&gt;$W$4,IF($AE152&lt;=4,ROUND(($AG152*4)*($AE152+0.5)*2,2),0),0))</f>
        <v>0</v>
      </c>
      <c r="AN152" s="548" t="n">
        <f aca="false">IF($Y152="--","--",IF($AE152&gt;$W$4,IF($AE152&gt;4,ROUND(($AG152*4)*($AE152+0.5)*2,2),0),0))</f>
        <v>0</v>
      </c>
      <c r="AO152" s="558" t="s">
        <v>1284</v>
      </c>
      <c r="AP152" s="570" t="s">
        <v>10</v>
      </c>
      <c r="AQ152" s="571" t="s">
        <v>1285</v>
      </c>
      <c r="AR152" s="560" t="n">
        <v>0.4</v>
      </c>
      <c r="AS152" s="561"/>
      <c r="AT152" s="561"/>
      <c r="AU152" s="562" t="n">
        <v>35</v>
      </c>
      <c r="AV152" s="560" t="n">
        <f aca="false">IF($Y152="--","--",Y152+0.2)</f>
        <v>1.4</v>
      </c>
      <c r="AW152" s="564" t="s">
        <v>1151</v>
      </c>
      <c r="AX152" s="561" t="n">
        <f aca="false">AV152</f>
        <v>1.4</v>
      </c>
      <c r="AY152" s="538" t="n">
        <f aca="false">IF(D152&gt;2,AU152,AU152-AV152)</f>
        <v>33.6</v>
      </c>
      <c r="AZ152" s="538" t="n">
        <f aca="false">N152</f>
        <v>0.1</v>
      </c>
      <c r="BA152" s="538" t="n">
        <f aca="false">P152</f>
        <v>1.08</v>
      </c>
      <c r="BB152" s="537" t="n">
        <f aca="false">IF(F152=0,IF(ROUND(AY152*(((N152*P152)+(((D152+M152*2)/6)*P152))-ROUND(((D152+M152*2)^2)*((PI()*96.379/(4*360))-((SIN((96.379/2)*PI()/180))*(COS((96.379/2)*PI()/180))/4)),4)),2),ROUND(AY152*(((N152*P152)+(((D152+M152*2)/4)*P152))-ROUND(((D152+M152*2)^2)*((PI()*120/(4*360))-((SIN((120/2)*PI()/180))*(COS((120/2)*PI()/180))/4)),4)),2)),0)</f>
        <v>6.79</v>
      </c>
      <c r="BC152" s="549" t="n">
        <f aca="false">IF(F152&gt;0,ROUND(AY152*N152*P152,2),0)</f>
        <v>0</v>
      </c>
      <c r="BD152" s="549" t="n">
        <f aca="false">SUM(Q152:U152,AH152:AL152)</f>
        <v>53.06</v>
      </c>
      <c r="BE152" s="549" t="n">
        <f aca="false">IF(F152=0,ROUND((PI()*((D152+M152*2)^2)/4)*AY152,2),ROUND((D152+M152*2)*(F152+M152*2)*AY152,2))</f>
        <v>6.08</v>
      </c>
      <c r="BF152" s="572" t="n">
        <f aca="false">IF(($I152+M152-0.15)&lt;=2,($I152+M152+0.15),IF(($I152+M152)&lt;=3,2.35,($I152+M152+0.2)-0.85))</f>
        <v>1.38</v>
      </c>
      <c r="BG152" s="572" t="n">
        <f aca="false">IF(D152&gt;2,(I152-F152-M152-0.11),IF(($I152+M152)&lt;=2,0,IF(($I152+M152)&gt;3,0.85,(I152+M152+0.2-BF152))))</f>
        <v>0</v>
      </c>
      <c r="BH152" s="572" t="n">
        <f aca="false">IF(D152&gt;2,ROUND(((1.42+0.4)+(0.91+0.4))*2*BG152,2),ROUND(AV152*AX152*BF152,2))</f>
        <v>2.7</v>
      </c>
      <c r="BI152" s="572" t="n">
        <f aca="false">ROUND(((PI()*0.9^2)/4)*BG152,2)</f>
        <v>0</v>
      </c>
      <c r="BJ152" s="550" t="n">
        <f aca="false">ROUND(BD152-BE152-BH152-BI152-BB152-BC152,2)</f>
        <v>37.49</v>
      </c>
      <c r="BK152" s="516"/>
    </row>
    <row r="153" customFormat="false" ht="14.25" hidden="false" customHeight="false" outlineLevel="0" collapsed="false">
      <c r="A153" s="558" t="s">
        <v>1285</v>
      </c>
      <c r="B153" s="570" t="s">
        <v>10</v>
      </c>
      <c r="C153" s="559" t="s">
        <v>1286</v>
      </c>
      <c r="D153" s="560" t="n">
        <v>0.4</v>
      </c>
      <c r="E153" s="561"/>
      <c r="F153" s="561"/>
      <c r="G153" s="560" t="s">
        <v>1150</v>
      </c>
      <c r="H153" s="562" t="n">
        <v>35</v>
      </c>
      <c r="I153" s="563" t="n">
        <v>1.318</v>
      </c>
      <c r="J153" s="563" t="n">
        <v>1.2085</v>
      </c>
      <c r="K153" s="536" t="n">
        <v>0</v>
      </c>
      <c r="L153" s="537" t="n">
        <f aca="false">ROUND((I153+J153)/2,2)</f>
        <v>1.26</v>
      </c>
      <c r="M153" s="538" t="n">
        <f aca="false">IF(F153=0,ROUND($D153*0.1,2),IF(D153&gt;2.8,0.18,0.15))</f>
        <v>0.04</v>
      </c>
      <c r="N153" s="538" t="n">
        <f aca="false">IF(F153=0,IF(ROUND($D153/4,2),IF(ROUND(($D153*1.2)/6,2)&lt;0.1,0.1,ROUND(($D153*1.2)/6,2))),0.5)</f>
        <v>0.1</v>
      </c>
      <c r="O153" s="537" t="n">
        <f aca="false">L153+M153+N153</f>
        <v>1.4</v>
      </c>
      <c r="P153" s="537" t="n">
        <f aca="false">IF(O153&lt;2,(D153+M153*2)+0.6,(D153+M153*2)+0.6+ROUNDUP(O153-2,0)*0.1)</f>
        <v>1.08</v>
      </c>
      <c r="Q153" s="539" t="n">
        <f aca="false">IF($O153&lt;=$W$4,ROUND(IF($O153&lt;1.5,$O153*$H153*$P153,1.5*$H153*$P153),2),0)</f>
        <v>52.92</v>
      </c>
      <c r="R153" s="539" t="n">
        <f aca="false">IF($O153&gt;$W$4,ROUND(IF($O153&lt;1.5,$O153*$H153*$P153,1.5*$H153*$P153),2),0)</f>
        <v>0</v>
      </c>
      <c r="S153" s="539" t="n">
        <f aca="false">IF($O153&gt;$W$4,ROUND(IF($O153&lt;1.5,0,IF($O153&gt;3,1.5*$H153*$P153,($O153-1.5)*$H153*$P153)),2),0)</f>
        <v>0</v>
      </c>
      <c r="T153" s="539" t="n">
        <f aca="false">IF($O153&gt;$W$4,ROUND(IF($O153&lt;3,0,IF($O153&gt;4.5,1.5*$H153*$P153,($O153-3)*$H153*$P153)),2),0)</f>
        <v>0</v>
      </c>
      <c r="U153" s="539" t="n">
        <f aca="false">IF($O153&gt;$W$4,ROUND(IF($O153&lt;4.5,0,IF($O153&gt;6,($O153-4.5)*$H153*$P153,($O153-4.5)*$H153*$P153)),2),0)</f>
        <v>0</v>
      </c>
      <c r="V153" s="540" t="n">
        <f aca="false">IF($O153&gt;$W$4,IF($O153&lt;=4,ROUND($H153*($O153+0.5)*2,2),0),0)</f>
        <v>0</v>
      </c>
      <c r="W153" s="541" t="n">
        <f aca="false">IF($O153&gt;$W$4,IF($O153&gt;4,ROUND($H153*($O153+0.5)*2,2),0),0)</f>
        <v>0</v>
      </c>
      <c r="X153" s="558" t="str">
        <f aca="false">A153</f>
        <v>EC2</v>
      </c>
      <c r="Y153" s="560" t="n">
        <f aca="false">IF($D153=0.4,1.2,IF($D153=0.6,1.2,IF($D153=0.8,1.3,IF($D153=1,1.5,IF($D153=1.2,1.7,IF($D153&lt;=2,2,"--"))))))</f>
        <v>1.2</v>
      </c>
      <c r="Z153" s="564" t="s">
        <v>1151</v>
      </c>
      <c r="AA153" s="561" t="n">
        <f aca="false">Y153</f>
        <v>1.2</v>
      </c>
      <c r="AB153" s="543" t="n">
        <f aca="false">IF($Y153="--","--",I153)</f>
        <v>1.318</v>
      </c>
      <c r="AC153" s="544" t="n">
        <f aca="false">IF($Y153="--","--",IF(D153&gt;1.5,0.15,ROUND($D153*0.1,2)))</f>
        <v>0.04</v>
      </c>
      <c r="AD153" s="544" t="n">
        <f aca="false">IF($Y153="--","--",0.15)</f>
        <v>0.15</v>
      </c>
      <c r="AE153" s="545" t="n">
        <f aca="false">IF($Y153="--","--",ROUND(AB153+AC153+AD153,2))</f>
        <v>1.51</v>
      </c>
      <c r="AF153" s="565" t="n">
        <f aca="false">IF($Y153="--","--",IF($AB153&lt;=2,$Y153+1,($Y153+1)+ROUNDUP($AB153-2,0)*0.1))</f>
        <v>2.2</v>
      </c>
      <c r="AG153" s="566" t="n">
        <f aca="false">IF($D153=0.4,0.92,IF($D153=0.6,0.68,IF($D153=0.8,0.74,IF($D153=1,0.7,IF($D153=1.2,0.66,IF($D153=1.5,0.6,IF($D153&lt;=2,(2.4-(D153+0.3)),"--")))))))</f>
        <v>0.92</v>
      </c>
      <c r="AH153" s="547" t="n">
        <f aca="false">IF($Y153="--","--",IF($AE153&lt;=$W$4,ROUND(IF($AE153&lt;1.5,$AE153*$AF153*$AG153,1.5*$AF153*$AG153),2),0))</f>
        <v>0</v>
      </c>
      <c r="AI153" s="547" t="n">
        <f aca="false">IF($Y153="--","--",IF($AE153&gt;$W$4,ROUND(IF($AE153&lt;1.5,$AE153*$AF153*$AG153,1.5*$AF153*$AG153),2),0))</f>
        <v>3.04</v>
      </c>
      <c r="AJ153" s="547" t="n">
        <f aca="false">IF($Y153="--","--",IF($AE153&gt;$W$4,ROUND(IF($AE153&lt;1.5,0,IF($AE153&gt;3,1.5*$AF153*$AG153,($AE153-1.5)*$AF153*$AG153)),2),0))</f>
        <v>0.02</v>
      </c>
      <c r="AK153" s="547" t="n">
        <f aca="false">IF($Y153="--","--",IF($AE153&gt;$W$4,ROUND(IF($AE153&lt;3,0,IF($AE153&gt;4.5,1.5*$AF153*$AG153,($AE153-3)*$AF153*$AG153)),2),0))</f>
        <v>0</v>
      </c>
      <c r="AL153" s="547" t="n">
        <f aca="false">IF($Y153="--","--",IF($AE153&gt;$W$4,ROUND(IF($AE153&lt;4.5,0,IF($AE153&gt;6,($AE153-4.5)*$AF153*$AG153,($AE153-4.5)*$AF153*$AG153)),2),0))</f>
        <v>0</v>
      </c>
      <c r="AM153" s="544" t="n">
        <f aca="false">IF($Y153="--","--",IF($AE153&gt;$W$4,IF($AE153&lt;=4,ROUND(($AG153*4)*($AE153+0.5)*2,2),0),0))</f>
        <v>14.79</v>
      </c>
      <c r="AN153" s="548" t="n">
        <f aca="false">IF($Y153="--","--",IF($AE153&gt;$W$4,IF($AE153&gt;4,ROUND(($AG153*4)*($AE153+0.5)*2,2),0),0))</f>
        <v>0</v>
      </c>
      <c r="AO153" s="558" t="s">
        <v>1285</v>
      </c>
      <c r="AP153" s="570" t="s">
        <v>10</v>
      </c>
      <c r="AQ153" s="571" t="s">
        <v>1286</v>
      </c>
      <c r="AR153" s="560" t="n">
        <v>0.4</v>
      </c>
      <c r="AS153" s="561"/>
      <c r="AT153" s="561"/>
      <c r="AU153" s="562" t="n">
        <v>35</v>
      </c>
      <c r="AV153" s="560" t="n">
        <f aca="false">IF($Y153="--","--",Y153+0.2)</f>
        <v>1.4</v>
      </c>
      <c r="AW153" s="564" t="s">
        <v>1151</v>
      </c>
      <c r="AX153" s="561" t="n">
        <f aca="false">AV153</f>
        <v>1.4</v>
      </c>
      <c r="AY153" s="538" t="n">
        <f aca="false">IF(D153&gt;2,AU153,AU153-AV153)</f>
        <v>33.6</v>
      </c>
      <c r="AZ153" s="538" t="n">
        <f aca="false">N153</f>
        <v>0.1</v>
      </c>
      <c r="BA153" s="538" t="n">
        <f aca="false">P153</f>
        <v>1.08</v>
      </c>
      <c r="BB153" s="537" t="n">
        <f aca="false">IF(F153=0,IF(ROUND(AY153*(((N153*P153)+(((D153+M153*2)/6)*P153))-ROUND(((D153+M153*2)^2)*((PI()*96.379/(4*360))-((SIN((96.379/2)*PI()/180))*(COS((96.379/2)*PI()/180))/4)),4)),2),ROUND(AY153*(((N153*P153)+(((D153+M153*2)/4)*P153))-ROUND(((D153+M153*2)^2)*((PI()*120/(4*360))-((SIN((120/2)*PI()/180))*(COS((120/2)*PI()/180))/4)),4)),2)),0)</f>
        <v>6.79</v>
      </c>
      <c r="BC153" s="549" t="n">
        <f aca="false">IF(F153&gt;0,ROUND(AY153*N153*P153,2),0)</f>
        <v>0</v>
      </c>
      <c r="BD153" s="549" t="n">
        <f aca="false">SUM(Q153:U153,AH153:AL153)</f>
        <v>55.98</v>
      </c>
      <c r="BE153" s="549" t="n">
        <f aca="false">IF(F153=0,ROUND((PI()*((D153+M153*2)^2)/4)*AY153,2),ROUND((D153+M153*2)*(F153+M153*2)*AY153,2))</f>
        <v>6.08</v>
      </c>
      <c r="BF153" s="572" t="n">
        <f aca="false">IF(($I153+M153-0.15)&lt;=2,($I153+M153+0.15),IF(($I153+M153)&lt;=3,2.35,($I153+M153+0.2)-0.85))</f>
        <v>1.508</v>
      </c>
      <c r="BG153" s="572" t="n">
        <f aca="false">IF(D153&gt;2,(I153-F153-M153-0.11),IF(($I153+M153)&lt;=2,0,IF(($I153+M153)&gt;3,0.85,(I153+M153+0.2-BF153))))</f>
        <v>0</v>
      </c>
      <c r="BH153" s="572" t="n">
        <f aca="false">IF(D153&gt;2,ROUND(((1.42+0.4)+(0.91+0.4))*2*BG153,2),ROUND(AV153*AX153*BF153,2))</f>
        <v>2.96</v>
      </c>
      <c r="BI153" s="572" t="n">
        <f aca="false">ROUND(((PI()*0.9^2)/4)*BG153,2)</f>
        <v>0</v>
      </c>
      <c r="BJ153" s="550" t="n">
        <f aca="false">ROUND(BD153-BE153-BH153-BI153-BB153-BC153,2)</f>
        <v>40.15</v>
      </c>
      <c r="BK153" s="516"/>
    </row>
    <row r="154" customFormat="false" ht="14.25" hidden="false" customHeight="false" outlineLevel="0" collapsed="false">
      <c r="A154" s="558" t="s">
        <v>1286</v>
      </c>
      <c r="B154" s="570" t="s">
        <v>10</v>
      </c>
      <c r="C154" s="559" t="s">
        <v>1287</v>
      </c>
      <c r="D154" s="560" t="n">
        <v>0.4</v>
      </c>
      <c r="E154" s="561"/>
      <c r="F154" s="561"/>
      <c r="G154" s="560" t="s">
        <v>1150</v>
      </c>
      <c r="H154" s="562" t="n">
        <v>35</v>
      </c>
      <c r="I154" s="563" t="n">
        <v>1.2085</v>
      </c>
      <c r="J154" s="563" t="n">
        <v>1.2165</v>
      </c>
      <c r="K154" s="536" t="n">
        <v>0.2</v>
      </c>
      <c r="L154" s="537" t="n">
        <f aca="false">ROUND((I154+J154)/2,2)</f>
        <v>1.21</v>
      </c>
      <c r="M154" s="538" t="n">
        <f aca="false">IF(F154=0,ROUND($D154*0.1,2),IF(D154&gt;2.8,0.18,0.15))</f>
        <v>0.04</v>
      </c>
      <c r="N154" s="538" t="n">
        <f aca="false">IF(F154=0,IF(ROUND($D154/4,2),IF(ROUND(($D154*1.2)/6,2)&lt;0.1,0.1,ROUND(($D154*1.2)/6,2))),0.5)</f>
        <v>0.1</v>
      </c>
      <c r="O154" s="537" t="n">
        <f aca="false">L154+M154+N154</f>
        <v>1.35</v>
      </c>
      <c r="P154" s="537" t="n">
        <f aca="false">IF(O154&lt;2,(D154+M154*2)+0.6,(D154+M154*2)+0.6+ROUNDUP(O154-2,0)*0.1)</f>
        <v>1.08</v>
      </c>
      <c r="Q154" s="539" t="n">
        <f aca="false">IF($O154&lt;=$W$4,ROUND(IF($O154&lt;1.5,$O154*$H154*$P154,1.5*$H154*$P154),2),0)</f>
        <v>51.03</v>
      </c>
      <c r="R154" s="539" t="n">
        <f aca="false">IF($O154&gt;$W$4,ROUND(IF($O154&lt;1.5,$O154*$H154*$P154,1.5*$H154*$P154),2),0)</f>
        <v>0</v>
      </c>
      <c r="S154" s="539" t="n">
        <f aca="false">IF($O154&gt;$W$4,ROUND(IF($O154&lt;1.5,0,IF($O154&gt;3,1.5*$H154*$P154,($O154-1.5)*$H154*$P154)),2),0)</f>
        <v>0</v>
      </c>
      <c r="T154" s="539" t="n">
        <f aca="false">IF($O154&gt;$W$4,ROUND(IF($O154&lt;3,0,IF($O154&gt;4.5,1.5*$H154*$P154,($O154-3)*$H154*$P154)),2),0)</f>
        <v>0</v>
      </c>
      <c r="U154" s="539" t="n">
        <f aca="false">IF($O154&gt;$W$4,ROUND(IF($O154&lt;4.5,0,IF($O154&gt;6,($O154-4.5)*$H154*$P154,($O154-4.5)*$H154*$P154)),2),0)</f>
        <v>0</v>
      </c>
      <c r="V154" s="540" t="n">
        <f aca="false">IF($O154&gt;$W$4,IF($O154&lt;=4,ROUND($H154*($O154+0.5)*2,2),0),0)</f>
        <v>0</v>
      </c>
      <c r="W154" s="541" t="n">
        <f aca="false">IF($O154&gt;$W$4,IF($O154&gt;4,ROUND($H154*($O154+0.5)*2,2),0),0)</f>
        <v>0</v>
      </c>
      <c r="X154" s="558" t="str">
        <f aca="false">A154</f>
        <v>EC3</v>
      </c>
      <c r="Y154" s="560" t="n">
        <f aca="false">IF($D154=0.4,1.2,IF($D154=0.6,1.2,IF($D154=0.8,1.3,IF($D154=1,1.5,IF($D154=1.2,1.7,IF($D154&lt;=2,2,"--"))))))</f>
        <v>1.2</v>
      </c>
      <c r="Z154" s="564" t="s">
        <v>1151</v>
      </c>
      <c r="AA154" s="561" t="n">
        <f aca="false">Y154</f>
        <v>1.2</v>
      </c>
      <c r="AB154" s="543" t="n">
        <f aca="false">IF($Y154="--","--",I154)</f>
        <v>1.2085</v>
      </c>
      <c r="AC154" s="544" t="n">
        <f aca="false">IF($Y154="--","--",IF(D154&gt;1.5,0.15,ROUND($D154*0.1,2)))</f>
        <v>0.04</v>
      </c>
      <c r="AD154" s="544" t="n">
        <f aca="false">IF($Y154="--","--",0.15)</f>
        <v>0.15</v>
      </c>
      <c r="AE154" s="545" t="n">
        <f aca="false">IF($Y154="--","--",ROUND(AB154+AC154+AD154,2))</f>
        <v>1.4</v>
      </c>
      <c r="AF154" s="565" t="n">
        <f aca="false">IF($Y154="--","--",IF($AB154&lt;=2,$Y154+1,($Y154+1)+ROUNDUP($AB154-2,0)*0.1))</f>
        <v>2.2</v>
      </c>
      <c r="AG154" s="566" t="n">
        <f aca="false">IF($D154=0.4,0.92,IF($D154=0.6,0.68,IF($D154=0.8,0.74,IF($D154=1,0.7,IF($D154=1.2,0.66,IF($D154=1.5,0.6,IF($D154&lt;=2,(2.4-(D154+0.3)),"--")))))))</f>
        <v>0.92</v>
      </c>
      <c r="AH154" s="547" t="n">
        <f aca="false">IF($Y154="--","--",IF($AE154&lt;=$W$4,ROUND(IF($AE154&lt;1.5,$AE154*$AF154*$AG154,1.5*$AF154*$AG154),2),0))</f>
        <v>2.83</v>
      </c>
      <c r="AI154" s="547" t="n">
        <f aca="false">IF($Y154="--","--",IF($AE154&gt;$W$4,ROUND(IF($AE154&lt;1.5,$AE154*$AF154*$AG154,1.5*$AF154*$AG154),2),0))</f>
        <v>0</v>
      </c>
      <c r="AJ154" s="547" t="n">
        <f aca="false">IF($Y154="--","--",IF($AE154&gt;$W$4,ROUND(IF($AE154&lt;1.5,0,IF($AE154&gt;3,1.5*$AF154*$AG154,($AE154-1.5)*$AF154*$AG154)),2),0))</f>
        <v>0</v>
      </c>
      <c r="AK154" s="547" t="n">
        <f aca="false">IF($Y154="--","--",IF($AE154&gt;$W$4,ROUND(IF($AE154&lt;3,0,IF($AE154&gt;4.5,1.5*$AF154*$AG154,($AE154-3)*$AF154*$AG154)),2),0))</f>
        <v>0</v>
      </c>
      <c r="AL154" s="547" t="n">
        <f aca="false">IF($Y154="--","--",IF($AE154&gt;$W$4,ROUND(IF($AE154&lt;4.5,0,IF($AE154&gt;6,($AE154-4.5)*$AF154*$AG154,($AE154-4.5)*$AF154*$AG154)),2),0))</f>
        <v>0</v>
      </c>
      <c r="AM154" s="544" t="n">
        <f aca="false">IF($Y154="--","--",IF($AE154&gt;$W$4,IF($AE154&lt;=4,ROUND(($AG154*4)*($AE154+0.5)*2,2),0),0))</f>
        <v>0</v>
      </c>
      <c r="AN154" s="548" t="n">
        <f aca="false">IF($Y154="--","--",IF($AE154&gt;$W$4,IF($AE154&gt;4,ROUND(($AG154*4)*($AE154+0.5)*2,2),0),0))</f>
        <v>0</v>
      </c>
      <c r="AO154" s="558" t="s">
        <v>1286</v>
      </c>
      <c r="AP154" s="570" t="s">
        <v>10</v>
      </c>
      <c r="AQ154" s="571" t="s">
        <v>1287</v>
      </c>
      <c r="AR154" s="560" t="n">
        <v>0.4</v>
      </c>
      <c r="AS154" s="561"/>
      <c r="AT154" s="561"/>
      <c r="AU154" s="562" t="n">
        <v>35</v>
      </c>
      <c r="AV154" s="560" t="n">
        <f aca="false">IF($Y154="--","--",Y154+0.2)</f>
        <v>1.4</v>
      </c>
      <c r="AW154" s="564" t="s">
        <v>1151</v>
      </c>
      <c r="AX154" s="561" t="n">
        <f aca="false">AV154</f>
        <v>1.4</v>
      </c>
      <c r="AY154" s="538" t="n">
        <f aca="false">IF(D154&gt;2,AU154,AU154-AV154)</f>
        <v>33.6</v>
      </c>
      <c r="AZ154" s="538" t="n">
        <f aca="false">N154</f>
        <v>0.1</v>
      </c>
      <c r="BA154" s="538" t="n">
        <f aca="false">P154</f>
        <v>1.08</v>
      </c>
      <c r="BB154" s="537" t="n">
        <f aca="false">IF(F154=0,IF(ROUND(AY154*(((N154*P154)+(((D154+M154*2)/6)*P154))-ROUND(((D154+M154*2)^2)*((PI()*96.379/(4*360))-((SIN((96.379/2)*PI()/180))*(COS((96.379/2)*PI()/180))/4)),4)),2),ROUND(AY154*(((N154*P154)+(((D154+M154*2)/4)*P154))-ROUND(((D154+M154*2)^2)*((PI()*120/(4*360))-((SIN((120/2)*PI()/180))*(COS((120/2)*PI()/180))/4)),4)),2)),0)</f>
        <v>6.79</v>
      </c>
      <c r="BC154" s="549" t="n">
        <f aca="false">IF(F154&gt;0,ROUND(AY154*N154*P154,2),0)</f>
        <v>0</v>
      </c>
      <c r="BD154" s="549" t="n">
        <f aca="false">SUM(Q154:U154,AH154:AL154)</f>
        <v>53.86</v>
      </c>
      <c r="BE154" s="549" t="n">
        <f aca="false">IF(F154=0,ROUND((PI()*((D154+M154*2)^2)/4)*AY154,2),ROUND((D154+M154*2)*(F154+M154*2)*AY154,2))</f>
        <v>6.08</v>
      </c>
      <c r="BF154" s="572" t="n">
        <f aca="false">IF(($I154+M154-0.15)&lt;=2,($I154+M154+0.15),IF(($I154+M154)&lt;=3,2.35,($I154+M154+0.2)-0.85))</f>
        <v>1.3985</v>
      </c>
      <c r="BG154" s="572" t="n">
        <f aca="false">IF(D154&gt;2,(I154-F154-M154-0.11),IF(($I154+M154)&lt;=2,0,IF(($I154+M154)&gt;3,0.85,(I154+M154+0.2-BF154))))</f>
        <v>0</v>
      </c>
      <c r="BH154" s="572" t="n">
        <f aca="false">IF(D154&gt;2,ROUND(((1.42+0.4)+(0.91+0.4))*2*BG154,2),ROUND(AV154*AX154*BF154,2))</f>
        <v>2.74</v>
      </c>
      <c r="BI154" s="572" t="n">
        <f aca="false">ROUND(((PI()*0.9^2)/4)*BG154,2)</f>
        <v>0</v>
      </c>
      <c r="BJ154" s="550" t="n">
        <f aca="false">ROUND(BD154-BE154-BH154-BI154-BB154-BC154,2)</f>
        <v>38.25</v>
      </c>
      <c r="BK154" s="516"/>
    </row>
    <row r="155" customFormat="false" ht="14.25" hidden="false" customHeight="false" outlineLevel="0" collapsed="false">
      <c r="A155" s="558" t="s">
        <v>1287</v>
      </c>
      <c r="B155" s="570" t="s">
        <v>10</v>
      </c>
      <c r="C155" s="559" t="s">
        <v>1288</v>
      </c>
      <c r="D155" s="560" t="n">
        <v>0.6</v>
      </c>
      <c r="E155" s="561"/>
      <c r="F155" s="561"/>
      <c r="G155" s="560" t="s">
        <v>1150</v>
      </c>
      <c r="H155" s="562" t="n">
        <v>35</v>
      </c>
      <c r="I155" s="563" t="n">
        <v>1.4165</v>
      </c>
      <c r="J155" s="563" t="n">
        <v>1.3635</v>
      </c>
      <c r="K155" s="536" t="n">
        <v>0</v>
      </c>
      <c r="L155" s="537" t="n">
        <f aca="false">ROUND((I155+J155)/2,2)</f>
        <v>1.39</v>
      </c>
      <c r="M155" s="538" t="n">
        <f aca="false">IF(F155=0,ROUND($D155*0.1,2),IF(D155&gt;2.8,0.18,0.15))</f>
        <v>0.06</v>
      </c>
      <c r="N155" s="538" t="n">
        <f aca="false">IF(F155=0,IF(ROUND($D155/4,2),IF(ROUND(($D155*1.2)/6,2)&lt;0.1,0.1,ROUND(($D155*1.2)/6,2))),0.5)</f>
        <v>0.12</v>
      </c>
      <c r="O155" s="537" t="n">
        <f aca="false">L155+M155+N155</f>
        <v>1.57</v>
      </c>
      <c r="P155" s="537" t="n">
        <f aca="false">IF(O155&lt;2,(D155+M155*2)+0.6,(D155+M155*2)+0.6+ROUNDUP(O155-2,0)*0.1)</f>
        <v>1.32</v>
      </c>
      <c r="Q155" s="539" t="n">
        <f aca="false">IF($O155&lt;=$W$4,ROUND(IF($O155&lt;1.5,$O155*$H155*$P155,1.5*$H155*$P155),2),0)</f>
        <v>0</v>
      </c>
      <c r="R155" s="539" t="n">
        <f aca="false">IF($O155&gt;$W$4,ROUND(IF($O155&lt;1.5,$O155*$H155*$P155,1.5*$H155*$P155),2),0)</f>
        <v>69.3</v>
      </c>
      <c r="S155" s="539" t="n">
        <f aca="false">IF($O155&gt;$W$4,ROUND(IF($O155&lt;1.5,0,IF($O155&gt;3,1.5*$H155*$P155,($O155-1.5)*$H155*$P155)),2),0)</f>
        <v>3.23</v>
      </c>
      <c r="T155" s="539" t="n">
        <f aca="false">IF($O155&gt;$W$4,ROUND(IF($O155&lt;3,0,IF($O155&gt;4.5,1.5*$H155*$P155,($O155-3)*$H155*$P155)),2),0)</f>
        <v>0</v>
      </c>
      <c r="U155" s="539" t="n">
        <f aca="false">IF($O155&gt;$W$4,ROUND(IF($O155&lt;4.5,0,IF($O155&gt;6,($O155-4.5)*$H155*$P155,($O155-4.5)*$H155*$P155)),2),0)</f>
        <v>0</v>
      </c>
      <c r="V155" s="540" t="n">
        <f aca="false">IF($O155&gt;$W$4,IF($O155&lt;=4,ROUND($H155*($O155+0.5)*2,2),0),0)</f>
        <v>144.9</v>
      </c>
      <c r="W155" s="541" t="n">
        <f aca="false">IF($O155&gt;$W$4,IF($O155&gt;4,ROUND($H155*($O155+0.5)*2,2),0),0)</f>
        <v>0</v>
      </c>
      <c r="X155" s="558" t="str">
        <f aca="false">A155</f>
        <v>EC4</v>
      </c>
      <c r="Y155" s="560" t="n">
        <f aca="false">IF($D155=0.4,1.2,IF($D155=0.6,1.2,IF($D155=0.8,1.3,IF($D155=1,1.5,IF($D155=1.2,1.7,IF($D155&lt;=2,2,"--"))))))</f>
        <v>1.2</v>
      </c>
      <c r="Z155" s="564" t="s">
        <v>1151</v>
      </c>
      <c r="AA155" s="561" t="n">
        <f aca="false">Y155</f>
        <v>1.2</v>
      </c>
      <c r="AB155" s="543" t="n">
        <f aca="false">IF($Y155="--","--",I155)</f>
        <v>1.4165</v>
      </c>
      <c r="AC155" s="544" t="n">
        <f aca="false">IF($Y155="--","--",IF(D155&gt;1.5,0.15,ROUND($D155*0.1,2)))</f>
        <v>0.06</v>
      </c>
      <c r="AD155" s="544" t="n">
        <f aca="false">IF($Y155="--","--",0.15)</f>
        <v>0.15</v>
      </c>
      <c r="AE155" s="545" t="n">
        <f aca="false">IF($Y155="--","--",ROUND(AB155+AC155+AD155,2))</f>
        <v>1.63</v>
      </c>
      <c r="AF155" s="565" t="n">
        <f aca="false">IF($Y155="--","--",IF($AB155&lt;=2,$Y155+1,($Y155+1)+ROUNDUP($AB155-2,0)*0.1))</f>
        <v>2.2</v>
      </c>
      <c r="AG155" s="566" t="n">
        <f aca="false">IF($D155=0.4,0.92,IF($D155=0.6,0.68,IF($D155=0.8,0.74,IF($D155=1,0.7,IF($D155=1.2,0.66,IF($D155=1.5,0.6,IF($D155&lt;=2,(2.4-(D155+0.3)),"--")))))))</f>
        <v>0.68</v>
      </c>
      <c r="AH155" s="547" t="n">
        <f aca="false">IF($Y155="--","--",IF($AE155&lt;=$W$4,ROUND(IF($AE155&lt;1.5,$AE155*$AF155*$AG155,1.5*$AF155*$AG155),2),0))</f>
        <v>0</v>
      </c>
      <c r="AI155" s="547" t="n">
        <f aca="false">IF($Y155="--","--",IF($AE155&gt;$W$4,ROUND(IF($AE155&lt;1.5,$AE155*$AF155*$AG155,1.5*$AF155*$AG155),2),0))</f>
        <v>2.24</v>
      </c>
      <c r="AJ155" s="547" t="n">
        <f aca="false">IF($Y155="--","--",IF($AE155&gt;$W$4,ROUND(IF($AE155&lt;1.5,0,IF($AE155&gt;3,1.5*$AF155*$AG155,($AE155-1.5)*$AF155*$AG155)),2),0))</f>
        <v>0.19</v>
      </c>
      <c r="AK155" s="547" t="n">
        <f aca="false">IF($Y155="--","--",IF($AE155&gt;$W$4,ROUND(IF($AE155&lt;3,0,IF($AE155&gt;4.5,1.5*$AF155*$AG155,($AE155-3)*$AF155*$AG155)),2),0))</f>
        <v>0</v>
      </c>
      <c r="AL155" s="547" t="n">
        <f aca="false">IF($Y155="--","--",IF($AE155&gt;$W$4,ROUND(IF($AE155&lt;4.5,0,IF($AE155&gt;6,($AE155-4.5)*$AF155*$AG155,($AE155-4.5)*$AF155*$AG155)),2),0))</f>
        <v>0</v>
      </c>
      <c r="AM155" s="544" t="n">
        <f aca="false">IF($Y155="--","--",IF($AE155&gt;$W$4,IF($AE155&lt;=4,ROUND(($AG155*4)*($AE155+0.5)*2,2),0),0))</f>
        <v>11.59</v>
      </c>
      <c r="AN155" s="548" t="n">
        <f aca="false">IF($Y155="--","--",IF($AE155&gt;$W$4,IF($AE155&gt;4,ROUND(($AG155*4)*($AE155+0.5)*2,2),0),0))</f>
        <v>0</v>
      </c>
      <c r="AO155" s="558" t="s">
        <v>1287</v>
      </c>
      <c r="AP155" s="570" t="s">
        <v>10</v>
      </c>
      <c r="AQ155" s="571" t="s">
        <v>1288</v>
      </c>
      <c r="AR155" s="560" t="n">
        <v>0.6</v>
      </c>
      <c r="AS155" s="561"/>
      <c r="AT155" s="561"/>
      <c r="AU155" s="562" t="n">
        <v>35</v>
      </c>
      <c r="AV155" s="560" t="n">
        <f aca="false">IF($Y155="--","--",Y155+0.2)</f>
        <v>1.4</v>
      </c>
      <c r="AW155" s="564" t="s">
        <v>1151</v>
      </c>
      <c r="AX155" s="561" t="n">
        <f aca="false">AV155</f>
        <v>1.4</v>
      </c>
      <c r="AY155" s="538" t="n">
        <f aca="false">IF(D155&gt;2,AU155,AU155-AV155)</f>
        <v>33.6</v>
      </c>
      <c r="AZ155" s="538" t="n">
        <f aca="false">N155</f>
        <v>0.12</v>
      </c>
      <c r="BA155" s="538" t="n">
        <f aca="false">P155</f>
        <v>1.32</v>
      </c>
      <c r="BB155" s="537" t="n">
        <f aca="false">IF(F155=0,IF(ROUND(AY155*(((N155*P155)+(((D155+M155*2)/6)*P155))-ROUND(((D155+M155*2)^2)*((PI()*96.379/(4*360))-((SIN((96.379/2)*PI()/180))*(COS((96.379/2)*PI()/180))/4)),4)),2),ROUND(AY155*(((N155*P155)+(((D155+M155*2)/4)*P155))-ROUND(((D155+M155*2)^2)*((PI()*120/(4*360))-((SIN((120/2)*PI()/180))*(COS((120/2)*PI()/180))/4)),4)),2)),0)</f>
        <v>10.63</v>
      </c>
      <c r="BC155" s="549" t="n">
        <f aca="false">IF(F155&gt;0,ROUND(AY155*N155*P155,2),0)</f>
        <v>0</v>
      </c>
      <c r="BD155" s="549" t="n">
        <f aca="false">SUM(Q155:U155,AH155:AL155)</f>
        <v>74.96</v>
      </c>
      <c r="BE155" s="549" t="n">
        <f aca="false">IF(F155=0,ROUND((PI()*((D155+M155*2)^2)/4)*AY155,2),ROUND((D155+M155*2)*(F155+M155*2)*AY155,2))</f>
        <v>13.68</v>
      </c>
      <c r="BF155" s="572" t="n">
        <f aca="false">IF(($I155+M155-0.15)&lt;=2,($I155+M155+0.15),IF(($I155+M155)&lt;=3,2.35,($I155+M155+0.2)-0.85))</f>
        <v>1.6265</v>
      </c>
      <c r="BG155" s="572" t="n">
        <f aca="false">IF(D155&gt;2,(I155-F155-M155-0.11),IF(($I155+M155)&lt;=2,0,IF(($I155+M155)&gt;3,0.85,(I155+M155+0.2-BF155))))</f>
        <v>0</v>
      </c>
      <c r="BH155" s="572" t="n">
        <f aca="false">IF(D155&gt;2,ROUND(((1.42+0.4)+(0.91+0.4))*2*BG155,2),ROUND(AV155*AX155*BF155,2))</f>
        <v>3.19</v>
      </c>
      <c r="BI155" s="572" t="n">
        <f aca="false">ROUND(((PI()*0.9^2)/4)*BG155,2)</f>
        <v>0</v>
      </c>
      <c r="BJ155" s="550" t="n">
        <f aca="false">ROUND(BD155-BE155-BH155-BI155-BB155-BC155,2)</f>
        <v>47.46</v>
      </c>
      <c r="BK155" s="516"/>
    </row>
    <row r="156" customFormat="false" ht="14.25" hidden="false" customHeight="false" outlineLevel="0" collapsed="false">
      <c r="A156" s="558" t="s">
        <v>1288</v>
      </c>
      <c r="B156" s="570" t="s">
        <v>10</v>
      </c>
      <c r="C156" s="559" t="s">
        <v>1289</v>
      </c>
      <c r="D156" s="560" t="n">
        <v>0.6</v>
      </c>
      <c r="E156" s="561"/>
      <c r="F156" s="561"/>
      <c r="G156" s="560" t="s">
        <v>1150</v>
      </c>
      <c r="H156" s="562" t="n">
        <v>31</v>
      </c>
      <c r="I156" s="563" t="n">
        <v>1.3635</v>
      </c>
      <c r="J156" s="563" t="n">
        <v>1.3305</v>
      </c>
      <c r="K156" s="536" t="n">
        <v>0</v>
      </c>
      <c r="L156" s="537" t="n">
        <f aca="false">ROUND((I156+J156)/2,2)</f>
        <v>1.35</v>
      </c>
      <c r="M156" s="538" t="n">
        <f aca="false">IF(F156=0,ROUND($D156*0.1,2),IF(D156&gt;2.8,0.18,0.15))</f>
        <v>0.06</v>
      </c>
      <c r="N156" s="538" t="n">
        <f aca="false">IF(F156=0,IF(ROUND($D156/4,2),IF(ROUND(($D156*1.2)/6,2)&lt;0.1,0.1,ROUND(($D156*1.2)/6,2))),0.5)</f>
        <v>0.12</v>
      </c>
      <c r="O156" s="537" t="n">
        <f aca="false">L156+M156+N156</f>
        <v>1.53</v>
      </c>
      <c r="P156" s="537" t="n">
        <f aca="false">IF(O156&lt;2,(D156+M156*2)+0.6,(D156+M156*2)+0.6+ROUNDUP(O156-2,0)*0.1)</f>
        <v>1.32</v>
      </c>
      <c r="Q156" s="539" t="n">
        <f aca="false">IF($O156&lt;=$W$4,ROUND(IF($O156&lt;1.5,$O156*$H156*$P156,1.5*$H156*$P156),2),0)</f>
        <v>0</v>
      </c>
      <c r="R156" s="539" t="n">
        <f aca="false">IF($O156&gt;$W$4,ROUND(IF($O156&lt;1.5,$O156*$H156*$P156,1.5*$H156*$P156),2),0)</f>
        <v>61.38</v>
      </c>
      <c r="S156" s="539" t="n">
        <f aca="false">IF($O156&gt;$W$4,ROUND(IF($O156&lt;1.5,0,IF($O156&gt;3,1.5*$H156*$P156,($O156-1.5)*$H156*$P156)),2),0)</f>
        <v>1.23</v>
      </c>
      <c r="T156" s="539" t="n">
        <f aca="false">IF($O156&gt;$W$4,ROUND(IF($O156&lt;3,0,IF($O156&gt;4.5,1.5*$H156*$P156,($O156-3)*$H156*$P156)),2),0)</f>
        <v>0</v>
      </c>
      <c r="U156" s="539" t="n">
        <f aca="false">IF($O156&gt;$W$4,ROUND(IF($O156&lt;4.5,0,IF($O156&gt;6,($O156-4.5)*$H156*$P156,($O156-4.5)*$H156*$P156)),2),0)</f>
        <v>0</v>
      </c>
      <c r="V156" s="540" t="n">
        <f aca="false">IF($O156&gt;$W$4,IF($O156&lt;=4,ROUND($H156*($O156+0.5)*2,2),0),0)</f>
        <v>125.86</v>
      </c>
      <c r="W156" s="541" t="n">
        <f aca="false">IF($O156&gt;$W$4,IF($O156&gt;4,ROUND($H156*($O156+0.5)*2,2),0),0)</f>
        <v>0</v>
      </c>
      <c r="X156" s="558" t="str">
        <f aca="false">A156</f>
        <v>EC5</v>
      </c>
      <c r="Y156" s="560" t="n">
        <f aca="false">IF($D156=0.4,1.2,IF($D156=0.6,1.2,IF($D156=0.8,1.3,IF($D156=1,1.5,IF($D156=1.2,1.7,IF($D156&lt;=2,2,"--"))))))</f>
        <v>1.2</v>
      </c>
      <c r="Z156" s="564" t="s">
        <v>1151</v>
      </c>
      <c r="AA156" s="561" t="n">
        <f aca="false">Y156</f>
        <v>1.2</v>
      </c>
      <c r="AB156" s="543" t="n">
        <f aca="false">IF($Y156="--","--",I156)</f>
        <v>1.3635</v>
      </c>
      <c r="AC156" s="544" t="n">
        <f aca="false">IF($Y156="--","--",IF(D156&gt;1.5,0.15,ROUND($D156*0.1,2)))</f>
        <v>0.06</v>
      </c>
      <c r="AD156" s="544" t="n">
        <f aca="false">IF($Y156="--","--",0.15)</f>
        <v>0.15</v>
      </c>
      <c r="AE156" s="545" t="n">
        <f aca="false">IF($Y156="--","--",ROUND(AB156+AC156+AD156,2))</f>
        <v>1.57</v>
      </c>
      <c r="AF156" s="565" t="n">
        <f aca="false">IF($Y156="--","--",IF($AB156&lt;=2,$Y156+1,($Y156+1)+ROUNDUP($AB156-2,0)*0.1))</f>
        <v>2.2</v>
      </c>
      <c r="AG156" s="566" t="n">
        <f aca="false">IF($D156=0.4,0.92,IF($D156=0.6,0.68,IF($D156=0.8,0.74,IF($D156=1,0.7,IF($D156=1.2,0.66,IF($D156=1.5,0.6,IF($D156&lt;=2,(2.4-(D156+0.3)),"--")))))))</f>
        <v>0.68</v>
      </c>
      <c r="AH156" s="547" t="n">
        <f aca="false">IF($Y156="--","--",IF($AE156&lt;=$W$4,ROUND(IF($AE156&lt;1.5,$AE156*$AF156*$AG156,1.5*$AF156*$AG156),2),0))</f>
        <v>0</v>
      </c>
      <c r="AI156" s="547" t="n">
        <f aca="false">IF($Y156="--","--",IF($AE156&gt;$W$4,ROUND(IF($AE156&lt;1.5,$AE156*$AF156*$AG156,1.5*$AF156*$AG156),2),0))</f>
        <v>2.24</v>
      </c>
      <c r="AJ156" s="547" t="n">
        <f aca="false">IF($Y156="--","--",IF($AE156&gt;$W$4,ROUND(IF($AE156&lt;1.5,0,IF($AE156&gt;3,1.5*$AF156*$AG156,($AE156-1.5)*$AF156*$AG156)),2),0))</f>
        <v>0.1</v>
      </c>
      <c r="AK156" s="547" t="n">
        <f aca="false">IF($Y156="--","--",IF($AE156&gt;$W$4,ROUND(IF($AE156&lt;3,0,IF($AE156&gt;4.5,1.5*$AF156*$AG156,($AE156-3)*$AF156*$AG156)),2),0))</f>
        <v>0</v>
      </c>
      <c r="AL156" s="547" t="n">
        <f aca="false">IF($Y156="--","--",IF($AE156&gt;$W$4,ROUND(IF($AE156&lt;4.5,0,IF($AE156&gt;6,($AE156-4.5)*$AF156*$AG156,($AE156-4.5)*$AF156*$AG156)),2),0))</f>
        <v>0</v>
      </c>
      <c r="AM156" s="544" t="n">
        <f aca="false">IF($Y156="--","--",IF($AE156&gt;$W$4,IF($AE156&lt;=4,ROUND(($AG156*4)*($AE156+0.5)*2,2),0),0))</f>
        <v>11.26</v>
      </c>
      <c r="AN156" s="548" t="n">
        <f aca="false">IF($Y156="--","--",IF($AE156&gt;$W$4,IF($AE156&gt;4,ROUND(($AG156*4)*($AE156+0.5)*2,2),0),0))</f>
        <v>0</v>
      </c>
      <c r="AO156" s="558" t="s">
        <v>1288</v>
      </c>
      <c r="AP156" s="570" t="s">
        <v>10</v>
      </c>
      <c r="AQ156" s="571" t="s">
        <v>1289</v>
      </c>
      <c r="AR156" s="560" t="n">
        <v>0.6</v>
      </c>
      <c r="AS156" s="561"/>
      <c r="AT156" s="561"/>
      <c r="AU156" s="562" t="n">
        <v>31</v>
      </c>
      <c r="AV156" s="560" t="n">
        <f aca="false">IF($Y156="--","--",Y156+0.2)</f>
        <v>1.4</v>
      </c>
      <c r="AW156" s="564" t="s">
        <v>1151</v>
      </c>
      <c r="AX156" s="561" t="n">
        <f aca="false">AV156</f>
        <v>1.4</v>
      </c>
      <c r="AY156" s="538" t="n">
        <f aca="false">IF(D156&gt;2,AU156,AU156-AV156)</f>
        <v>29.6</v>
      </c>
      <c r="AZ156" s="538" t="n">
        <f aca="false">N156</f>
        <v>0.12</v>
      </c>
      <c r="BA156" s="538" t="n">
        <f aca="false">P156</f>
        <v>1.32</v>
      </c>
      <c r="BB156" s="537" t="n">
        <f aca="false">IF(F156=0,IF(ROUND(AY156*(((N156*P156)+(((D156+M156*2)/6)*P156))-ROUND(((D156+M156*2)^2)*((PI()*96.379/(4*360))-((SIN((96.379/2)*PI()/180))*(COS((96.379/2)*PI()/180))/4)),4)),2),ROUND(AY156*(((N156*P156)+(((D156+M156*2)/4)*P156))-ROUND(((D156+M156*2)^2)*((PI()*120/(4*360))-((SIN((120/2)*PI()/180))*(COS((120/2)*PI()/180))/4)),4)),2)),0)</f>
        <v>9.37</v>
      </c>
      <c r="BC156" s="549" t="n">
        <f aca="false">IF(F156&gt;0,ROUND(AY156*N156*P156,2),0)</f>
        <v>0</v>
      </c>
      <c r="BD156" s="549" t="n">
        <f aca="false">SUM(Q156:U156,AH156:AL156)</f>
        <v>64.95</v>
      </c>
      <c r="BE156" s="549" t="n">
        <f aca="false">IF(F156=0,ROUND((PI()*((D156+M156*2)^2)/4)*AY156,2),ROUND((D156+M156*2)*(F156+M156*2)*AY156,2))</f>
        <v>12.05</v>
      </c>
      <c r="BF156" s="572" t="n">
        <f aca="false">IF(($I156+M156-0.15)&lt;=2,($I156+M156+0.15),IF(($I156+M156)&lt;=3,2.35,($I156+M156+0.2)-0.85))</f>
        <v>1.5735</v>
      </c>
      <c r="BG156" s="572" t="n">
        <f aca="false">IF(D156&gt;2,(I156-F156-M156-0.11),IF(($I156+M156)&lt;=2,0,IF(($I156+M156)&gt;3,0.85,(I156+M156+0.2-BF156))))</f>
        <v>0</v>
      </c>
      <c r="BH156" s="572" t="n">
        <f aca="false">IF(D156&gt;2,ROUND(((1.42+0.4)+(0.91+0.4))*2*BG156,2),ROUND(AV156*AX156*BF156,2))</f>
        <v>3.08</v>
      </c>
      <c r="BI156" s="572" t="n">
        <f aca="false">ROUND(((PI()*0.9^2)/4)*BG156,2)</f>
        <v>0</v>
      </c>
      <c r="BJ156" s="550" t="n">
        <f aca="false">ROUND(BD156-BE156-BH156-BI156-BB156-BC156,2)</f>
        <v>40.45</v>
      </c>
      <c r="BK156" s="516"/>
    </row>
    <row r="157" customFormat="false" ht="14.25" hidden="false" customHeight="false" outlineLevel="0" collapsed="false">
      <c r="A157" s="558" t="s">
        <v>1289</v>
      </c>
      <c r="B157" s="570" t="s">
        <v>10</v>
      </c>
      <c r="C157" s="559" t="s">
        <v>1290</v>
      </c>
      <c r="D157" s="560" t="n">
        <v>0.6</v>
      </c>
      <c r="E157" s="561"/>
      <c r="F157" s="561"/>
      <c r="G157" s="560" t="s">
        <v>1150</v>
      </c>
      <c r="H157" s="562" t="n">
        <v>15</v>
      </c>
      <c r="I157" s="563" t="n">
        <v>1.3305</v>
      </c>
      <c r="J157" s="563" t="n">
        <v>1.3996</v>
      </c>
      <c r="K157" s="536" t="n">
        <v>0</v>
      </c>
      <c r="L157" s="537" t="n">
        <f aca="false">ROUND((I157+J157)/2,2)</f>
        <v>1.37</v>
      </c>
      <c r="M157" s="538" t="n">
        <f aca="false">IF(F157=0,ROUND($D157*0.1,2),IF(D157&gt;2.8,0.18,0.15))</f>
        <v>0.06</v>
      </c>
      <c r="N157" s="538" t="n">
        <f aca="false">IF(F157=0,IF(ROUND($D157/4,2),IF(ROUND(($D157*1.2)/6,2)&lt;0.1,0.1,ROUND(($D157*1.2)/6,2))),0.5)</f>
        <v>0.12</v>
      </c>
      <c r="O157" s="537" t="n">
        <f aca="false">L157+M157+N157</f>
        <v>1.55</v>
      </c>
      <c r="P157" s="537" t="n">
        <f aca="false">IF(O157&lt;2,(D157+M157*2)+0.6,(D157+M157*2)+0.6+ROUNDUP(O157-2,0)*0.1)</f>
        <v>1.32</v>
      </c>
      <c r="Q157" s="539" t="n">
        <f aca="false">IF($O157&lt;=$W$4,ROUND(IF($O157&lt;1.5,$O157*$H157*$P157,1.5*$H157*$P157),2),0)</f>
        <v>0</v>
      </c>
      <c r="R157" s="539" t="n">
        <f aca="false">IF($O157&gt;$W$4,ROUND(IF($O157&lt;1.5,$O157*$H157*$P157,1.5*$H157*$P157),2),0)</f>
        <v>29.7</v>
      </c>
      <c r="S157" s="539" t="n">
        <f aca="false">IF($O157&gt;$W$4,ROUND(IF($O157&lt;1.5,0,IF($O157&gt;3,1.5*$H157*$P157,($O157-1.5)*$H157*$P157)),2),0)</f>
        <v>0.99</v>
      </c>
      <c r="T157" s="539" t="n">
        <f aca="false">IF($O157&gt;$W$4,ROUND(IF($O157&lt;3,0,IF($O157&gt;4.5,1.5*$H157*$P157,($O157-3)*$H157*$P157)),2),0)</f>
        <v>0</v>
      </c>
      <c r="U157" s="539" t="n">
        <f aca="false">IF($O157&gt;$W$4,ROUND(IF($O157&lt;4.5,0,IF($O157&gt;6,($O157-4.5)*$H157*$P157,($O157-4.5)*$H157*$P157)),2),0)</f>
        <v>0</v>
      </c>
      <c r="V157" s="540" t="n">
        <f aca="false">IF($O157&gt;$W$4,IF($O157&lt;=4,ROUND($H157*($O157+0.5)*2,2),0),0)</f>
        <v>61.5</v>
      </c>
      <c r="W157" s="541" t="n">
        <f aca="false">IF($O157&gt;$W$4,IF($O157&gt;4,ROUND($H157*($O157+0.5)*2,2),0),0)</f>
        <v>0</v>
      </c>
      <c r="X157" s="558" t="str">
        <f aca="false">A157</f>
        <v>EC6</v>
      </c>
      <c r="Y157" s="560" t="n">
        <f aca="false">IF($D157=0.4,1.2,IF($D157=0.6,1.2,IF($D157=0.8,1.3,IF($D157=1,1.5,IF($D157=1.2,1.7,IF($D157&lt;=2,2,"--"))))))</f>
        <v>1.2</v>
      </c>
      <c r="Z157" s="564" t="s">
        <v>1151</v>
      </c>
      <c r="AA157" s="561" t="n">
        <f aca="false">Y157</f>
        <v>1.2</v>
      </c>
      <c r="AB157" s="543" t="n">
        <f aca="false">IF($Y157="--","--",I157)</f>
        <v>1.3305</v>
      </c>
      <c r="AC157" s="544" t="n">
        <f aca="false">IF($Y157="--","--",IF(D157&gt;1.5,0.15,ROUND($D157*0.1,2)))</f>
        <v>0.06</v>
      </c>
      <c r="AD157" s="544" t="n">
        <f aca="false">IF($Y157="--","--",0.15)</f>
        <v>0.15</v>
      </c>
      <c r="AE157" s="545" t="n">
        <f aca="false">IF($Y157="--","--",ROUND(AB157+AC157+AD157,2))</f>
        <v>1.54</v>
      </c>
      <c r="AF157" s="565" t="n">
        <f aca="false">IF($Y157="--","--",IF($AB157&lt;=2,$Y157+1,($Y157+1)+ROUNDUP($AB157-2,0)*0.1))</f>
        <v>2.2</v>
      </c>
      <c r="AG157" s="566" t="n">
        <f aca="false">IF($D157=0.4,0.92,IF($D157=0.6,0.68,IF($D157=0.8,0.74,IF($D157=1,0.7,IF($D157=1.2,0.66,IF($D157=1.5,0.6,IF($D157&lt;=2,(2.4-(D157+0.3)),"--")))))))</f>
        <v>0.68</v>
      </c>
      <c r="AH157" s="547" t="n">
        <f aca="false">IF($Y157="--","--",IF($AE157&lt;=$W$4,ROUND(IF($AE157&lt;1.5,$AE157*$AF157*$AG157,1.5*$AF157*$AG157),2),0))</f>
        <v>0</v>
      </c>
      <c r="AI157" s="547" t="n">
        <f aca="false">IF($Y157="--","--",IF($AE157&gt;$W$4,ROUND(IF($AE157&lt;1.5,$AE157*$AF157*$AG157,1.5*$AF157*$AG157),2),0))</f>
        <v>2.24</v>
      </c>
      <c r="AJ157" s="547" t="n">
        <f aca="false">IF($Y157="--","--",IF($AE157&gt;$W$4,ROUND(IF($AE157&lt;1.5,0,IF($AE157&gt;3,1.5*$AF157*$AG157,($AE157-1.5)*$AF157*$AG157)),2),0))</f>
        <v>0.06</v>
      </c>
      <c r="AK157" s="547" t="n">
        <f aca="false">IF($Y157="--","--",IF($AE157&gt;$W$4,ROUND(IF($AE157&lt;3,0,IF($AE157&gt;4.5,1.5*$AF157*$AG157,($AE157-3)*$AF157*$AG157)),2),0))</f>
        <v>0</v>
      </c>
      <c r="AL157" s="547" t="n">
        <f aca="false">IF($Y157="--","--",IF($AE157&gt;$W$4,ROUND(IF($AE157&lt;4.5,0,IF($AE157&gt;6,($AE157-4.5)*$AF157*$AG157,($AE157-4.5)*$AF157*$AG157)),2),0))</f>
        <v>0</v>
      </c>
      <c r="AM157" s="544" t="n">
        <f aca="false">IF($Y157="--","--",IF($AE157&gt;$W$4,IF($AE157&lt;=4,ROUND(($AG157*4)*($AE157+0.5)*2,2),0),0))</f>
        <v>11.1</v>
      </c>
      <c r="AN157" s="548" t="n">
        <f aca="false">IF($Y157="--","--",IF($AE157&gt;$W$4,IF($AE157&gt;4,ROUND(($AG157*4)*($AE157+0.5)*2,2),0),0))</f>
        <v>0</v>
      </c>
      <c r="AO157" s="558" t="s">
        <v>1289</v>
      </c>
      <c r="AP157" s="570" t="s">
        <v>10</v>
      </c>
      <c r="AQ157" s="571" t="s">
        <v>1290</v>
      </c>
      <c r="AR157" s="560" t="n">
        <v>0.6</v>
      </c>
      <c r="AS157" s="561"/>
      <c r="AT157" s="561"/>
      <c r="AU157" s="562" t="n">
        <v>15</v>
      </c>
      <c r="AV157" s="560" t="n">
        <f aca="false">IF($Y157="--","--",Y157+0.2)</f>
        <v>1.4</v>
      </c>
      <c r="AW157" s="564" t="s">
        <v>1151</v>
      </c>
      <c r="AX157" s="561" t="n">
        <f aca="false">AV157</f>
        <v>1.4</v>
      </c>
      <c r="AY157" s="538" t="n">
        <f aca="false">IF(D157&gt;2,AU157,AU157-AV157)</f>
        <v>13.6</v>
      </c>
      <c r="AZ157" s="538" t="n">
        <f aca="false">N157</f>
        <v>0.12</v>
      </c>
      <c r="BA157" s="538" t="n">
        <f aca="false">P157</f>
        <v>1.32</v>
      </c>
      <c r="BB157" s="537" t="n">
        <f aca="false">IF(F157=0,IF(ROUND(AY157*(((N157*P157)+(((D157+M157*2)/6)*P157))-ROUND(((D157+M157*2)^2)*((PI()*96.379/(4*360))-((SIN((96.379/2)*PI()/180))*(COS((96.379/2)*PI()/180))/4)),4)),2),ROUND(AY157*(((N157*P157)+(((D157+M157*2)/4)*P157))-ROUND(((D157+M157*2)^2)*((PI()*120/(4*360))-((SIN((120/2)*PI()/180))*(COS((120/2)*PI()/180))/4)),4)),2)),0)</f>
        <v>4.3</v>
      </c>
      <c r="BC157" s="549" t="n">
        <f aca="false">IF(F157&gt;0,ROUND(AY157*N157*P157,2),0)</f>
        <v>0</v>
      </c>
      <c r="BD157" s="549" t="n">
        <f aca="false">SUM(Q157:U157,AH157:AL157)</f>
        <v>32.99</v>
      </c>
      <c r="BE157" s="549" t="n">
        <f aca="false">IF(F157=0,ROUND((PI()*((D157+M157*2)^2)/4)*AY157,2),ROUND((D157+M157*2)*(F157+M157*2)*AY157,2))</f>
        <v>5.54</v>
      </c>
      <c r="BF157" s="572" t="n">
        <f aca="false">IF(($I157+M157-0.15)&lt;=2,($I157+M157+0.15),IF(($I157+M157)&lt;=3,2.35,($I157+M157+0.2)-0.85))</f>
        <v>1.5405</v>
      </c>
      <c r="BG157" s="572" t="n">
        <f aca="false">IF(D157&gt;2,(I157-F157-M157-0.11),IF(($I157+M157)&lt;=2,0,IF(($I157+M157)&gt;3,0.85,(I157+M157+0.2-BF157))))</f>
        <v>0</v>
      </c>
      <c r="BH157" s="572" t="n">
        <f aca="false">IF(D157&gt;2,ROUND(((1.42+0.4)+(0.91+0.4))*2*BG157,2),ROUND(AV157*AX157*BF157,2))</f>
        <v>3.02</v>
      </c>
      <c r="BI157" s="572" t="n">
        <f aca="false">ROUND(((PI()*0.9^2)/4)*BG157,2)</f>
        <v>0</v>
      </c>
      <c r="BJ157" s="550" t="n">
        <f aca="false">ROUND(BD157-BE157-BH157-BI157-BB157-BC157,2)</f>
        <v>20.13</v>
      </c>
      <c r="BK157" s="516"/>
    </row>
    <row r="158" customFormat="false" ht="14.25" hidden="false" customHeight="false" outlineLevel="0" collapsed="false">
      <c r="A158" s="530" t="s">
        <v>1290</v>
      </c>
      <c r="B158" s="531" t="s">
        <v>10</v>
      </c>
      <c r="C158" s="532" t="s">
        <v>1291</v>
      </c>
      <c r="D158" s="533" t="n">
        <v>0.6</v>
      </c>
      <c r="E158" s="534"/>
      <c r="F158" s="534"/>
      <c r="G158" s="533" t="s">
        <v>1150</v>
      </c>
      <c r="H158" s="535" t="n">
        <v>6</v>
      </c>
      <c r="I158" s="536" t="n">
        <v>1.3996</v>
      </c>
      <c r="J158" s="536" t="n">
        <v>1.4203</v>
      </c>
      <c r="K158" s="536" t="n">
        <v>0.4</v>
      </c>
      <c r="L158" s="537" t="n">
        <f aca="false">ROUND((I158+J158)/2,2)</f>
        <v>1.41</v>
      </c>
      <c r="M158" s="538" t="n">
        <f aca="false">IF(F158=0,ROUND($D158*0.1,2),IF(D158&gt;2.8,0.18,0.15))</f>
        <v>0.06</v>
      </c>
      <c r="N158" s="538" t="n">
        <f aca="false">IF(F158=0,IF(ROUND($D158/4,2),IF(ROUND(($D158*1.2)/6,2)&lt;0.1,0.1,ROUND(($D158*1.2)/6,2))),0.5)</f>
        <v>0.12</v>
      </c>
      <c r="O158" s="537" t="n">
        <f aca="false">L158+M158+N158</f>
        <v>1.59</v>
      </c>
      <c r="P158" s="537" t="n">
        <f aca="false">IF(O158&lt;2,(D158+M158*2)+0.6,(D158+M158*2)+0.6+ROUNDUP(O158-2,0)*0.1)</f>
        <v>1.32</v>
      </c>
      <c r="Q158" s="539" t="n">
        <f aca="false">IF($O158&lt;=$W$4,ROUND(IF($O158&lt;1.5,$O158*$H158*$P158,1.5*$H158*$P158),2),0)</f>
        <v>0</v>
      </c>
      <c r="R158" s="539" t="n">
        <f aca="false">IF($O158&gt;$W$4,ROUND(IF($O158&lt;1.5,$O158*$H158*$P158,1.5*$H158*$P158),2),0)</f>
        <v>11.88</v>
      </c>
      <c r="S158" s="539" t="n">
        <f aca="false">IF($O158&gt;$W$4,ROUND(IF($O158&lt;1.5,0,IF($O158&gt;3,1.5*$H158*$P158,($O158-1.5)*$H158*$P158)),2),0)</f>
        <v>0.71</v>
      </c>
      <c r="T158" s="539" t="n">
        <f aca="false">IF($O158&gt;$W$4,ROUND(IF($O158&lt;3,0,IF($O158&gt;4.5,1.5*$H158*$P158,($O158-3)*$H158*$P158)),2),0)</f>
        <v>0</v>
      </c>
      <c r="U158" s="539" t="n">
        <f aca="false">IF($O158&gt;$W$4,ROUND(IF($O158&lt;4.5,0,IF($O158&gt;6,($O158-4.5)*$H158*$P158,($O158-4.5)*$H158*$P158)),2),0)</f>
        <v>0</v>
      </c>
      <c r="V158" s="540" t="n">
        <f aca="false">IF($O158&gt;$W$4,IF($O158&lt;=4,ROUND($H158*($O158+0.5)*2,2),0),0)</f>
        <v>25.08</v>
      </c>
      <c r="W158" s="541" t="n">
        <f aca="false">IF($O158&gt;$W$4,IF($O158&gt;4,ROUND($H158*($O158+0.5)*2,2),0),0)</f>
        <v>0</v>
      </c>
      <c r="X158" s="530" t="str">
        <f aca="false">A158</f>
        <v>EC7</v>
      </c>
      <c r="Y158" s="533" t="n">
        <f aca="false">IF($D158=0.4,1.2,IF($D158=0.6,1.2,IF($D158=0.8,1.3,IF($D158=1,1.5,IF($D158=1.2,1.7,IF($D158&lt;=2,2,"--"))))))</f>
        <v>1.2</v>
      </c>
      <c r="Z158" s="542" t="s">
        <v>1151</v>
      </c>
      <c r="AA158" s="534" t="n">
        <f aca="false">Y158</f>
        <v>1.2</v>
      </c>
      <c r="AB158" s="543" t="n">
        <f aca="false">IF($Y158="--","--",I158)</f>
        <v>1.3996</v>
      </c>
      <c r="AC158" s="544" t="n">
        <f aca="false">IF($Y158="--","--",IF(D158&gt;1.5,0.15,ROUND($D158*0.1,2)))</f>
        <v>0.06</v>
      </c>
      <c r="AD158" s="544" t="n">
        <f aca="false">IF($Y158="--","--",0.15)</f>
        <v>0.15</v>
      </c>
      <c r="AE158" s="545" t="n">
        <f aca="false">IF($Y158="--","--",ROUND(AB158+AC158+AD158,2))</f>
        <v>1.61</v>
      </c>
      <c r="AF158" s="545" t="n">
        <f aca="false">IF($Y158="--","--",IF($AB158&lt;=2,$Y158+1,($Y158+1)+ROUNDUP($AB158-2,0)*0.1))</f>
        <v>2.2</v>
      </c>
      <c r="AG158" s="546" t="n">
        <f aca="false">IF($D158=0.4,0.92,IF($D158=0.6,0.68,IF($D158=0.8,0.74,IF($D158=1,0.7,IF($D158=1.2,0.66,IF($D158=1.5,0.6,IF($D158&lt;=2,(2.4-(D158+0.3)),"--")))))))</f>
        <v>0.68</v>
      </c>
      <c r="AH158" s="547" t="n">
        <f aca="false">IF($Y158="--","--",IF($AE158&lt;=$W$4,ROUND(IF($AE158&lt;1.5,$AE158*$AF158*$AG158,1.5*$AF158*$AG158),2),0))</f>
        <v>0</v>
      </c>
      <c r="AI158" s="547" t="n">
        <f aca="false">IF($Y158="--","--",IF($AE158&gt;$W$4,ROUND(IF($AE158&lt;1.5,$AE158*$AF158*$AG158,1.5*$AF158*$AG158),2),0))</f>
        <v>2.24</v>
      </c>
      <c r="AJ158" s="547" t="n">
        <f aca="false">IF($Y158="--","--",IF($AE158&gt;$W$4,ROUND(IF($AE158&lt;1.5,0,IF($AE158&gt;3,1.5*$AF158*$AG158,($AE158-1.5)*$AF158*$AG158)),2),0))</f>
        <v>0.16</v>
      </c>
      <c r="AK158" s="547" t="n">
        <f aca="false">IF($Y158="--","--",IF($AE158&gt;$W$4,ROUND(IF($AE158&lt;3,0,IF($AE158&gt;4.5,1.5*$AF158*$AG158,($AE158-3)*$AF158*$AG158)),2),0))</f>
        <v>0</v>
      </c>
      <c r="AL158" s="547" t="n">
        <f aca="false">IF($Y158="--","--",IF($AE158&gt;$W$4,ROUND(IF($AE158&lt;4.5,0,IF($AE158&gt;6,($AE158-4.5)*$AF158*$AG158,($AE158-4.5)*$AF158*$AG158)),2),0))</f>
        <v>0</v>
      </c>
      <c r="AM158" s="544" t="n">
        <f aca="false">IF($Y158="--","--",IF($AE158&gt;$W$4,IF($AE158&lt;=4,ROUND(($AG158*4)*($AE158+0.5)*2,2),0),0))</f>
        <v>11.48</v>
      </c>
      <c r="AN158" s="548" t="n">
        <f aca="false">IF($Y158="--","--",IF($AE158&gt;$W$4,IF($AE158&gt;4,ROUND(($AG158*4)*($AE158+0.5)*2,2),0),0))</f>
        <v>0</v>
      </c>
      <c r="AO158" s="530" t="s">
        <v>1290</v>
      </c>
      <c r="AP158" s="531" t="s">
        <v>10</v>
      </c>
      <c r="AQ158" s="532" t="s">
        <v>1291</v>
      </c>
      <c r="AR158" s="533" t="n">
        <v>0.6</v>
      </c>
      <c r="AS158" s="534"/>
      <c r="AT158" s="534"/>
      <c r="AU158" s="535" t="n">
        <v>6</v>
      </c>
      <c r="AV158" s="533" t="n">
        <f aca="false">IF($Y158="--","--",Y158+0.2)</f>
        <v>1.4</v>
      </c>
      <c r="AW158" s="542" t="s">
        <v>1151</v>
      </c>
      <c r="AX158" s="534" t="n">
        <f aca="false">AV158</f>
        <v>1.4</v>
      </c>
      <c r="AY158" s="538" t="n">
        <f aca="false">IF(D158&gt;2,AU158,AU158-AV158)</f>
        <v>4.6</v>
      </c>
      <c r="AZ158" s="538" t="n">
        <f aca="false">N158</f>
        <v>0.12</v>
      </c>
      <c r="BA158" s="538" t="n">
        <f aca="false">P158</f>
        <v>1.32</v>
      </c>
      <c r="BB158" s="537" t="n">
        <f aca="false">IF(F158=0,IF(ROUND(AY158*(((N158*P158)+(((D158+M158*2)/6)*P158))-ROUND(((D158+M158*2)^2)*((PI()*96.379/(4*360))-((SIN((96.379/2)*PI()/180))*(COS((96.379/2)*PI()/180))/4)),4)),2),ROUND(AY158*(((N158*P158)+(((D158+M158*2)/4)*P158))-ROUND(((D158+M158*2)^2)*((PI()*120/(4*360))-((SIN((120/2)*PI()/180))*(COS((120/2)*PI()/180))/4)),4)),2)),0)</f>
        <v>1.46</v>
      </c>
      <c r="BC158" s="549" t="n">
        <f aca="false">IF(F158&gt;0,ROUND(AY158*N158*P158,2),0)</f>
        <v>0</v>
      </c>
      <c r="BD158" s="549" t="n">
        <f aca="false">SUM(Q158:U158,AH158:AL158)</f>
        <v>14.99</v>
      </c>
      <c r="BE158" s="549" t="n">
        <f aca="false">IF(F158=0,ROUND((PI()*((D158+M158*2)^2)/4)*AY158,2),ROUND((D158+M158*2)*(F158+M158*2)*AY158,2))</f>
        <v>1.87</v>
      </c>
      <c r="BF158" s="539" t="n">
        <f aca="false">IF(($I158+M158-0.15)&lt;=2,($I158+M158+0.15),IF(($I158+M158)&lt;=3,2.35,($I158+M158+0.2)-0.85))</f>
        <v>1.6096</v>
      </c>
      <c r="BG158" s="539" t="n">
        <f aca="false">IF(D158&gt;2,(I158-F158-M158-0.11),IF(($I158+M158)&lt;=2,0,IF(($I158+M158)&gt;3,0.85,(I158+M158+0.2-BF158))))</f>
        <v>0</v>
      </c>
      <c r="BH158" s="539" t="n">
        <f aca="false">IF(D158&gt;2,ROUND(((1.42+0.4)+(0.91+0.4))*2*BG158,2),ROUND(AV158*AX158*BF158,2))</f>
        <v>3.15</v>
      </c>
      <c r="BI158" s="539" t="n">
        <f aca="false">ROUND(((PI()*0.9^2)/4)*BG158,2)</f>
        <v>0</v>
      </c>
      <c r="BJ158" s="550" t="n">
        <f aca="false">ROUND(BD158-BE158-BH158-BI158-BB158-BC158,2)</f>
        <v>8.51</v>
      </c>
      <c r="BK158" s="516"/>
    </row>
    <row r="159" customFormat="false" ht="14.25" hidden="false" customHeight="false" outlineLevel="0" collapsed="false">
      <c r="A159" s="503"/>
      <c r="B159" s="504"/>
      <c r="C159" s="604"/>
      <c r="D159" s="505"/>
      <c r="E159" s="505"/>
      <c r="F159" s="505"/>
      <c r="G159" s="505"/>
      <c r="H159" s="507"/>
      <c r="I159" s="508"/>
      <c r="J159" s="508"/>
      <c r="K159" s="508"/>
      <c r="L159" s="509"/>
      <c r="M159" s="510"/>
      <c r="N159" s="510"/>
      <c r="O159" s="509"/>
      <c r="P159" s="509"/>
      <c r="Q159" s="511"/>
      <c r="R159" s="511"/>
      <c r="S159" s="511"/>
      <c r="T159" s="511"/>
      <c r="U159" s="511"/>
      <c r="V159" s="512"/>
      <c r="W159" s="513"/>
      <c r="X159" s="503"/>
      <c r="Y159" s="505"/>
      <c r="Z159" s="551"/>
      <c r="AA159" s="505"/>
      <c r="AB159" s="552"/>
      <c r="AC159" s="553"/>
      <c r="AD159" s="553"/>
      <c r="AE159" s="554"/>
      <c r="AF159" s="554"/>
      <c r="AG159" s="551"/>
      <c r="AH159" s="555"/>
      <c r="AI159" s="555"/>
      <c r="AJ159" s="555"/>
      <c r="AK159" s="555"/>
      <c r="AL159" s="555"/>
      <c r="AM159" s="553"/>
      <c r="AN159" s="556"/>
      <c r="AO159" s="503"/>
      <c r="AP159" s="504"/>
      <c r="AQ159" s="604"/>
      <c r="AR159" s="505"/>
      <c r="AS159" s="505"/>
      <c r="AT159" s="505"/>
      <c r="AU159" s="507"/>
      <c r="AV159" s="505"/>
      <c r="AW159" s="551"/>
      <c r="AX159" s="505"/>
      <c r="AY159" s="510"/>
      <c r="AZ159" s="510"/>
      <c r="BA159" s="510"/>
      <c r="BB159" s="509"/>
      <c r="BC159" s="509"/>
      <c r="BD159" s="509"/>
      <c r="BE159" s="509"/>
      <c r="BF159" s="511"/>
      <c r="BG159" s="511"/>
      <c r="BH159" s="511"/>
      <c r="BI159" s="511"/>
      <c r="BJ159" s="515"/>
      <c r="BK159" s="516"/>
    </row>
    <row r="160" s="456" customFormat="true" ht="14.25" hidden="false" customHeight="false" outlineLevel="0" collapsed="false">
      <c r="A160" s="517" t="s">
        <v>1292</v>
      </c>
      <c r="B160" s="504"/>
      <c r="C160" s="504"/>
      <c r="D160" s="505"/>
      <c r="E160" s="505"/>
      <c r="F160" s="505"/>
      <c r="G160" s="506"/>
      <c r="H160" s="507"/>
      <c r="I160" s="508"/>
      <c r="J160" s="508"/>
      <c r="K160" s="508"/>
      <c r="L160" s="509"/>
      <c r="M160" s="510"/>
      <c r="N160" s="510"/>
      <c r="O160" s="509"/>
      <c r="P160" s="509"/>
      <c r="Q160" s="511"/>
      <c r="R160" s="511"/>
      <c r="S160" s="511"/>
      <c r="T160" s="511"/>
      <c r="U160" s="511"/>
      <c r="V160" s="512"/>
      <c r="W160" s="513"/>
      <c r="X160" s="518" t="str">
        <f aca="false">$A160</f>
        <v>BACIA ED - RUA EWERTON XAVIER (D)</v>
      </c>
      <c r="Y160" s="505"/>
      <c r="Z160" s="551"/>
      <c r="AA160" s="505"/>
      <c r="AB160" s="552"/>
      <c r="AC160" s="553"/>
      <c r="AD160" s="553"/>
      <c r="AE160" s="554"/>
      <c r="AF160" s="554"/>
      <c r="AG160" s="551"/>
      <c r="AH160" s="555"/>
      <c r="AI160" s="555"/>
      <c r="AJ160" s="555"/>
      <c r="AK160" s="555"/>
      <c r="AL160" s="555"/>
      <c r="AM160" s="553"/>
      <c r="AN160" s="556"/>
      <c r="AO160" s="518" t="str">
        <f aca="false">$A160</f>
        <v>BACIA ED - RUA EWERTON XAVIER (D)</v>
      </c>
      <c r="AP160" s="504"/>
      <c r="AQ160" s="504"/>
      <c r="AR160" s="505"/>
      <c r="AS160" s="505"/>
      <c r="AT160" s="505"/>
      <c r="AU160" s="507"/>
      <c r="AV160" s="506"/>
      <c r="AW160" s="506"/>
      <c r="AX160" s="506"/>
      <c r="AY160" s="510"/>
      <c r="AZ160" s="510"/>
      <c r="BA160" s="510"/>
      <c r="BB160" s="509"/>
      <c r="BC160" s="509"/>
      <c r="BD160" s="509"/>
      <c r="BE160" s="509"/>
      <c r="BF160" s="509"/>
      <c r="BG160" s="509"/>
      <c r="BH160" s="509"/>
      <c r="BI160" s="509"/>
      <c r="BJ160" s="515"/>
      <c r="BK160" s="516"/>
    </row>
    <row r="161" customFormat="false" ht="14.25" hidden="false" customHeight="false" outlineLevel="0" collapsed="false">
      <c r="A161" s="557" t="s">
        <v>1293</v>
      </c>
      <c r="B161" s="504"/>
      <c r="C161" s="504"/>
      <c r="D161" s="505"/>
      <c r="E161" s="505"/>
      <c r="F161" s="505"/>
      <c r="G161" s="506"/>
      <c r="H161" s="507"/>
      <c r="I161" s="508"/>
      <c r="J161" s="508"/>
      <c r="K161" s="508"/>
      <c r="L161" s="509"/>
      <c r="M161" s="510"/>
      <c r="N161" s="510"/>
      <c r="O161" s="509"/>
      <c r="P161" s="509"/>
      <c r="Q161" s="511"/>
      <c r="R161" s="511"/>
      <c r="S161" s="511"/>
      <c r="T161" s="511"/>
      <c r="U161" s="511"/>
      <c r="V161" s="512"/>
      <c r="W161" s="513"/>
      <c r="X161" s="528" t="str">
        <f aca="false">$A161</f>
        <v>Rua Prof. Rochedo Sebá</v>
      </c>
      <c r="Y161" s="522"/>
      <c r="Z161" s="522"/>
      <c r="AA161" s="522"/>
      <c r="AB161" s="525"/>
      <c r="AC161" s="525"/>
      <c r="AD161" s="525"/>
      <c r="AE161" s="525"/>
      <c r="AF161" s="523"/>
      <c r="AG161" s="525"/>
      <c r="AH161" s="525"/>
      <c r="AI161" s="525"/>
      <c r="AJ161" s="525"/>
      <c r="AK161" s="525"/>
      <c r="AL161" s="525"/>
      <c r="AM161" s="525"/>
      <c r="AN161" s="527"/>
      <c r="AO161" s="557" t="str">
        <f aca="false">$A161</f>
        <v>Rua Prof. Rochedo Sebá</v>
      </c>
      <c r="AP161" s="504"/>
      <c r="AQ161" s="504"/>
      <c r="AR161" s="505"/>
      <c r="AS161" s="505"/>
      <c r="AT161" s="505"/>
      <c r="AU161" s="507"/>
      <c r="AV161" s="506"/>
      <c r="AW161" s="506"/>
      <c r="AX161" s="506"/>
      <c r="AY161" s="510"/>
      <c r="AZ161" s="510"/>
      <c r="BA161" s="510"/>
      <c r="BB161" s="509"/>
      <c r="BC161" s="509"/>
      <c r="BD161" s="509"/>
      <c r="BE161" s="509"/>
      <c r="BF161" s="509"/>
      <c r="BG161" s="509"/>
      <c r="BH161" s="509"/>
      <c r="BI161" s="509"/>
      <c r="BJ161" s="515"/>
      <c r="BK161" s="516"/>
    </row>
    <row r="162" customFormat="false" ht="14.25" hidden="false" customHeight="false" outlineLevel="0" collapsed="false">
      <c r="A162" s="558" t="s">
        <v>1294</v>
      </c>
      <c r="B162" s="570" t="s">
        <v>10</v>
      </c>
      <c r="C162" s="559" t="s">
        <v>1295</v>
      </c>
      <c r="D162" s="560" t="n">
        <v>0.4</v>
      </c>
      <c r="E162" s="561"/>
      <c r="F162" s="561"/>
      <c r="G162" s="560" t="s">
        <v>1155</v>
      </c>
      <c r="H162" s="562" t="n">
        <v>35</v>
      </c>
      <c r="I162" s="563" t="n">
        <v>0.981</v>
      </c>
      <c r="J162" s="563" t="n">
        <v>0.981</v>
      </c>
      <c r="K162" s="536" t="n">
        <v>0.088</v>
      </c>
      <c r="L162" s="537" t="n">
        <f aca="false">ROUND((I162+J162)/2,2)</f>
        <v>0.98</v>
      </c>
      <c r="M162" s="538" t="n">
        <f aca="false">IF(F162=0,ROUND($D162*0.1,2),IF(D162&gt;2.8,0.18,0.15))</f>
        <v>0.04</v>
      </c>
      <c r="N162" s="538" t="n">
        <f aca="false">IF(F162=0,IF(ROUND($D162/4,2),IF(ROUND(($D162*1.2)/6,2)&lt;0.1,0.1,ROUND(($D162*1.2)/6,2))),0.5)</f>
        <v>0.1</v>
      </c>
      <c r="O162" s="537" t="n">
        <f aca="false">L162+M162+N162</f>
        <v>1.12</v>
      </c>
      <c r="P162" s="537" t="n">
        <f aca="false">IF(O162&lt;2,(D162+M162*2)+0.6,(D162+M162*2)+0.6+ROUNDUP(O162-2,0)*0.1)</f>
        <v>1.08</v>
      </c>
      <c r="Q162" s="539" t="n">
        <f aca="false">IF($O162&lt;=$W$4,ROUND(IF($O162&lt;1.5,$O162*$H162*$P162,1.5*$H162*$P162),2),0)</f>
        <v>42.34</v>
      </c>
      <c r="R162" s="539" t="n">
        <f aca="false">IF($O162&gt;$W$4,ROUND(IF($O162&lt;1.5,$O162*$H162*$P162,1.5*$H162*$P162),2),0)</f>
        <v>0</v>
      </c>
      <c r="S162" s="539" t="n">
        <f aca="false">IF($O162&gt;$W$4,ROUND(IF($O162&lt;1.5,0,IF($O162&gt;3,1.5*$H162*$P162,($O162-1.5)*$H162*$P162)),2),0)</f>
        <v>0</v>
      </c>
      <c r="T162" s="539" t="n">
        <f aca="false">IF($O162&gt;$W$4,ROUND(IF($O162&lt;3,0,IF($O162&gt;4.5,1.5*$H162*$P162,($O162-3)*$H162*$P162)),2),0)</f>
        <v>0</v>
      </c>
      <c r="U162" s="539" t="n">
        <f aca="false">IF($O162&gt;$W$4,ROUND(IF($O162&lt;4.5,0,IF($O162&gt;6,($O162-4.5)*$H162*$P162,($O162-4.5)*$H162*$P162)),2),0)</f>
        <v>0</v>
      </c>
      <c r="V162" s="540" t="n">
        <f aca="false">IF($O162&gt;$W$4,IF($O162&lt;=4,ROUND($H162*($O162+0.5)*2,2),0),0)</f>
        <v>0</v>
      </c>
      <c r="W162" s="541" t="n">
        <f aca="false">IF($O162&gt;$W$4,IF($O162&gt;4,ROUND($H162*($O162+0.5)*2,2),0),0)</f>
        <v>0</v>
      </c>
      <c r="X162" s="558" t="str">
        <f aca="false">A162</f>
        <v>ED1</v>
      </c>
      <c r="Y162" s="560" t="n">
        <f aca="false">IF($D162=0.4,1.2,IF($D162=0.6,1.2,IF($D162=0.8,1.3,IF($D162=1,1.5,IF($D162=1.2,1.7,IF($D162&lt;=2,2,"--"))))))</f>
        <v>1.2</v>
      </c>
      <c r="Z162" s="564" t="s">
        <v>1151</v>
      </c>
      <c r="AA162" s="561" t="n">
        <f aca="false">Y162</f>
        <v>1.2</v>
      </c>
      <c r="AB162" s="543" t="n">
        <f aca="false">IF($Y162="--","--",I162)</f>
        <v>0.981</v>
      </c>
      <c r="AC162" s="544" t="n">
        <f aca="false">IF($Y162="--","--",IF(D162&gt;1.5,0.15,ROUND($D162*0.1,2)))</f>
        <v>0.04</v>
      </c>
      <c r="AD162" s="544" t="n">
        <f aca="false">IF($Y162="--","--",0.15)</f>
        <v>0.15</v>
      </c>
      <c r="AE162" s="545" t="n">
        <f aca="false">IF($Y162="--","--",ROUND(AB162+AC162+AD162,2))</f>
        <v>1.17</v>
      </c>
      <c r="AF162" s="565" t="n">
        <f aca="false">IF($Y162="--","--",IF($AB162&lt;=2,$Y162+1,($Y162+1)+ROUNDUP($AB162-2,0)*0.1))</f>
        <v>2.2</v>
      </c>
      <c r="AG162" s="566" t="n">
        <f aca="false">IF($D162=0.4,0.92,IF($D162=0.6,0.68,IF($D162=0.8,0.74,IF($D162=1,0.7,IF($D162=1.2,0.66,IF($D162=1.5,0.6,IF($D162&lt;=2,(2.4-(D162+0.3)),"--")))))))</f>
        <v>0.92</v>
      </c>
      <c r="AH162" s="547" t="n">
        <f aca="false">IF($Y162="--","--",IF($AE162&lt;=$W$4,ROUND(IF($AE162&lt;1.5,$AE162*$AF162*$AG162,1.5*$AF162*$AG162),2),0))</f>
        <v>2.37</v>
      </c>
      <c r="AI162" s="547" t="n">
        <f aca="false">IF($Y162="--","--",IF($AE162&gt;$W$4,ROUND(IF($AE162&lt;1.5,$AE162*$AF162*$AG162,1.5*$AF162*$AG162),2),0))</f>
        <v>0</v>
      </c>
      <c r="AJ162" s="547" t="n">
        <f aca="false">IF($Y162="--","--",IF($AE162&gt;$W$4,ROUND(IF($AE162&lt;1.5,0,IF($AE162&gt;3,1.5*$AF162*$AG162,($AE162-1.5)*$AF162*$AG162)),2),0))</f>
        <v>0</v>
      </c>
      <c r="AK162" s="547" t="n">
        <f aca="false">IF($Y162="--","--",IF($AE162&gt;$W$4,ROUND(IF($AE162&lt;3,0,IF($AE162&gt;4.5,1.5*$AF162*$AG162,($AE162-3)*$AF162*$AG162)),2),0))</f>
        <v>0</v>
      </c>
      <c r="AL162" s="547" t="n">
        <f aca="false">IF($Y162="--","--",IF($AE162&gt;$W$4,ROUND(IF($AE162&lt;4.5,0,IF($AE162&gt;6,($AE162-4.5)*$AF162*$AG162,($AE162-4.5)*$AF162*$AG162)),2),0))</f>
        <v>0</v>
      </c>
      <c r="AM162" s="544" t="n">
        <f aca="false">IF($Y162="--","--",IF($AE162&gt;$W$4,IF($AE162&lt;=4,ROUND(($AG162*4)*($AE162+0.5)*2,2),0),0))</f>
        <v>0</v>
      </c>
      <c r="AN162" s="548" t="n">
        <f aca="false">IF($Y162="--","--",IF($AE162&gt;$W$4,IF($AE162&gt;4,ROUND(($AG162*4)*($AE162+0.5)*2,2),0),0))</f>
        <v>0</v>
      </c>
      <c r="AO162" s="558" t="s">
        <v>1294</v>
      </c>
      <c r="AP162" s="570" t="s">
        <v>10</v>
      </c>
      <c r="AQ162" s="571" t="s">
        <v>1295</v>
      </c>
      <c r="AR162" s="560" t="n">
        <v>0.4</v>
      </c>
      <c r="AS162" s="561"/>
      <c r="AT162" s="561"/>
      <c r="AU162" s="562" t="n">
        <v>35</v>
      </c>
      <c r="AV162" s="560" t="n">
        <f aca="false">IF($Y162="--","--",Y162+0.2)</f>
        <v>1.4</v>
      </c>
      <c r="AW162" s="564" t="s">
        <v>1151</v>
      </c>
      <c r="AX162" s="561" t="n">
        <f aca="false">AV162</f>
        <v>1.4</v>
      </c>
      <c r="AY162" s="538" t="n">
        <f aca="false">IF(D162&gt;2,AU162,AU162-AV162)</f>
        <v>33.6</v>
      </c>
      <c r="AZ162" s="538" t="n">
        <f aca="false">N162</f>
        <v>0.1</v>
      </c>
      <c r="BA162" s="538" t="n">
        <f aca="false">P162</f>
        <v>1.08</v>
      </c>
      <c r="BB162" s="537" t="n">
        <f aca="false">IF(F162=0,IF(ROUND(AY162*(((N162*P162)+(((D162+M162*2)/6)*P162))-ROUND(((D162+M162*2)^2)*((PI()*96.379/(4*360))-((SIN((96.379/2)*PI()/180))*(COS((96.379/2)*PI()/180))/4)),4)),2),ROUND(AY162*(((N162*P162)+(((D162+M162*2)/4)*P162))-ROUND(((D162+M162*2)^2)*((PI()*120/(4*360))-((SIN((120/2)*PI()/180))*(COS((120/2)*PI()/180))/4)),4)),2)),0)</f>
        <v>6.79</v>
      </c>
      <c r="BC162" s="549" t="n">
        <f aca="false">IF(F162&gt;0,ROUND(AY162*N162*P162,2),0)</f>
        <v>0</v>
      </c>
      <c r="BD162" s="549" t="n">
        <f aca="false">SUM(Q162:U162,AH162:AL162)</f>
        <v>44.71</v>
      </c>
      <c r="BE162" s="549" t="n">
        <f aca="false">IF(F162=0,ROUND((PI()*((D162+M162*2)^2)/4)*AY162,2),ROUND((D162+M162*2)*(F162+M162*2)*AY162,2))</f>
        <v>6.08</v>
      </c>
      <c r="BF162" s="572" t="n">
        <f aca="false">IF(($I162+M162-0.15)&lt;=2,($I162+M162+0.15),IF(($I162+M162)&lt;=3,2.35,($I162+M162+0.2)-0.85))</f>
        <v>1.171</v>
      </c>
      <c r="BG162" s="572" t="n">
        <f aca="false">IF(D162&gt;2,(I162-F162-M162-0.11),IF(($I162+M162)&lt;=2,0,IF(($I162+M162)&gt;3,0.85,(I162+M162+0.2-BF162))))</f>
        <v>0</v>
      </c>
      <c r="BH162" s="572" t="n">
        <f aca="false">IF(D162&gt;2,ROUND(((1.42+0.4)+(0.91+0.4))*2*BG162,2),ROUND(AV162*AX162*BF162,2))</f>
        <v>2.3</v>
      </c>
      <c r="BI162" s="572" t="n">
        <f aca="false">ROUND(((PI()*0.9^2)/4)*BG162,2)</f>
        <v>0</v>
      </c>
      <c r="BJ162" s="550" t="n">
        <f aca="false">ROUND(BD162-BE162-BH162-BI162-BB162-BC162,2)</f>
        <v>29.54</v>
      </c>
      <c r="BK162" s="516"/>
    </row>
    <row r="163" customFormat="false" ht="14.25" hidden="false" customHeight="false" outlineLevel="0" collapsed="false">
      <c r="A163" s="558" t="s">
        <v>1295</v>
      </c>
      <c r="B163" s="570" t="s">
        <v>10</v>
      </c>
      <c r="C163" s="559" t="s">
        <v>1296</v>
      </c>
      <c r="D163" s="560" t="n">
        <v>0.4</v>
      </c>
      <c r="E163" s="561"/>
      <c r="F163" s="561"/>
      <c r="G163" s="560" t="s">
        <v>1155</v>
      </c>
      <c r="H163" s="562" t="n">
        <v>35</v>
      </c>
      <c r="I163" s="563" t="n">
        <v>1.069</v>
      </c>
      <c r="J163" s="563" t="n">
        <v>0.969</v>
      </c>
      <c r="K163" s="536" t="n">
        <v>0.1</v>
      </c>
      <c r="L163" s="537" t="n">
        <f aca="false">ROUND((I163+J163)/2,2)</f>
        <v>1.02</v>
      </c>
      <c r="M163" s="538" t="n">
        <f aca="false">IF(F163=0,ROUND($D163*0.1,2),IF(D163&gt;2.8,0.18,0.15))</f>
        <v>0.04</v>
      </c>
      <c r="N163" s="538" t="n">
        <f aca="false">IF(F163=0,IF(ROUND($D163/4,2),IF(ROUND(($D163*1.2)/6,2)&lt;0.1,0.1,ROUND(($D163*1.2)/6,2))),0.5)</f>
        <v>0.1</v>
      </c>
      <c r="O163" s="537" t="n">
        <f aca="false">L163+M163+N163</f>
        <v>1.16</v>
      </c>
      <c r="P163" s="537" t="n">
        <f aca="false">IF(O163&lt;2,(D163+M163*2)+0.6,(D163+M163*2)+0.6+ROUNDUP(O163-2,0)*0.1)</f>
        <v>1.08</v>
      </c>
      <c r="Q163" s="539" t="n">
        <f aca="false">IF($O163&lt;=$W$4,ROUND(IF($O163&lt;1.5,$O163*$H163*$P163,1.5*$H163*$P163),2),0)</f>
        <v>43.85</v>
      </c>
      <c r="R163" s="539" t="n">
        <f aca="false">IF($O163&gt;$W$4,ROUND(IF($O163&lt;1.5,$O163*$H163*$P163,1.5*$H163*$P163),2),0)</f>
        <v>0</v>
      </c>
      <c r="S163" s="539" t="n">
        <f aca="false">IF($O163&gt;$W$4,ROUND(IF($O163&lt;1.5,0,IF($O163&gt;3,1.5*$H163*$P163,($O163-1.5)*$H163*$P163)),2),0)</f>
        <v>0</v>
      </c>
      <c r="T163" s="539" t="n">
        <f aca="false">IF($O163&gt;$W$4,ROUND(IF($O163&lt;3,0,IF($O163&gt;4.5,1.5*$H163*$P163,($O163-3)*$H163*$P163)),2),0)</f>
        <v>0</v>
      </c>
      <c r="U163" s="539" t="n">
        <f aca="false">IF($O163&gt;$W$4,ROUND(IF($O163&lt;4.5,0,IF($O163&gt;6,($O163-4.5)*$H163*$P163,($O163-4.5)*$H163*$P163)),2),0)</f>
        <v>0</v>
      </c>
      <c r="V163" s="540" t="n">
        <f aca="false">IF($O163&gt;$W$4,IF($O163&lt;=4,ROUND($H163*($O163+0.5)*2,2),0),0)</f>
        <v>0</v>
      </c>
      <c r="W163" s="541" t="n">
        <f aca="false">IF($O163&gt;$W$4,IF($O163&gt;4,ROUND($H163*($O163+0.5)*2,2),0),0)</f>
        <v>0</v>
      </c>
      <c r="X163" s="558" t="str">
        <f aca="false">A163</f>
        <v>ED2</v>
      </c>
      <c r="Y163" s="560" t="n">
        <f aca="false">IF($D163=0.4,1.2,IF($D163=0.6,1.2,IF($D163=0.8,1.3,IF($D163=1,1.5,IF($D163=1.2,1.7,IF($D163&lt;=2,2,"--"))))))</f>
        <v>1.2</v>
      </c>
      <c r="Z163" s="564" t="s">
        <v>1151</v>
      </c>
      <c r="AA163" s="561" t="n">
        <f aca="false">Y163</f>
        <v>1.2</v>
      </c>
      <c r="AB163" s="543" t="n">
        <f aca="false">IF($Y163="--","--",I163)</f>
        <v>1.069</v>
      </c>
      <c r="AC163" s="544" t="n">
        <f aca="false">IF($Y163="--","--",IF(D163&gt;1.5,0.15,ROUND($D163*0.1,2)))</f>
        <v>0.04</v>
      </c>
      <c r="AD163" s="544" t="n">
        <f aca="false">IF($Y163="--","--",0.15)</f>
        <v>0.15</v>
      </c>
      <c r="AE163" s="545" t="n">
        <f aca="false">IF($Y163="--","--",ROUND(AB163+AC163+AD163,2))</f>
        <v>1.26</v>
      </c>
      <c r="AF163" s="565" t="n">
        <f aca="false">IF($Y163="--","--",IF($AB163&lt;=2,$Y163+1,($Y163+1)+ROUNDUP($AB163-2,0)*0.1))</f>
        <v>2.2</v>
      </c>
      <c r="AG163" s="566" t="n">
        <f aca="false">IF($D163=0.4,0.92,IF($D163=0.6,0.68,IF($D163=0.8,0.74,IF($D163=1,0.7,IF($D163=1.2,0.66,IF($D163=1.5,0.6,IF($D163&lt;=2,(2.4-(D163+0.3)),"--")))))))</f>
        <v>0.92</v>
      </c>
      <c r="AH163" s="547" t="n">
        <f aca="false">IF($Y163="--","--",IF($AE163&lt;=$W$4,ROUND(IF($AE163&lt;1.5,$AE163*$AF163*$AG163,1.5*$AF163*$AG163),2),0))</f>
        <v>2.55</v>
      </c>
      <c r="AI163" s="547" t="n">
        <f aca="false">IF($Y163="--","--",IF($AE163&gt;$W$4,ROUND(IF($AE163&lt;1.5,$AE163*$AF163*$AG163,1.5*$AF163*$AG163),2),0))</f>
        <v>0</v>
      </c>
      <c r="AJ163" s="547" t="n">
        <f aca="false">IF($Y163="--","--",IF($AE163&gt;$W$4,ROUND(IF($AE163&lt;1.5,0,IF($AE163&gt;3,1.5*$AF163*$AG163,($AE163-1.5)*$AF163*$AG163)),2),0))</f>
        <v>0</v>
      </c>
      <c r="AK163" s="547" t="n">
        <f aca="false">IF($Y163="--","--",IF($AE163&gt;$W$4,ROUND(IF($AE163&lt;3,0,IF($AE163&gt;4.5,1.5*$AF163*$AG163,($AE163-3)*$AF163*$AG163)),2),0))</f>
        <v>0</v>
      </c>
      <c r="AL163" s="547" t="n">
        <f aca="false">IF($Y163="--","--",IF($AE163&gt;$W$4,ROUND(IF($AE163&lt;4.5,0,IF($AE163&gt;6,($AE163-4.5)*$AF163*$AG163,($AE163-4.5)*$AF163*$AG163)),2),0))</f>
        <v>0</v>
      </c>
      <c r="AM163" s="544" t="n">
        <f aca="false">IF($Y163="--","--",IF($AE163&gt;$W$4,IF($AE163&lt;=4,ROUND(($AG163*4)*($AE163+0.5)*2,2),0),0))</f>
        <v>0</v>
      </c>
      <c r="AN163" s="548" t="n">
        <f aca="false">IF($Y163="--","--",IF($AE163&gt;$W$4,IF($AE163&gt;4,ROUND(($AG163*4)*($AE163+0.5)*2,2),0),0))</f>
        <v>0</v>
      </c>
      <c r="AO163" s="558" t="s">
        <v>1295</v>
      </c>
      <c r="AP163" s="570" t="s">
        <v>10</v>
      </c>
      <c r="AQ163" s="571" t="s">
        <v>1296</v>
      </c>
      <c r="AR163" s="560" t="n">
        <v>0.4</v>
      </c>
      <c r="AS163" s="561"/>
      <c r="AT163" s="561"/>
      <c r="AU163" s="562" t="n">
        <v>35</v>
      </c>
      <c r="AV163" s="560" t="n">
        <f aca="false">IF($Y163="--","--",Y163+0.2)</f>
        <v>1.4</v>
      </c>
      <c r="AW163" s="564" t="s">
        <v>1151</v>
      </c>
      <c r="AX163" s="561" t="n">
        <f aca="false">AV163</f>
        <v>1.4</v>
      </c>
      <c r="AY163" s="538" t="n">
        <f aca="false">IF(D163&gt;2,AU163,AU163-AV163)</f>
        <v>33.6</v>
      </c>
      <c r="AZ163" s="538" t="n">
        <f aca="false">N163</f>
        <v>0.1</v>
      </c>
      <c r="BA163" s="538" t="n">
        <f aca="false">P163</f>
        <v>1.08</v>
      </c>
      <c r="BB163" s="537" t="n">
        <f aca="false">IF(F163=0,IF(ROUND(AY163*(((N163*P163)+(((D163+M163*2)/6)*P163))-ROUND(((D163+M163*2)^2)*((PI()*96.379/(4*360))-((SIN((96.379/2)*PI()/180))*(COS((96.379/2)*PI()/180))/4)),4)),2),ROUND(AY163*(((N163*P163)+(((D163+M163*2)/4)*P163))-ROUND(((D163+M163*2)^2)*((PI()*120/(4*360))-((SIN((120/2)*PI()/180))*(COS((120/2)*PI()/180))/4)),4)),2)),0)</f>
        <v>6.79</v>
      </c>
      <c r="BC163" s="549" t="n">
        <f aca="false">IF(F163&gt;0,ROUND(AY163*N163*P163,2),0)</f>
        <v>0</v>
      </c>
      <c r="BD163" s="549" t="n">
        <f aca="false">SUM(Q163:U163,AH163:AL163)</f>
        <v>46.4</v>
      </c>
      <c r="BE163" s="549" t="n">
        <f aca="false">IF(F163=0,ROUND((PI()*((D163+M163*2)^2)/4)*AY163,2),ROUND((D163+M163*2)*(F163+M163*2)*AY163,2))</f>
        <v>6.08</v>
      </c>
      <c r="BF163" s="572" t="n">
        <f aca="false">IF(($I163+M163-0.15)&lt;=2,($I163+M163+0.15),IF(($I163+M163)&lt;=3,2.35,($I163+M163+0.2)-0.85))</f>
        <v>1.259</v>
      </c>
      <c r="BG163" s="572" t="n">
        <f aca="false">IF(D163&gt;2,(I163-F163-M163-0.11),IF(($I163+M163)&lt;=2,0,IF(($I163+M163)&gt;3,0.85,(I163+M163+0.2-BF163))))</f>
        <v>0</v>
      </c>
      <c r="BH163" s="572" t="n">
        <f aca="false">IF(D163&gt;2,ROUND(((1.42+0.4)+(0.91+0.4))*2*BG163,2),ROUND(AV163*AX163*BF163,2))</f>
        <v>2.47</v>
      </c>
      <c r="BI163" s="572" t="n">
        <f aca="false">ROUND(((PI()*0.9^2)/4)*BG163,2)</f>
        <v>0</v>
      </c>
      <c r="BJ163" s="550" t="n">
        <f aca="false">ROUND(BD163-BE163-BH163-BI163-BB163-BC163,2)</f>
        <v>31.06</v>
      </c>
      <c r="BK163" s="516"/>
    </row>
    <row r="164" customFormat="false" ht="14.25" hidden="false" customHeight="false" outlineLevel="0" collapsed="false">
      <c r="A164" s="558" t="s">
        <v>1296</v>
      </c>
      <c r="B164" s="570" t="s">
        <v>10</v>
      </c>
      <c r="C164" s="559" t="s">
        <v>1297</v>
      </c>
      <c r="D164" s="560" t="n">
        <v>0.4</v>
      </c>
      <c r="E164" s="561"/>
      <c r="F164" s="561"/>
      <c r="G164" s="560" t="s">
        <v>1150</v>
      </c>
      <c r="H164" s="562" t="n">
        <v>35</v>
      </c>
      <c r="I164" s="563" t="n">
        <v>1.069</v>
      </c>
      <c r="J164" s="563" t="n">
        <v>1.0115</v>
      </c>
      <c r="K164" s="536" t="n">
        <v>0</v>
      </c>
      <c r="L164" s="537" t="n">
        <f aca="false">ROUND((I164+J164)/2,2)</f>
        <v>1.04</v>
      </c>
      <c r="M164" s="538" t="n">
        <f aca="false">IF(F164=0,ROUND($D164*0.1,2),IF(D164&gt;2.8,0.18,0.15))</f>
        <v>0.04</v>
      </c>
      <c r="N164" s="538" t="n">
        <f aca="false">IF(F164=0,IF(ROUND($D164/4,2),IF(ROUND(($D164*1.2)/6,2)&lt;0.1,0.1,ROUND(($D164*1.2)/6,2))),0.5)</f>
        <v>0.1</v>
      </c>
      <c r="O164" s="537" t="n">
        <f aca="false">L164+M164+N164</f>
        <v>1.18</v>
      </c>
      <c r="P164" s="537" t="n">
        <f aca="false">IF(O164&lt;2,(D164+M164*2)+0.6,(D164+M164*2)+0.6+ROUNDUP(O164-2,0)*0.1)</f>
        <v>1.08</v>
      </c>
      <c r="Q164" s="539" t="n">
        <f aca="false">IF($O164&lt;=$W$4,ROUND(IF($O164&lt;1.5,$O164*$H164*$P164,1.5*$H164*$P164),2),0)</f>
        <v>44.6</v>
      </c>
      <c r="R164" s="539" t="n">
        <f aca="false">IF($O164&gt;$W$4,ROUND(IF($O164&lt;1.5,$O164*$H164*$P164,1.5*$H164*$P164),2),0)</f>
        <v>0</v>
      </c>
      <c r="S164" s="539" t="n">
        <f aca="false">IF($O164&gt;$W$4,ROUND(IF($O164&lt;1.5,0,IF($O164&gt;3,1.5*$H164*$P164,($O164-1.5)*$H164*$P164)),2),0)</f>
        <v>0</v>
      </c>
      <c r="T164" s="539" t="n">
        <f aca="false">IF($O164&gt;$W$4,ROUND(IF($O164&lt;3,0,IF($O164&gt;4.5,1.5*$H164*$P164,($O164-3)*$H164*$P164)),2),0)</f>
        <v>0</v>
      </c>
      <c r="U164" s="539" t="n">
        <f aca="false">IF($O164&gt;$W$4,ROUND(IF($O164&lt;4.5,0,IF($O164&gt;6,($O164-4.5)*$H164*$P164,($O164-4.5)*$H164*$P164)),2),0)</f>
        <v>0</v>
      </c>
      <c r="V164" s="540" t="n">
        <f aca="false">IF($O164&gt;$W$4,IF($O164&lt;=4,ROUND($H164*($O164+0.5)*2,2),0),0)</f>
        <v>0</v>
      </c>
      <c r="W164" s="541" t="n">
        <f aca="false">IF($O164&gt;$W$4,IF($O164&gt;4,ROUND($H164*($O164+0.5)*2,2),0),0)</f>
        <v>0</v>
      </c>
      <c r="X164" s="558" t="str">
        <f aca="false">A164</f>
        <v>ED3</v>
      </c>
      <c r="Y164" s="560" t="n">
        <f aca="false">IF($D164=0.4,1.2,IF($D164=0.6,1.2,IF($D164=0.8,1.3,IF($D164=1,1.5,IF($D164=1.2,1.7,IF($D164&lt;=2,2,"--"))))))</f>
        <v>1.2</v>
      </c>
      <c r="Z164" s="564" t="s">
        <v>1151</v>
      </c>
      <c r="AA164" s="561" t="n">
        <f aca="false">Y164</f>
        <v>1.2</v>
      </c>
      <c r="AB164" s="543" t="n">
        <f aca="false">IF($Y164="--","--",I164)</f>
        <v>1.069</v>
      </c>
      <c r="AC164" s="544" t="n">
        <f aca="false">IF($Y164="--","--",IF(D164&gt;1.5,0.15,ROUND($D164*0.1,2)))</f>
        <v>0.04</v>
      </c>
      <c r="AD164" s="544" t="n">
        <f aca="false">IF($Y164="--","--",0.15)</f>
        <v>0.15</v>
      </c>
      <c r="AE164" s="545" t="n">
        <f aca="false">IF($Y164="--","--",ROUND(AB164+AC164+AD164,2))</f>
        <v>1.26</v>
      </c>
      <c r="AF164" s="565" t="n">
        <f aca="false">IF($Y164="--","--",IF($AB164&lt;=2,$Y164+1,($Y164+1)+ROUNDUP($AB164-2,0)*0.1))</f>
        <v>2.2</v>
      </c>
      <c r="AG164" s="566" t="n">
        <f aca="false">IF($D164=0.4,0.92,IF($D164=0.6,0.68,IF($D164=0.8,0.74,IF($D164=1,0.7,IF($D164=1.2,0.66,IF($D164=1.5,0.6,IF($D164&lt;=2,(2.4-(D164+0.3)),"--")))))))</f>
        <v>0.92</v>
      </c>
      <c r="AH164" s="547" t="n">
        <f aca="false">IF($Y164="--","--",IF($AE164&lt;=$W$4,ROUND(IF($AE164&lt;1.5,$AE164*$AF164*$AG164,1.5*$AF164*$AG164),2),0))</f>
        <v>2.55</v>
      </c>
      <c r="AI164" s="547" t="n">
        <f aca="false">IF($Y164="--","--",IF($AE164&gt;$W$4,ROUND(IF($AE164&lt;1.5,$AE164*$AF164*$AG164,1.5*$AF164*$AG164),2),0))</f>
        <v>0</v>
      </c>
      <c r="AJ164" s="547" t="n">
        <f aca="false">IF($Y164="--","--",IF($AE164&gt;$W$4,ROUND(IF($AE164&lt;1.5,0,IF($AE164&gt;3,1.5*$AF164*$AG164,($AE164-1.5)*$AF164*$AG164)),2),0))</f>
        <v>0</v>
      </c>
      <c r="AK164" s="547" t="n">
        <f aca="false">IF($Y164="--","--",IF($AE164&gt;$W$4,ROUND(IF($AE164&lt;3,0,IF($AE164&gt;4.5,1.5*$AF164*$AG164,($AE164-3)*$AF164*$AG164)),2),0))</f>
        <v>0</v>
      </c>
      <c r="AL164" s="547" t="n">
        <f aca="false">IF($Y164="--","--",IF($AE164&gt;$W$4,ROUND(IF($AE164&lt;4.5,0,IF($AE164&gt;6,($AE164-4.5)*$AF164*$AG164,($AE164-4.5)*$AF164*$AG164)),2),0))</f>
        <v>0</v>
      </c>
      <c r="AM164" s="544" t="n">
        <f aca="false">IF($Y164="--","--",IF($AE164&gt;$W$4,IF($AE164&lt;=4,ROUND(($AG164*4)*($AE164+0.5)*2,2),0),0))</f>
        <v>0</v>
      </c>
      <c r="AN164" s="548" t="n">
        <f aca="false">IF($Y164="--","--",IF($AE164&gt;$W$4,IF($AE164&gt;4,ROUND(($AG164*4)*($AE164+0.5)*2,2),0),0))</f>
        <v>0</v>
      </c>
      <c r="AO164" s="558" t="s">
        <v>1296</v>
      </c>
      <c r="AP164" s="570" t="s">
        <v>10</v>
      </c>
      <c r="AQ164" s="571" t="s">
        <v>1297</v>
      </c>
      <c r="AR164" s="560" t="n">
        <v>0.4</v>
      </c>
      <c r="AS164" s="561"/>
      <c r="AT164" s="561"/>
      <c r="AU164" s="562" t="n">
        <v>35</v>
      </c>
      <c r="AV164" s="560" t="n">
        <f aca="false">IF($Y164="--","--",Y164+0.2)</f>
        <v>1.4</v>
      </c>
      <c r="AW164" s="564" t="s">
        <v>1151</v>
      </c>
      <c r="AX164" s="561" t="n">
        <f aca="false">AV164</f>
        <v>1.4</v>
      </c>
      <c r="AY164" s="538" t="n">
        <f aca="false">IF(D164&gt;2,AU164,AU164-AV164)</f>
        <v>33.6</v>
      </c>
      <c r="AZ164" s="538" t="n">
        <f aca="false">N164</f>
        <v>0.1</v>
      </c>
      <c r="BA164" s="538" t="n">
        <f aca="false">P164</f>
        <v>1.08</v>
      </c>
      <c r="BB164" s="537" t="n">
        <f aca="false">IF(F164=0,IF(ROUND(AY164*(((N164*P164)+(((D164+M164*2)/6)*P164))-ROUND(((D164+M164*2)^2)*((PI()*96.379/(4*360))-((SIN((96.379/2)*PI()/180))*(COS((96.379/2)*PI()/180))/4)),4)),2),ROUND(AY164*(((N164*P164)+(((D164+M164*2)/4)*P164))-ROUND(((D164+M164*2)^2)*((PI()*120/(4*360))-((SIN((120/2)*PI()/180))*(COS((120/2)*PI()/180))/4)),4)),2)),0)</f>
        <v>6.79</v>
      </c>
      <c r="BC164" s="549" t="n">
        <f aca="false">IF(F164&gt;0,ROUND(AY164*N164*P164,2),0)</f>
        <v>0</v>
      </c>
      <c r="BD164" s="549" t="n">
        <f aca="false">SUM(Q164:U164,AH164:AL164)</f>
        <v>47.15</v>
      </c>
      <c r="BE164" s="549" t="n">
        <f aca="false">IF(F164=0,ROUND((PI()*((D164+M164*2)^2)/4)*AY164,2),ROUND((D164+M164*2)*(F164+M164*2)*AY164,2))</f>
        <v>6.08</v>
      </c>
      <c r="BF164" s="572" t="n">
        <f aca="false">IF(($I164+M164-0.15)&lt;=2,($I164+M164+0.15),IF(($I164+M164)&lt;=3,2.35,($I164+M164+0.2)-0.85))</f>
        <v>1.259</v>
      </c>
      <c r="BG164" s="572" t="n">
        <f aca="false">IF(D164&gt;2,(I164-F164-M164-0.11),IF(($I164+M164)&lt;=2,0,IF(($I164+M164)&gt;3,0.85,(I164+M164+0.2-BF164))))</f>
        <v>0</v>
      </c>
      <c r="BH164" s="572" t="n">
        <f aca="false">IF(D164&gt;2,ROUND(((1.42+0.4)+(0.91+0.4))*2*BG164,2),ROUND(AV164*AX164*BF164,2))</f>
        <v>2.47</v>
      </c>
      <c r="BI164" s="572" t="n">
        <f aca="false">ROUND(((PI()*0.9^2)/4)*BG164,2)</f>
        <v>0</v>
      </c>
      <c r="BJ164" s="550" t="n">
        <f aca="false">ROUND(BD164-BE164-BH164-BI164-BB164-BC164,2)</f>
        <v>31.81</v>
      </c>
      <c r="BK164" s="516"/>
    </row>
    <row r="165" customFormat="false" ht="14.25" hidden="false" customHeight="false" outlineLevel="0" collapsed="false">
      <c r="A165" s="558" t="s">
        <v>1297</v>
      </c>
      <c r="B165" s="570" t="s">
        <v>10</v>
      </c>
      <c r="C165" s="559" t="s">
        <v>1298</v>
      </c>
      <c r="D165" s="560" t="n">
        <v>0.4</v>
      </c>
      <c r="E165" s="561"/>
      <c r="F165" s="561"/>
      <c r="G165" s="560" t="s">
        <v>1150</v>
      </c>
      <c r="H165" s="562" t="n">
        <v>35</v>
      </c>
      <c r="I165" s="563" t="n">
        <v>1.0115</v>
      </c>
      <c r="J165" s="563" t="n">
        <v>0.9985</v>
      </c>
      <c r="K165" s="536" t="n">
        <v>0</v>
      </c>
      <c r="L165" s="537" t="n">
        <f aca="false">ROUND((I165+J165)/2,2)</f>
        <v>1.01</v>
      </c>
      <c r="M165" s="538" t="n">
        <f aca="false">IF(F165=0,ROUND($D165*0.1,2),IF(D165&gt;2.8,0.18,0.15))</f>
        <v>0.04</v>
      </c>
      <c r="N165" s="538" t="n">
        <f aca="false">IF(F165=0,IF(ROUND($D165/4,2),IF(ROUND(($D165*1.2)/6,2)&lt;0.1,0.1,ROUND(($D165*1.2)/6,2))),0.5)</f>
        <v>0.1</v>
      </c>
      <c r="O165" s="537" t="n">
        <f aca="false">L165+M165+N165</f>
        <v>1.15</v>
      </c>
      <c r="P165" s="537" t="n">
        <f aca="false">IF(O165&lt;2,(D165+M165*2)+0.6,(D165+M165*2)+0.6+ROUNDUP(O165-2,0)*0.1)</f>
        <v>1.08</v>
      </c>
      <c r="Q165" s="539" t="n">
        <f aca="false">IF($O165&lt;=$W$4,ROUND(IF($O165&lt;1.5,$O165*$H165*$P165,1.5*$H165*$P165),2),0)</f>
        <v>43.47</v>
      </c>
      <c r="R165" s="539" t="n">
        <f aca="false">IF($O165&gt;$W$4,ROUND(IF($O165&lt;1.5,$O165*$H165*$P165,1.5*$H165*$P165),2),0)</f>
        <v>0</v>
      </c>
      <c r="S165" s="539" t="n">
        <f aca="false">IF($O165&gt;$W$4,ROUND(IF($O165&lt;1.5,0,IF($O165&gt;3,1.5*$H165*$P165,($O165-1.5)*$H165*$P165)),2),0)</f>
        <v>0</v>
      </c>
      <c r="T165" s="539" t="n">
        <f aca="false">IF($O165&gt;$W$4,ROUND(IF($O165&lt;3,0,IF($O165&gt;4.5,1.5*$H165*$P165,($O165-3)*$H165*$P165)),2),0)</f>
        <v>0</v>
      </c>
      <c r="U165" s="539" t="n">
        <f aca="false">IF($O165&gt;$W$4,ROUND(IF($O165&lt;4.5,0,IF($O165&gt;6,($O165-4.5)*$H165*$P165,($O165-4.5)*$H165*$P165)),2),0)</f>
        <v>0</v>
      </c>
      <c r="V165" s="540" t="n">
        <f aca="false">IF($O165&gt;$W$4,IF($O165&lt;=4,ROUND($H165*($O165+0.5)*2,2),0),0)</f>
        <v>0</v>
      </c>
      <c r="W165" s="541" t="n">
        <f aca="false">IF($O165&gt;$W$4,IF($O165&gt;4,ROUND($H165*($O165+0.5)*2,2),0),0)</f>
        <v>0</v>
      </c>
      <c r="X165" s="558" t="str">
        <f aca="false">A165</f>
        <v>ED4</v>
      </c>
      <c r="Y165" s="560" t="n">
        <f aca="false">IF($D165=0.4,1.2,IF($D165=0.6,1.2,IF($D165=0.8,1.3,IF($D165=1,1.5,IF($D165=1.2,1.7,IF($D165&lt;=2,2,"--"))))))</f>
        <v>1.2</v>
      </c>
      <c r="Z165" s="564" t="s">
        <v>1151</v>
      </c>
      <c r="AA165" s="561" t="n">
        <f aca="false">Y165</f>
        <v>1.2</v>
      </c>
      <c r="AB165" s="543" t="n">
        <f aca="false">IF($Y165="--","--",I165)</f>
        <v>1.0115</v>
      </c>
      <c r="AC165" s="544" t="n">
        <f aca="false">IF($Y165="--","--",IF(D165&gt;1.5,0.15,ROUND($D165*0.1,2)))</f>
        <v>0.04</v>
      </c>
      <c r="AD165" s="544" t="n">
        <f aca="false">IF($Y165="--","--",0.15)</f>
        <v>0.15</v>
      </c>
      <c r="AE165" s="545" t="n">
        <f aca="false">IF($Y165="--","--",ROUND(AB165+AC165+AD165,2))</f>
        <v>1.2</v>
      </c>
      <c r="AF165" s="565" t="n">
        <f aca="false">IF($Y165="--","--",IF($AB165&lt;=2,$Y165+1,($Y165+1)+ROUNDUP($AB165-2,0)*0.1))</f>
        <v>2.2</v>
      </c>
      <c r="AG165" s="566" t="n">
        <f aca="false">IF($D165=0.4,0.92,IF($D165=0.6,0.68,IF($D165=0.8,0.74,IF($D165=1,0.7,IF($D165=1.2,0.66,IF($D165=1.5,0.6,IF($D165&lt;=2,(2.4-(D165+0.3)),"--")))))))</f>
        <v>0.92</v>
      </c>
      <c r="AH165" s="547" t="n">
        <f aca="false">IF($Y165="--","--",IF($AE165&lt;=$W$4,ROUND(IF($AE165&lt;1.5,$AE165*$AF165*$AG165,1.5*$AF165*$AG165),2),0))</f>
        <v>2.43</v>
      </c>
      <c r="AI165" s="547" t="n">
        <f aca="false">IF($Y165="--","--",IF($AE165&gt;$W$4,ROUND(IF($AE165&lt;1.5,$AE165*$AF165*$AG165,1.5*$AF165*$AG165),2),0))</f>
        <v>0</v>
      </c>
      <c r="AJ165" s="547" t="n">
        <f aca="false">IF($Y165="--","--",IF($AE165&gt;$W$4,ROUND(IF($AE165&lt;1.5,0,IF($AE165&gt;3,1.5*$AF165*$AG165,($AE165-1.5)*$AF165*$AG165)),2),0))</f>
        <v>0</v>
      </c>
      <c r="AK165" s="547" t="n">
        <f aca="false">IF($Y165="--","--",IF($AE165&gt;$W$4,ROUND(IF($AE165&lt;3,0,IF($AE165&gt;4.5,1.5*$AF165*$AG165,($AE165-3)*$AF165*$AG165)),2),0))</f>
        <v>0</v>
      </c>
      <c r="AL165" s="547" t="n">
        <f aca="false">IF($Y165="--","--",IF($AE165&gt;$W$4,ROUND(IF($AE165&lt;4.5,0,IF($AE165&gt;6,($AE165-4.5)*$AF165*$AG165,($AE165-4.5)*$AF165*$AG165)),2),0))</f>
        <v>0</v>
      </c>
      <c r="AM165" s="544" t="n">
        <f aca="false">IF($Y165="--","--",IF($AE165&gt;$W$4,IF($AE165&lt;=4,ROUND(($AG165*4)*($AE165+0.5)*2,2),0),0))</f>
        <v>0</v>
      </c>
      <c r="AN165" s="548" t="n">
        <f aca="false">IF($Y165="--","--",IF($AE165&gt;$W$4,IF($AE165&gt;4,ROUND(($AG165*4)*($AE165+0.5)*2,2),0),0))</f>
        <v>0</v>
      </c>
      <c r="AO165" s="558" t="s">
        <v>1297</v>
      </c>
      <c r="AP165" s="570" t="s">
        <v>10</v>
      </c>
      <c r="AQ165" s="571" t="s">
        <v>1298</v>
      </c>
      <c r="AR165" s="560" t="n">
        <v>0.4</v>
      </c>
      <c r="AS165" s="561"/>
      <c r="AT165" s="561"/>
      <c r="AU165" s="562" t="n">
        <v>35</v>
      </c>
      <c r="AV165" s="560" t="n">
        <f aca="false">IF($Y165="--","--",Y165+0.2)</f>
        <v>1.4</v>
      </c>
      <c r="AW165" s="564" t="s">
        <v>1151</v>
      </c>
      <c r="AX165" s="561" t="n">
        <f aca="false">AV165</f>
        <v>1.4</v>
      </c>
      <c r="AY165" s="538" t="n">
        <f aca="false">IF(D165&gt;2,AU165,AU165-AV165)</f>
        <v>33.6</v>
      </c>
      <c r="AZ165" s="538" t="n">
        <f aca="false">N165</f>
        <v>0.1</v>
      </c>
      <c r="BA165" s="538" t="n">
        <f aca="false">P165</f>
        <v>1.08</v>
      </c>
      <c r="BB165" s="537" t="n">
        <f aca="false">IF(F165=0,IF(ROUND(AY165*(((N165*P165)+(((D165+M165*2)/6)*P165))-ROUND(((D165+M165*2)^2)*((PI()*96.379/(4*360))-((SIN((96.379/2)*PI()/180))*(COS((96.379/2)*PI()/180))/4)),4)),2),ROUND(AY165*(((N165*P165)+(((D165+M165*2)/4)*P165))-ROUND(((D165+M165*2)^2)*((PI()*120/(4*360))-((SIN((120/2)*PI()/180))*(COS((120/2)*PI()/180))/4)),4)),2)),0)</f>
        <v>6.79</v>
      </c>
      <c r="BC165" s="549" t="n">
        <f aca="false">IF(F165&gt;0,ROUND(AY165*N165*P165,2),0)</f>
        <v>0</v>
      </c>
      <c r="BD165" s="549" t="n">
        <f aca="false">SUM(Q165:U165,AH165:AL165)</f>
        <v>45.9</v>
      </c>
      <c r="BE165" s="549" t="n">
        <f aca="false">IF(F165=0,ROUND((PI()*((D165+M165*2)^2)/4)*AY165,2),ROUND((D165+M165*2)*(F165+M165*2)*AY165,2))</f>
        <v>6.08</v>
      </c>
      <c r="BF165" s="572" t="n">
        <f aca="false">IF(($I165+M165-0.15)&lt;=2,($I165+M165+0.15),IF(($I165+M165)&lt;=3,2.35,($I165+M165+0.2)-0.85))</f>
        <v>1.2015</v>
      </c>
      <c r="BG165" s="572" t="n">
        <f aca="false">IF(D165&gt;2,(I165-F165-M165-0.11),IF(($I165+M165)&lt;=2,0,IF(($I165+M165)&gt;3,0.85,(I165+M165+0.2-BF165))))</f>
        <v>0</v>
      </c>
      <c r="BH165" s="572" t="n">
        <f aca="false">IF(D165&gt;2,ROUND(((1.42+0.4)+(0.91+0.4))*2*BG165,2),ROUND(AV165*AX165*BF165,2))</f>
        <v>2.35</v>
      </c>
      <c r="BI165" s="572" t="n">
        <f aca="false">ROUND(((PI()*0.9^2)/4)*BG165,2)</f>
        <v>0</v>
      </c>
      <c r="BJ165" s="550" t="n">
        <f aca="false">ROUND(BD165-BE165-BH165-BI165-BB165-BC165,2)</f>
        <v>30.68</v>
      </c>
      <c r="BK165" s="516"/>
    </row>
    <row r="166" customFormat="false" ht="14.25" hidden="false" customHeight="false" outlineLevel="0" collapsed="false">
      <c r="A166" s="558" t="s">
        <v>1298</v>
      </c>
      <c r="B166" s="570" t="s">
        <v>10</v>
      </c>
      <c r="C166" s="559" t="s">
        <v>1299</v>
      </c>
      <c r="D166" s="560" t="n">
        <v>0.4</v>
      </c>
      <c r="E166" s="561"/>
      <c r="F166" s="561"/>
      <c r="G166" s="560" t="s">
        <v>1150</v>
      </c>
      <c r="H166" s="562" t="n">
        <v>34</v>
      </c>
      <c r="I166" s="563" t="n">
        <v>0.9985</v>
      </c>
      <c r="J166" s="563" t="n">
        <v>1.1115</v>
      </c>
      <c r="K166" s="536" t="n">
        <v>0</v>
      </c>
      <c r="L166" s="537" t="n">
        <f aca="false">ROUND((I166+J166)/2,2)</f>
        <v>1.06</v>
      </c>
      <c r="M166" s="538" t="n">
        <f aca="false">IF(F166=0,ROUND($D166*0.1,2),IF(D166&gt;2.8,0.18,0.15))</f>
        <v>0.04</v>
      </c>
      <c r="N166" s="538" t="n">
        <f aca="false">IF(F166=0,IF(ROUND($D166/4,2),IF(ROUND(($D166*1.2)/6,2)&lt;0.1,0.1,ROUND(($D166*1.2)/6,2))),0.5)</f>
        <v>0.1</v>
      </c>
      <c r="O166" s="537" t="n">
        <f aca="false">L166+M166+N166</f>
        <v>1.2</v>
      </c>
      <c r="P166" s="537" t="n">
        <f aca="false">IF(O166&lt;2,(D166+M166*2)+0.6,(D166+M166*2)+0.6+ROUNDUP(O166-2,0)*0.1)</f>
        <v>1.08</v>
      </c>
      <c r="Q166" s="539" t="n">
        <f aca="false">IF($O166&lt;=$W$4,ROUND(IF($O166&lt;1.5,$O166*$H166*$P166,1.5*$H166*$P166),2),0)</f>
        <v>44.06</v>
      </c>
      <c r="R166" s="539" t="n">
        <f aca="false">IF($O166&gt;$W$4,ROUND(IF($O166&lt;1.5,$O166*$H166*$P166,1.5*$H166*$P166),2),0)</f>
        <v>0</v>
      </c>
      <c r="S166" s="539" t="n">
        <f aca="false">IF($O166&gt;$W$4,ROUND(IF($O166&lt;1.5,0,IF($O166&gt;3,1.5*$H166*$P166,($O166-1.5)*$H166*$P166)),2),0)</f>
        <v>0</v>
      </c>
      <c r="T166" s="539" t="n">
        <f aca="false">IF($O166&gt;$W$4,ROUND(IF($O166&lt;3,0,IF($O166&gt;4.5,1.5*$H166*$P166,($O166-3)*$H166*$P166)),2),0)</f>
        <v>0</v>
      </c>
      <c r="U166" s="539" t="n">
        <f aca="false">IF($O166&gt;$W$4,ROUND(IF($O166&lt;4.5,0,IF($O166&gt;6,($O166-4.5)*$H166*$P166,($O166-4.5)*$H166*$P166)),2),0)</f>
        <v>0</v>
      </c>
      <c r="V166" s="540" t="n">
        <f aca="false">IF($O166&gt;$W$4,IF($O166&lt;=4,ROUND($H166*($O166+0.5)*2,2),0),0)</f>
        <v>0</v>
      </c>
      <c r="W166" s="541" t="n">
        <f aca="false">IF($O166&gt;$W$4,IF($O166&gt;4,ROUND($H166*($O166+0.5)*2,2),0),0)</f>
        <v>0</v>
      </c>
      <c r="X166" s="558" t="str">
        <f aca="false">A166</f>
        <v>ED5</v>
      </c>
      <c r="Y166" s="560" t="n">
        <f aca="false">IF($D166=0.4,1.2,IF($D166=0.6,1.2,IF($D166=0.8,1.3,IF($D166=1,1.5,IF($D166=1.2,1.7,IF($D166&lt;=2,2,"--"))))))</f>
        <v>1.2</v>
      </c>
      <c r="Z166" s="564" t="s">
        <v>1151</v>
      </c>
      <c r="AA166" s="561" t="n">
        <f aca="false">Y166</f>
        <v>1.2</v>
      </c>
      <c r="AB166" s="543" t="n">
        <f aca="false">IF($Y166="--","--",I166)</f>
        <v>0.9985</v>
      </c>
      <c r="AC166" s="544" t="n">
        <f aca="false">IF($Y166="--","--",IF(D166&gt;1.5,0.15,ROUND($D166*0.1,2)))</f>
        <v>0.04</v>
      </c>
      <c r="AD166" s="544" t="n">
        <f aca="false">IF($Y166="--","--",0.15)</f>
        <v>0.15</v>
      </c>
      <c r="AE166" s="545" t="n">
        <f aca="false">IF($Y166="--","--",ROUND(AB166+AC166+AD166,2))</f>
        <v>1.19</v>
      </c>
      <c r="AF166" s="565" t="n">
        <f aca="false">IF($Y166="--","--",IF($AB166&lt;=2,$Y166+1,($Y166+1)+ROUNDUP($AB166-2,0)*0.1))</f>
        <v>2.2</v>
      </c>
      <c r="AG166" s="566" t="n">
        <f aca="false">IF($D166=0.4,0.92,IF($D166=0.6,0.68,IF($D166=0.8,0.74,IF($D166=1,0.7,IF($D166=1.2,0.66,IF($D166=1.5,0.6,IF($D166&lt;=2,(2.4-(D166+0.3)),"--")))))))</f>
        <v>0.92</v>
      </c>
      <c r="AH166" s="547" t="n">
        <f aca="false">IF($Y166="--","--",IF($AE166&lt;=$W$4,ROUND(IF($AE166&lt;1.5,$AE166*$AF166*$AG166,1.5*$AF166*$AG166),2),0))</f>
        <v>2.41</v>
      </c>
      <c r="AI166" s="547" t="n">
        <f aca="false">IF($Y166="--","--",IF($AE166&gt;$W$4,ROUND(IF($AE166&lt;1.5,$AE166*$AF166*$AG166,1.5*$AF166*$AG166),2),0))</f>
        <v>0</v>
      </c>
      <c r="AJ166" s="547" t="n">
        <f aca="false">IF($Y166="--","--",IF($AE166&gt;$W$4,ROUND(IF($AE166&lt;1.5,0,IF($AE166&gt;3,1.5*$AF166*$AG166,($AE166-1.5)*$AF166*$AG166)),2),0))</f>
        <v>0</v>
      </c>
      <c r="AK166" s="547" t="n">
        <f aca="false">IF($Y166="--","--",IF($AE166&gt;$W$4,ROUND(IF($AE166&lt;3,0,IF($AE166&gt;4.5,1.5*$AF166*$AG166,($AE166-3)*$AF166*$AG166)),2),0))</f>
        <v>0</v>
      </c>
      <c r="AL166" s="547" t="n">
        <f aca="false">IF($Y166="--","--",IF($AE166&gt;$W$4,ROUND(IF($AE166&lt;4.5,0,IF($AE166&gt;6,($AE166-4.5)*$AF166*$AG166,($AE166-4.5)*$AF166*$AG166)),2),0))</f>
        <v>0</v>
      </c>
      <c r="AM166" s="544" t="n">
        <f aca="false">IF($Y166="--","--",IF($AE166&gt;$W$4,IF($AE166&lt;=4,ROUND(($AG166*4)*($AE166+0.5)*2,2),0),0))</f>
        <v>0</v>
      </c>
      <c r="AN166" s="548" t="n">
        <f aca="false">IF($Y166="--","--",IF($AE166&gt;$W$4,IF($AE166&gt;4,ROUND(($AG166*4)*($AE166+0.5)*2,2),0),0))</f>
        <v>0</v>
      </c>
      <c r="AO166" s="558" t="s">
        <v>1298</v>
      </c>
      <c r="AP166" s="570" t="s">
        <v>10</v>
      </c>
      <c r="AQ166" s="571" t="s">
        <v>1299</v>
      </c>
      <c r="AR166" s="560" t="n">
        <v>0.4</v>
      </c>
      <c r="AS166" s="561"/>
      <c r="AT166" s="561"/>
      <c r="AU166" s="562" t="n">
        <v>34</v>
      </c>
      <c r="AV166" s="560" t="n">
        <f aca="false">IF($Y166="--","--",Y166+0.2)</f>
        <v>1.4</v>
      </c>
      <c r="AW166" s="564" t="s">
        <v>1151</v>
      </c>
      <c r="AX166" s="561" t="n">
        <f aca="false">AV166</f>
        <v>1.4</v>
      </c>
      <c r="AY166" s="538" t="n">
        <f aca="false">IF(D166&gt;2,AU166,AU166-AV166)</f>
        <v>32.6</v>
      </c>
      <c r="AZ166" s="538" t="n">
        <f aca="false">N166</f>
        <v>0.1</v>
      </c>
      <c r="BA166" s="538" t="n">
        <f aca="false">P166</f>
        <v>1.08</v>
      </c>
      <c r="BB166" s="537" t="n">
        <f aca="false">IF(F166=0,IF(ROUND(AY166*(((N166*P166)+(((D166+M166*2)/6)*P166))-ROUND(((D166+M166*2)^2)*((PI()*96.379/(4*360))-((SIN((96.379/2)*PI()/180))*(COS((96.379/2)*PI()/180))/4)),4)),2),ROUND(AY166*(((N166*P166)+(((D166+M166*2)/4)*P166))-ROUND(((D166+M166*2)^2)*((PI()*120/(4*360))-((SIN((120/2)*PI()/180))*(COS((120/2)*PI()/180))/4)),4)),2)),0)</f>
        <v>6.59</v>
      </c>
      <c r="BC166" s="549" t="n">
        <f aca="false">IF(F166&gt;0,ROUND(AY166*N166*P166,2),0)</f>
        <v>0</v>
      </c>
      <c r="BD166" s="549" t="n">
        <f aca="false">SUM(Q166:U166,AH166:AL166)</f>
        <v>46.47</v>
      </c>
      <c r="BE166" s="549" t="n">
        <f aca="false">IF(F166=0,ROUND((PI()*((D166+M166*2)^2)/4)*AY166,2),ROUND((D166+M166*2)*(F166+M166*2)*AY166,2))</f>
        <v>5.9</v>
      </c>
      <c r="BF166" s="572" t="n">
        <f aca="false">IF(($I166+M166-0.15)&lt;=2,($I166+M166+0.15),IF(($I166+M166)&lt;=3,2.35,($I166+M166+0.2)-0.85))</f>
        <v>1.1885</v>
      </c>
      <c r="BG166" s="572" t="n">
        <f aca="false">IF(D166&gt;2,(I166-F166-M166-0.11),IF(($I166+M166)&lt;=2,0,IF(($I166+M166)&gt;3,0.85,(I166+M166+0.2-BF166))))</f>
        <v>0</v>
      </c>
      <c r="BH166" s="572" t="n">
        <f aca="false">IF(D166&gt;2,ROUND(((1.42+0.4)+(0.91+0.4))*2*BG166,2),ROUND(AV166*AX166*BF166,2))</f>
        <v>2.33</v>
      </c>
      <c r="BI166" s="572" t="n">
        <f aca="false">ROUND(((PI()*0.9^2)/4)*BG166,2)</f>
        <v>0</v>
      </c>
      <c r="BJ166" s="550" t="n">
        <f aca="false">ROUND(BD166-BE166-BH166-BI166-BB166-BC166,2)</f>
        <v>31.65</v>
      </c>
      <c r="BK166" s="516"/>
    </row>
    <row r="167" customFormat="false" ht="14.25" hidden="false" customHeight="false" outlineLevel="0" collapsed="false">
      <c r="A167" s="530" t="s">
        <v>1299</v>
      </c>
      <c r="B167" s="531" t="s">
        <v>10</v>
      </c>
      <c r="C167" s="532" t="s">
        <v>1300</v>
      </c>
      <c r="D167" s="533" t="n">
        <v>0.4</v>
      </c>
      <c r="E167" s="534"/>
      <c r="F167" s="534"/>
      <c r="G167" s="533" t="s">
        <v>1150</v>
      </c>
      <c r="H167" s="535" t="n">
        <v>3</v>
      </c>
      <c r="I167" s="536" t="n">
        <v>1.1115</v>
      </c>
      <c r="J167" s="536" t="n">
        <v>1.00042231111111</v>
      </c>
      <c r="K167" s="536" t="n">
        <v>0</v>
      </c>
      <c r="L167" s="537" t="n">
        <f aca="false">ROUND((I167+J167)/2,2)</f>
        <v>1.06</v>
      </c>
      <c r="M167" s="538" t="n">
        <f aca="false">IF(F167=0,ROUND($D167*0.1,2),IF(D167&gt;2.8,0.18,0.15))</f>
        <v>0.04</v>
      </c>
      <c r="N167" s="538" t="n">
        <f aca="false">IF(F167=0,IF(ROUND($D167/4,2),IF(ROUND(($D167*1.2)/6,2)&lt;0.1,0.1,ROUND(($D167*1.2)/6,2))),0.5)</f>
        <v>0.1</v>
      </c>
      <c r="O167" s="537" t="n">
        <f aca="false">L167+M167+N167</f>
        <v>1.2</v>
      </c>
      <c r="P167" s="537" t="n">
        <f aca="false">IF(O167&lt;2,(D167+M167*2)+0.6,(D167+M167*2)+0.6+ROUNDUP(O167-2,0)*0.1)</f>
        <v>1.08</v>
      </c>
      <c r="Q167" s="539" t="n">
        <f aca="false">IF($O167&lt;=$W$4,ROUND(IF($O167&lt;1.5,$O167*$H167*$P167,1.5*$H167*$P167),2),0)</f>
        <v>3.89</v>
      </c>
      <c r="R167" s="539" t="n">
        <f aca="false">IF($O167&gt;$W$4,ROUND(IF($O167&lt;1.5,$O167*$H167*$P167,1.5*$H167*$P167),2),0)</f>
        <v>0</v>
      </c>
      <c r="S167" s="539" t="n">
        <f aca="false">IF($O167&gt;$W$4,ROUND(IF($O167&lt;1.5,0,IF($O167&gt;3,1.5*$H167*$P167,($O167-1.5)*$H167*$P167)),2),0)</f>
        <v>0</v>
      </c>
      <c r="T167" s="539" t="n">
        <f aca="false">IF($O167&gt;$W$4,ROUND(IF($O167&lt;3,0,IF($O167&gt;4.5,1.5*$H167*$P167,($O167-3)*$H167*$P167)),2),0)</f>
        <v>0</v>
      </c>
      <c r="U167" s="539" t="n">
        <f aca="false">IF($O167&gt;$W$4,ROUND(IF($O167&lt;4.5,0,IF($O167&gt;6,($O167-4.5)*$H167*$P167,($O167-4.5)*$H167*$P167)),2),0)</f>
        <v>0</v>
      </c>
      <c r="V167" s="540" t="n">
        <f aca="false">IF($O167&gt;$W$4,IF($O167&lt;=4,ROUND($H167*($O167+0.5)*2,2),0),0)</f>
        <v>0</v>
      </c>
      <c r="W167" s="541" t="n">
        <f aca="false">IF($O167&gt;$W$4,IF($O167&gt;4,ROUND($H167*($O167+0.5)*2,2),0),0)</f>
        <v>0</v>
      </c>
      <c r="X167" s="530" t="str">
        <f aca="false">A167</f>
        <v>ED6</v>
      </c>
      <c r="Y167" s="533" t="n">
        <f aca="false">IF($D167=0.4,1.2,IF($D167=0.6,1.2,IF($D167=0.8,1.3,IF($D167=1,1.5,IF($D167=1.2,1.7,IF($D167&lt;=2,2,"--"))))))</f>
        <v>1.2</v>
      </c>
      <c r="Z167" s="542" t="s">
        <v>1151</v>
      </c>
      <c r="AA167" s="534" t="n">
        <f aca="false">Y167</f>
        <v>1.2</v>
      </c>
      <c r="AB167" s="543" t="n">
        <f aca="false">IF($Y167="--","--",I167)</f>
        <v>1.1115</v>
      </c>
      <c r="AC167" s="544" t="n">
        <f aca="false">IF($Y167="--","--",IF(D167&gt;1.5,0.15,ROUND($D167*0.1,2)))</f>
        <v>0.04</v>
      </c>
      <c r="AD167" s="544" t="n">
        <f aca="false">IF($Y167="--","--",0.15)</f>
        <v>0.15</v>
      </c>
      <c r="AE167" s="545" t="n">
        <f aca="false">IF($Y167="--","--",ROUND(AB167+AC167+AD167,2))</f>
        <v>1.3</v>
      </c>
      <c r="AF167" s="545" t="n">
        <f aca="false">IF($Y167="--","--",IF($AB167&lt;=2,$Y167+1,($Y167+1)+ROUNDUP($AB167-2,0)*0.1))</f>
        <v>2.2</v>
      </c>
      <c r="AG167" s="546" t="n">
        <f aca="false">IF($D167=0.4,0.92,IF($D167=0.6,0.68,IF($D167=0.8,0.74,IF($D167=1,0.7,IF($D167=1.2,0.66,IF($D167=1.5,0.6,IF($D167&lt;=2,(2.4-(D167+0.3)),"--")))))))</f>
        <v>0.92</v>
      </c>
      <c r="AH167" s="547" t="n">
        <f aca="false">IF($Y167="--","--",IF($AE167&lt;=$W$4,ROUND(IF($AE167&lt;1.5,$AE167*$AF167*$AG167,1.5*$AF167*$AG167),2),0))</f>
        <v>2.63</v>
      </c>
      <c r="AI167" s="547" t="n">
        <f aca="false">IF($Y167="--","--",IF($AE167&gt;$W$4,ROUND(IF($AE167&lt;1.5,$AE167*$AF167*$AG167,1.5*$AF167*$AG167),2),0))</f>
        <v>0</v>
      </c>
      <c r="AJ167" s="547" t="n">
        <f aca="false">IF($Y167="--","--",IF($AE167&gt;$W$4,ROUND(IF($AE167&lt;1.5,0,IF($AE167&gt;3,1.5*$AF167*$AG167,($AE167-1.5)*$AF167*$AG167)),2),0))</f>
        <v>0</v>
      </c>
      <c r="AK167" s="547" t="n">
        <f aca="false">IF($Y167="--","--",IF($AE167&gt;$W$4,ROUND(IF($AE167&lt;3,0,IF($AE167&gt;4.5,1.5*$AF167*$AG167,($AE167-3)*$AF167*$AG167)),2),0))</f>
        <v>0</v>
      </c>
      <c r="AL167" s="547" t="n">
        <f aca="false">IF($Y167="--","--",IF($AE167&gt;$W$4,ROUND(IF($AE167&lt;4.5,0,IF($AE167&gt;6,($AE167-4.5)*$AF167*$AG167,($AE167-4.5)*$AF167*$AG167)),2),0))</f>
        <v>0</v>
      </c>
      <c r="AM167" s="544" t="n">
        <f aca="false">IF($Y167="--","--",IF($AE167&gt;$W$4,IF($AE167&lt;=4,ROUND(($AG167*4)*($AE167+0.5)*2,2),0),0))</f>
        <v>0</v>
      </c>
      <c r="AN167" s="548" t="n">
        <f aca="false">IF($Y167="--","--",IF($AE167&gt;$W$4,IF($AE167&gt;4,ROUND(($AG167*4)*($AE167+0.5)*2,2),0),0))</f>
        <v>0</v>
      </c>
      <c r="AO167" s="530" t="s">
        <v>1299</v>
      </c>
      <c r="AP167" s="531" t="s">
        <v>10</v>
      </c>
      <c r="AQ167" s="532" t="s">
        <v>1300</v>
      </c>
      <c r="AR167" s="533" t="n">
        <v>0.4</v>
      </c>
      <c r="AS167" s="534"/>
      <c r="AT167" s="534"/>
      <c r="AU167" s="535" t="n">
        <v>3</v>
      </c>
      <c r="AV167" s="533" t="n">
        <f aca="false">IF($Y167="--","--",Y167+0.2)</f>
        <v>1.4</v>
      </c>
      <c r="AW167" s="542" t="s">
        <v>1151</v>
      </c>
      <c r="AX167" s="534" t="n">
        <f aca="false">AV167</f>
        <v>1.4</v>
      </c>
      <c r="AY167" s="538" t="n">
        <f aca="false">IF(D167&gt;2,AU167,AU167-AV167)</f>
        <v>1.6</v>
      </c>
      <c r="AZ167" s="538" t="n">
        <f aca="false">N167</f>
        <v>0.1</v>
      </c>
      <c r="BA167" s="538" t="n">
        <f aca="false">P167</f>
        <v>1.08</v>
      </c>
      <c r="BB167" s="537" t="n">
        <f aca="false">IF(F167=0,IF(ROUND(AY167*(((N167*P167)+(((D167+M167*2)/6)*P167))-ROUND(((D167+M167*2)^2)*((PI()*96.379/(4*360))-((SIN((96.379/2)*PI()/180))*(COS((96.379/2)*PI()/180))/4)),4)),2),ROUND(AY167*(((N167*P167)+(((D167+M167*2)/4)*P167))-ROUND(((D167+M167*2)^2)*((PI()*120/(4*360))-((SIN((120/2)*PI()/180))*(COS((120/2)*PI()/180))/4)),4)),2)),0)</f>
        <v>0.32</v>
      </c>
      <c r="BC167" s="549" t="n">
        <f aca="false">IF(F167&gt;0,ROUND(AY167*N167*P167,2),0)</f>
        <v>0</v>
      </c>
      <c r="BD167" s="549" t="n">
        <f aca="false">SUM(Q167:U167,AH167:AL167)</f>
        <v>6.52</v>
      </c>
      <c r="BE167" s="549" t="n">
        <f aca="false">IF(F167=0,ROUND((PI()*((D167+M167*2)^2)/4)*AY167,2),ROUND((D167+M167*2)*(F167+M167*2)*AY167,2))</f>
        <v>0.29</v>
      </c>
      <c r="BF167" s="539" t="n">
        <f aca="false">IF(($I167+M167-0.15)&lt;=2,($I167+M167+0.15),IF(($I167+M167)&lt;=3,2.35,($I167+M167+0.2)-0.85))</f>
        <v>1.3015</v>
      </c>
      <c r="BG167" s="539" t="n">
        <f aca="false">IF(D167&gt;2,(I167-F167-M167-0.11),IF(($I167+M167)&lt;=2,0,IF(($I167+M167)&gt;3,0.85,(I167+M167+0.2-BF167))))</f>
        <v>0</v>
      </c>
      <c r="BH167" s="539" t="n">
        <f aca="false">IF(D167&gt;2,ROUND(((1.42+0.4)+(0.91+0.4))*2*BG167,2),ROUND(AV167*AX167*BF167,2))</f>
        <v>2.55</v>
      </c>
      <c r="BI167" s="539" t="n">
        <f aca="false">ROUND(((PI()*0.9^2)/4)*BG167,2)</f>
        <v>0</v>
      </c>
      <c r="BJ167" s="550" t="n">
        <f aca="false">ROUND(BD167-BE167-BH167-BI167-BB167-BC167,2)</f>
        <v>3.36</v>
      </c>
      <c r="BK167" s="516"/>
    </row>
    <row r="168" customFormat="false" ht="14.25" hidden="false" customHeight="false" outlineLevel="0" collapsed="false">
      <c r="A168" s="503"/>
      <c r="B168" s="504"/>
      <c r="C168" s="604"/>
      <c r="D168" s="505"/>
      <c r="E168" s="505"/>
      <c r="F168" s="505"/>
      <c r="G168" s="505"/>
      <c r="H168" s="507"/>
      <c r="I168" s="508"/>
      <c r="J168" s="508"/>
      <c r="K168" s="508"/>
      <c r="L168" s="509"/>
      <c r="M168" s="510"/>
      <c r="N168" s="510"/>
      <c r="O168" s="509"/>
      <c r="P168" s="509"/>
      <c r="Q168" s="511"/>
      <c r="R168" s="511"/>
      <c r="S168" s="511"/>
      <c r="T168" s="511"/>
      <c r="U168" s="511"/>
      <c r="V168" s="512"/>
      <c r="W168" s="513"/>
      <c r="X168" s="503"/>
      <c r="Y168" s="505"/>
      <c r="Z168" s="551"/>
      <c r="AA168" s="505"/>
      <c r="AB168" s="552"/>
      <c r="AC168" s="553"/>
      <c r="AD168" s="553"/>
      <c r="AE168" s="554"/>
      <c r="AF168" s="554"/>
      <c r="AG168" s="551"/>
      <c r="AH168" s="555"/>
      <c r="AI168" s="555"/>
      <c r="AJ168" s="555"/>
      <c r="AK168" s="555"/>
      <c r="AL168" s="555"/>
      <c r="AM168" s="553"/>
      <c r="AN168" s="556"/>
      <c r="AO168" s="503"/>
      <c r="AP168" s="504"/>
      <c r="AQ168" s="604"/>
      <c r="AR168" s="505"/>
      <c r="AS168" s="505"/>
      <c r="AT168" s="505"/>
      <c r="AU168" s="507"/>
      <c r="AV168" s="505"/>
      <c r="AW168" s="551"/>
      <c r="AX168" s="505"/>
      <c r="AY168" s="510"/>
      <c r="AZ168" s="510"/>
      <c r="BA168" s="510"/>
      <c r="BB168" s="509"/>
      <c r="BC168" s="509"/>
      <c r="BD168" s="509"/>
      <c r="BE168" s="509"/>
      <c r="BF168" s="511"/>
      <c r="BG168" s="511"/>
      <c r="BH168" s="511"/>
      <c r="BI168" s="511"/>
      <c r="BJ168" s="515"/>
      <c r="BK168" s="516"/>
    </row>
    <row r="169" s="456" customFormat="true" ht="14.25" hidden="false" customHeight="false" outlineLevel="0" collapsed="false">
      <c r="A169" s="517" t="s">
        <v>1301</v>
      </c>
      <c r="B169" s="504"/>
      <c r="C169" s="504"/>
      <c r="D169" s="505"/>
      <c r="E169" s="505"/>
      <c r="F169" s="505"/>
      <c r="G169" s="506"/>
      <c r="H169" s="507"/>
      <c r="I169" s="508"/>
      <c r="J169" s="508"/>
      <c r="K169" s="508"/>
      <c r="L169" s="509"/>
      <c r="M169" s="510"/>
      <c r="N169" s="510"/>
      <c r="O169" s="509"/>
      <c r="P169" s="509"/>
      <c r="Q169" s="511"/>
      <c r="R169" s="511"/>
      <c r="S169" s="511"/>
      <c r="T169" s="511"/>
      <c r="U169" s="511"/>
      <c r="V169" s="512"/>
      <c r="W169" s="513"/>
      <c r="X169" s="518" t="str">
        <f aca="false">$A169</f>
        <v>BACIA JA - JOÃO MENDES (A)</v>
      </c>
      <c r="Y169" s="505"/>
      <c r="Z169" s="551"/>
      <c r="AA169" s="505"/>
      <c r="AB169" s="552"/>
      <c r="AC169" s="553"/>
      <c r="AD169" s="553"/>
      <c r="AE169" s="554"/>
      <c r="AF169" s="554"/>
      <c r="AG169" s="551"/>
      <c r="AH169" s="555"/>
      <c r="AI169" s="555"/>
      <c r="AJ169" s="555"/>
      <c r="AK169" s="555"/>
      <c r="AL169" s="555"/>
      <c r="AM169" s="553"/>
      <c r="AN169" s="556"/>
      <c r="AO169" s="518" t="str">
        <f aca="false">$A169</f>
        <v>BACIA JA - JOÃO MENDES (A)</v>
      </c>
      <c r="AP169" s="504"/>
      <c r="AQ169" s="504"/>
      <c r="AR169" s="505"/>
      <c r="AS169" s="505"/>
      <c r="AT169" s="505"/>
      <c r="AU169" s="507"/>
      <c r="AV169" s="506"/>
      <c r="AW169" s="506"/>
      <c r="AX169" s="506"/>
      <c r="AY169" s="510"/>
      <c r="AZ169" s="510"/>
      <c r="BA169" s="510"/>
      <c r="BB169" s="509"/>
      <c r="BC169" s="509"/>
      <c r="BD169" s="509"/>
      <c r="BE169" s="509"/>
      <c r="BF169" s="509"/>
      <c r="BG169" s="509"/>
      <c r="BH169" s="509"/>
      <c r="BI169" s="509"/>
      <c r="BJ169" s="515"/>
      <c r="BK169" s="516"/>
    </row>
    <row r="170" customFormat="false" ht="14.25" hidden="false" customHeight="false" outlineLevel="0" collapsed="false">
      <c r="A170" s="557" t="s">
        <v>1302</v>
      </c>
      <c r="B170" s="504"/>
      <c r="C170" s="504"/>
      <c r="D170" s="505"/>
      <c r="E170" s="505"/>
      <c r="F170" s="505"/>
      <c r="G170" s="506"/>
      <c r="H170" s="507"/>
      <c r="I170" s="508"/>
      <c r="J170" s="508"/>
      <c r="K170" s="508"/>
      <c r="L170" s="509"/>
      <c r="M170" s="510"/>
      <c r="N170" s="510"/>
      <c r="O170" s="509"/>
      <c r="P170" s="509"/>
      <c r="Q170" s="511"/>
      <c r="R170" s="511"/>
      <c r="S170" s="511"/>
      <c r="T170" s="511"/>
      <c r="U170" s="511"/>
      <c r="V170" s="512"/>
      <c r="W170" s="513"/>
      <c r="X170" s="528" t="str">
        <f aca="false">$A170</f>
        <v>Estrada do Cantagalo ==&gt; Rua B</v>
      </c>
      <c r="Y170" s="522"/>
      <c r="Z170" s="522"/>
      <c r="AA170" s="522"/>
      <c r="AB170" s="525"/>
      <c r="AC170" s="525"/>
      <c r="AD170" s="525"/>
      <c r="AE170" s="525"/>
      <c r="AF170" s="523"/>
      <c r="AG170" s="525"/>
      <c r="AH170" s="525"/>
      <c r="AI170" s="525"/>
      <c r="AJ170" s="525"/>
      <c r="AK170" s="525"/>
      <c r="AL170" s="525"/>
      <c r="AM170" s="525"/>
      <c r="AN170" s="527"/>
      <c r="AO170" s="557" t="str">
        <f aca="false">$A170</f>
        <v>Estrada do Cantagalo ==&gt; Rua B</v>
      </c>
      <c r="AP170" s="504"/>
      <c r="AQ170" s="504"/>
      <c r="AR170" s="505"/>
      <c r="AS170" s="505"/>
      <c r="AT170" s="505"/>
      <c r="AU170" s="507"/>
      <c r="AV170" s="506"/>
      <c r="AW170" s="506"/>
      <c r="AX170" s="506"/>
      <c r="AY170" s="510"/>
      <c r="AZ170" s="510"/>
      <c r="BA170" s="510"/>
      <c r="BB170" s="509"/>
      <c r="BC170" s="509"/>
      <c r="BD170" s="509"/>
      <c r="BE170" s="509"/>
      <c r="BF170" s="509"/>
      <c r="BG170" s="509"/>
      <c r="BH170" s="509"/>
      <c r="BI170" s="509"/>
      <c r="BJ170" s="515"/>
      <c r="BK170" s="516"/>
    </row>
    <row r="171" customFormat="false" ht="14.25" hidden="false" customHeight="false" outlineLevel="0" collapsed="false">
      <c r="A171" s="558" t="s">
        <v>1303</v>
      </c>
      <c r="B171" s="570" t="s">
        <v>10</v>
      </c>
      <c r="C171" s="559" t="s">
        <v>1304</v>
      </c>
      <c r="D171" s="560" t="n">
        <v>0.4</v>
      </c>
      <c r="E171" s="561"/>
      <c r="F171" s="561"/>
      <c r="G171" s="560" t="s">
        <v>1150</v>
      </c>
      <c r="H171" s="562" t="n">
        <v>40</v>
      </c>
      <c r="I171" s="563" t="n">
        <v>1.1</v>
      </c>
      <c r="J171" s="563" t="n">
        <v>1.1</v>
      </c>
      <c r="K171" s="536" t="n">
        <v>0</v>
      </c>
      <c r="L171" s="537" t="n">
        <f aca="false">ROUND((I171+J171)/2,2)</f>
        <v>1.1</v>
      </c>
      <c r="M171" s="538" t="n">
        <f aca="false">IF(F171=0,ROUND($D171*0.1,2),IF(D171&gt;2.8,0.18,0.15))</f>
        <v>0.04</v>
      </c>
      <c r="N171" s="538" t="n">
        <f aca="false">IF(F171=0,IF(ROUND($D171/4,2),IF(ROUND(($D171*1.2)/6,2)&lt;0.1,0.1,ROUND(($D171*1.2)/6,2))),0.5)</f>
        <v>0.1</v>
      </c>
      <c r="O171" s="537" t="n">
        <f aca="false">L171+M171+N171</f>
        <v>1.24</v>
      </c>
      <c r="P171" s="537" t="n">
        <f aca="false">IF(O171&lt;2,(D171+M171*2)+0.6,(D171+M171*2)+0.6+ROUNDUP(O171-2,0)*0.1)</f>
        <v>1.08</v>
      </c>
      <c r="Q171" s="539" t="n">
        <f aca="false">IF($O171&lt;=$W$4,ROUND(IF($O171&lt;1.5,$O171*$H171*$P171,1.5*$H171*$P171),2),0)</f>
        <v>53.57</v>
      </c>
      <c r="R171" s="539" t="n">
        <f aca="false">IF($O171&gt;$W$4,ROUND(IF($O171&lt;1.5,$O171*$H171*$P171,1.5*$H171*$P171),2),0)</f>
        <v>0</v>
      </c>
      <c r="S171" s="539" t="n">
        <f aca="false">IF($O171&gt;$W$4,ROUND(IF($O171&lt;1.5,0,IF($O171&gt;3,1.5*$H171*$P171,($O171-1.5)*$H171*$P171)),2),0)</f>
        <v>0</v>
      </c>
      <c r="T171" s="539" t="n">
        <f aca="false">IF($O171&gt;$W$4,ROUND(IF($O171&lt;3,0,IF($O171&gt;4.5,1.5*$H171*$P171,($O171-3)*$H171*$P171)),2),0)</f>
        <v>0</v>
      </c>
      <c r="U171" s="539" t="n">
        <f aca="false">IF($O171&gt;$W$4,ROUND(IF($O171&lt;4.5,0,IF($O171&gt;6,($O171-4.5)*$H171*$P171,($O171-4.5)*$H171*$P171)),2),0)</f>
        <v>0</v>
      </c>
      <c r="V171" s="540" t="n">
        <f aca="false">IF($O171&gt;$W$4,IF($O171&lt;=4,ROUND($H171*($O171+0.5)*2,2),0),0)</f>
        <v>0</v>
      </c>
      <c r="W171" s="541" t="n">
        <f aca="false">IF($O171&gt;$W$4,IF($O171&gt;4,ROUND($H171*($O171+0.5)*2,2),0),0)</f>
        <v>0</v>
      </c>
      <c r="X171" s="558" t="str">
        <f aca="false">A171</f>
        <v>JA10-1</v>
      </c>
      <c r="Y171" s="560" t="n">
        <f aca="false">IF($D171=0.4,1.2,IF($D171=0.6,1.2,IF($D171=0.8,1.3,IF($D171=1,1.5,IF($D171=1.2,1.7,IF($D171&lt;=2,2,"--"))))))</f>
        <v>1.2</v>
      </c>
      <c r="Z171" s="564" t="s">
        <v>1151</v>
      </c>
      <c r="AA171" s="561" t="n">
        <f aca="false">Y171</f>
        <v>1.2</v>
      </c>
      <c r="AB171" s="543" t="n">
        <f aca="false">IF($Y171="--","--",I171)</f>
        <v>1.1</v>
      </c>
      <c r="AC171" s="544" t="n">
        <f aca="false">IF($Y171="--","--",IF(D171&gt;1.5,0.15,ROUND($D171*0.1,2)))</f>
        <v>0.04</v>
      </c>
      <c r="AD171" s="544" t="n">
        <f aca="false">IF($Y171="--","--",0.15)</f>
        <v>0.15</v>
      </c>
      <c r="AE171" s="545" t="n">
        <f aca="false">IF($Y171="--","--",ROUND(AB171+AC171+AD171,2))</f>
        <v>1.29</v>
      </c>
      <c r="AF171" s="565" t="n">
        <f aca="false">IF($Y171="--","--",IF($AB171&lt;=2,$Y171+1,($Y171+1)+ROUNDUP($AB171-2,0)*0.1))</f>
        <v>2.2</v>
      </c>
      <c r="AG171" s="566" t="n">
        <f aca="false">IF($D171=0.4,0.92,IF($D171=0.6,0.68,IF($D171=0.8,0.74,IF($D171=1,0.7,IF($D171=1.2,0.66,IF($D171=1.5,0.6,IF($D171&lt;=2,(2.4-(D171+0.3)),"--")))))))</f>
        <v>0.92</v>
      </c>
      <c r="AH171" s="547" t="n">
        <f aca="false">IF($Y171="--","--",IF($AE171&lt;=$W$4,ROUND(IF($AE171&lt;1.5,$AE171*$AF171*$AG171,1.5*$AF171*$AG171),2),0))</f>
        <v>2.61</v>
      </c>
      <c r="AI171" s="547" t="n">
        <f aca="false">IF($Y171="--","--",IF($AE171&gt;$W$4,ROUND(IF($AE171&lt;1.5,$AE171*$AF171*$AG171,1.5*$AF171*$AG171),2),0))</f>
        <v>0</v>
      </c>
      <c r="AJ171" s="547" t="n">
        <f aca="false">IF($Y171="--","--",IF($AE171&gt;$W$4,ROUND(IF($AE171&lt;1.5,0,IF($AE171&gt;3,1.5*$AF171*$AG171,($AE171-1.5)*$AF171*$AG171)),2),0))</f>
        <v>0</v>
      </c>
      <c r="AK171" s="547" t="n">
        <f aca="false">IF($Y171="--","--",IF($AE171&gt;$W$4,ROUND(IF($AE171&lt;3,0,IF($AE171&gt;4.5,1.5*$AF171*$AG171,($AE171-3)*$AF171*$AG171)),2),0))</f>
        <v>0</v>
      </c>
      <c r="AL171" s="547" t="n">
        <f aca="false">IF($Y171="--","--",IF($AE171&gt;$W$4,ROUND(IF($AE171&lt;4.5,0,IF($AE171&gt;6,($AE171-4.5)*$AF171*$AG171,($AE171-4.5)*$AF171*$AG171)),2),0))</f>
        <v>0</v>
      </c>
      <c r="AM171" s="544" t="n">
        <f aca="false">IF($Y171="--","--",IF($AE171&gt;$W$4,IF($AE171&lt;=4,ROUND(($AG171*4)*($AE171+0.5)*2,2),0),0))</f>
        <v>0</v>
      </c>
      <c r="AN171" s="548" t="n">
        <f aca="false">IF($Y171="--","--",IF($AE171&gt;$W$4,IF($AE171&gt;4,ROUND(($AG171*4)*($AE171+0.5)*2,2),0),0))</f>
        <v>0</v>
      </c>
      <c r="AO171" s="558" t="s">
        <v>1303</v>
      </c>
      <c r="AP171" s="570" t="s">
        <v>10</v>
      </c>
      <c r="AQ171" s="571" t="s">
        <v>1304</v>
      </c>
      <c r="AR171" s="560" t="n">
        <v>0.4</v>
      </c>
      <c r="AS171" s="561"/>
      <c r="AT171" s="561"/>
      <c r="AU171" s="562" t="n">
        <v>40</v>
      </c>
      <c r="AV171" s="560" t="n">
        <f aca="false">IF($Y171="--","--",Y171+0.2)</f>
        <v>1.4</v>
      </c>
      <c r="AW171" s="564" t="s">
        <v>1151</v>
      </c>
      <c r="AX171" s="561" t="n">
        <f aca="false">AV171</f>
        <v>1.4</v>
      </c>
      <c r="AY171" s="538" t="n">
        <f aca="false">IF(D171&gt;2,AU171,AU171-AV171)</f>
        <v>38.6</v>
      </c>
      <c r="AZ171" s="538" t="n">
        <f aca="false">N171</f>
        <v>0.1</v>
      </c>
      <c r="BA171" s="538" t="n">
        <f aca="false">P171</f>
        <v>1.08</v>
      </c>
      <c r="BB171" s="537" t="n">
        <f aca="false">IF(F171=0,IF(ROUND(AY171*(((N171*P171)+(((D171+M171*2)/6)*P171))-ROUND(((D171+M171*2)^2)*((PI()*96.379/(4*360))-((SIN((96.379/2)*PI()/180))*(COS((96.379/2)*PI()/180))/4)),4)),2),ROUND(AY171*(((N171*P171)+(((D171+M171*2)/4)*P171))-ROUND(((D171+M171*2)^2)*((PI()*120/(4*360))-((SIN((120/2)*PI()/180))*(COS((120/2)*PI()/180))/4)),4)),2)),0)</f>
        <v>7.8</v>
      </c>
      <c r="BC171" s="549" t="n">
        <f aca="false">IF(F171&gt;0,ROUND(AY171*N171*P171,2),0)</f>
        <v>0</v>
      </c>
      <c r="BD171" s="549" t="n">
        <f aca="false">SUM(Q171:U171,AH171:AL171)</f>
        <v>56.18</v>
      </c>
      <c r="BE171" s="549" t="n">
        <f aca="false">IF(F171=0,ROUND((PI()*((D171+M171*2)^2)/4)*AY171,2),ROUND((D171+M171*2)*(F171+M171*2)*AY171,2))</f>
        <v>6.98</v>
      </c>
      <c r="BF171" s="572" t="n">
        <f aca="false">IF(($I171+M171-0.15)&lt;=2,($I171+M171+0.15),IF(($I171+M171)&lt;=3,2.35,($I171+M171+0.2)-0.85))</f>
        <v>1.29</v>
      </c>
      <c r="BG171" s="572" t="n">
        <f aca="false">IF(D171&gt;2,(I171-F171-M171-0.11),IF(($I171+M171)&lt;=2,0,IF(($I171+M171)&gt;3,0.85,(I171+M171+0.2-BF171))))</f>
        <v>0</v>
      </c>
      <c r="BH171" s="572" t="n">
        <f aca="false">IF(D171&gt;2,ROUND(((1.42+0.4)+(0.91+0.4))*2*BG171,2),ROUND(AV171*AX171*BF171,2))</f>
        <v>2.53</v>
      </c>
      <c r="BI171" s="572" t="n">
        <f aca="false">ROUND(((PI()*0.9^2)/4)*BG171,2)</f>
        <v>0</v>
      </c>
      <c r="BJ171" s="550" t="n">
        <f aca="false">ROUND(BD171-BE171-BH171-BI171-BB171-BC171,2)</f>
        <v>38.87</v>
      </c>
      <c r="BK171" s="516"/>
    </row>
    <row r="172" customFormat="false" ht="14.25" hidden="false" customHeight="false" outlineLevel="0" collapsed="false">
      <c r="A172" s="530" t="s">
        <v>1304</v>
      </c>
      <c r="B172" s="531" t="s">
        <v>10</v>
      </c>
      <c r="C172" s="532" t="s">
        <v>1305</v>
      </c>
      <c r="D172" s="533" t="n">
        <v>0.4</v>
      </c>
      <c r="E172" s="534"/>
      <c r="F172" s="534"/>
      <c r="G172" s="533" t="s">
        <v>1150</v>
      </c>
      <c r="H172" s="535" t="n">
        <v>12</v>
      </c>
      <c r="I172" s="536" t="n">
        <v>1.1</v>
      </c>
      <c r="J172" s="536" t="n">
        <v>1.1</v>
      </c>
      <c r="K172" s="536" t="n">
        <v>1.379</v>
      </c>
      <c r="L172" s="537" t="n">
        <f aca="false">ROUND((I172+J172)/2,2)</f>
        <v>1.1</v>
      </c>
      <c r="M172" s="538" t="n">
        <f aca="false">IF(F172=0,ROUND($D172*0.1,2),IF(D172&gt;2.8,0.18,0.15))</f>
        <v>0.04</v>
      </c>
      <c r="N172" s="538" t="n">
        <f aca="false">IF(F172=0,IF(ROUND($D172/4,2),IF(ROUND(($D172*1.2)/6,2)&lt;0.1,0.1,ROUND(($D172*1.2)/6,2))),0.5)</f>
        <v>0.1</v>
      </c>
      <c r="O172" s="537" t="n">
        <f aca="false">L172+M172+N172</f>
        <v>1.24</v>
      </c>
      <c r="P172" s="537" t="n">
        <f aca="false">IF(O172&lt;2,(D172+M172*2)+0.6,(D172+M172*2)+0.6+ROUNDUP(O172-2,0)*0.1)</f>
        <v>1.08</v>
      </c>
      <c r="Q172" s="539" t="n">
        <f aca="false">IF($O172&lt;=$W$4,ROUND(IF($O172&lt;1.5,$O172*$H172*$P172,1.5*$H172*$P172),2),0)</f>
        <v>16.07</v>
      </c>
      <c r="R172" s="539" t="n">
        <f aca="false">IF($O172&gt;$W$4,ROUND(IF($O172&lt;1.5,$O172*$H172*$P172,1.5*$H172*$P172),2),0)</f>
        <v>0</v>
      </c>
      <c r="S172" s="539" t="n">
        <f aca="false">IF($O172&gt;$W$4,ROUND(IF($O172&lt;1.5,0,IF($O172&gt;3,1.5*$H172*$P172,($O172-1.5)*$H172*$P172)),2),0)</f>
        <v>0</v>
      </c>
      <c r="T172" s="539" t="n">
        <f aca="false">IF($O172&gt;$W$4,ROUND(IF($O172&lt;3,0,IF($O172&gt;4.5,1.5*$H172*$P172,($O172-3)*$H172*$P172)),2),0)</f>
        <v>0</v>
      </c>
      <c r="U172" s="539" t="n">
        <f aca="false">IF($O172&gt;$W$4,ROUND(IF($O172&lt;4.5,0,IF($O172&gt;6,($O172-4.5)*$H172*$P172,($O172-4.5)*$H172*$P172)),2),0)</f>
        <v>0</v>
      </c>
      <c r="V172" s="540" t="n">
        <f aca="false">IF($O172&gt;$W$4,IF($O172&lt;=4,ROUND($H172*($O172+0.5)*2,2),0),0)</f>
        <v>0</v>
      </c>
      <c r="W172" s="541" t="n">
        <f aca="false">IF($O172&gt;$W$4,IF($O172&gt;4,ROUND($H172*($O172+0.5)*2,2),0),0)</f>
        <v>0</v>
      </c>
      <c r="X172" s="530" t="str">
        <f aca="false">A172</f>
        <v>JA10-2</v>
      </c>
      <c r="Y172" s="533" t="n">
        <f aca="false">IF($D172=0.4,1.2,IF($D172=0.6,1.2,IF($D172=0.8,1.3,IF($D172=1,1.5,IF($D172=1.2,1.7,IF($D172&lt;=2,2,"--"))))))</f>
        <v>1.2</v>
      </c>
      <c r="Z172" s="542" t="s">
        <v>1151</v>
      </c>
      <c r="AA172" s="534" t="n">
        <f aca="false">Y172</f>
        <v>1.2</v>
      </c>
      <c r="AB172" s="543" t="n">
        <f aca="false">IF($Y172="--","--",I172)</f>
        <v>1.1</v>
      </c>
      <c r="AC172" s="544" t="n">
        <f aca="false">IF($Y172="--","--",IF(D172&gt;1.5,0.15,ROUND($D172*0.1,2)))</f>
        <v>0.04</v>
      </c>
      <c r="AD172" s="544" t="n">
        <f aca="false">IF($Y172="--","--",0.15)</f>
        <v>0.15</v>
      </c>
      <c r="AE172" s="545" t="n">
        <f aca="false">IF($Y172="--","--",ROUND(AB172+AC172+AD172,2))</f>
        <v>1.29</v>
      </c>
      <c r="AF172" s="545" t="n">
        <f aca="false">IF($Y172="--","--",IF($AB172&lt;=2,$Y172+1,($Y172+1)+ROUNDUP($AB172-2,0)*0.1))</f>
        <v>2.2</v>
      </c>
      <c r="AG172" s="546" t="n">
        <f aca="false">IF($D172=0.4,0.92,IF($D172=0.6,0.68,IF($D172=0.8,0.74,IF($D172=1,0.7,IF($D172=1.2,0.66,IF($D172=1.5,0.6,IF($D172&lt;=2,(2.4-(D172+0.3)),"--")))))))</f>
        <v>0.92</v>
      </c>
      <c r="AH172" s="547" t="n">
        <f aca="false">IF($Y172="--","--",IF($AE172&lt;=$W$4,ROUND(IF($AE172&lt;1.5,$AE172*$AF172*$AG172,1.5*$AF172*$AG172),2),0))</f>
        <v>2.61</v>
      </c>
      <c r="AI172" s="547" t="n">
        <f aca="false">IF($Y172="--","--",IF($AE172&gt;$W$4,ROUND(IF($AE172&lt;1.5,$AE172*$AF172*$AG172,1.5*$AF172*$AG172),2),0))</f>
        <v>0</v>
      </c>
      <c r="AJ172" s="547" t="n">
        <f aca="false">IF($Y172="--","--",IF($AE172&gt;$W$4,ROUND(IF($AE172&lt;1.5,0,IF($AE172&gt;3,1.5*$AF172*$AG172,($AE172-1.5)*$AF172*$AG172)),2),0))</f>
        <v>0</v>
      </c>
      <c r="AK172" s="547" t="n">
        <f aca="false">IF($Y172="--","--",IF($AE172&gt;$W$4,ROUND(IF($AE172&lt;3,0,IF($AE172&gt;4.5,1.5*$AF172*$AG172,($AE172-3)*$AF172*$AG172)),2),0))</f>
        <v>0</v>
      </c>
      <c r="AL172" s="547" t="n">
        <f aca="false">IF($Y172="--","--",IF($AE172&gt;$W$4,ROUND(IF($AE172&lt;4.5,0,IF($AE172&gt;6,($AE172-4.5)*$AF172*$AG172,($AE172-4.5)*$AF172*$AG172)),2),0))</f>
        <v>0</v>
      </c>
      <c r="AM172" s="544" t="n">
        <f aca="false">IF($Y172="--","--",IF($AE172&gt;$W$4,IF($AE172&lt;=4,ROUND(($AG172*4)*($AE172+0.5)*2,2),0),0))</f>
        <v>0</v>
      </c>
      <c r="AN172" s="548" t="n">
        <f aca="false">IF($Y172="--","--",IF($AE172&gt;$W$4,IF($AE172&gt;4,ROUND(($AG172*4)*($AE172+0.5)*2,2),0),0))</f>
        <v>0</v>
      </c>
      <c r="AO172" s="530" t="s">
        <v>1304</v>
      </c>
      <c r="AP172" s="531" t="s">
        <v>10</v>
      </c>
      <c r="AQ172" s="532" t="s">
        <v>1305</v>
      </c>
      <c r="AR172" s="533" t="n">
        <v>0.4</v>
      </c>
      <c r="AS172" s="534"/>
      <c r="AT172" s="534"/>
      <c r="AU172" s="535" t="n">
        <v>12</v>
      </c>
      <c r="AV172" s="533" t="n">
        <f aca="false">IF($Y172="--","--",Y172+0.2)</f>
        <v>1.4</v>
      </c>
      <c r="AW172" s="542" t="s">
        <v>1151</v>
      </c>
      <c r="AX172" s="534" t="n">
        <f aca="false">AV172</f>
        <v>1.4</v>
      </c>
      <c r="AY172" s="538" t="n">
        <f aca="false">IF(D172&gt;2,AU172,AU172-AV172)</f>
        <v>10.6</v>
      </c>
      <c r="AZ172" s="538" t="n">
        <f aca="false">N172</f>
        <v>0.1</v>
      </c>
      <c r="BA172" s="538" t="n">
        <f aca="false">P172</f>
        <v>1.08</v>
      </c>
      <c r="BB172" s="537" t="n">
        <f aca="false">IF(F172=0,IF(ROUND(AY172*(((N172*P172)+(((D172+M172*2)/6)*P172))-ROUND(((D172+M172*2)^2)*((PI()*96.379/(4*360))-((SIN((96.379/2)*PI()/180))*(COS((96.379/2)*PI()/180))/4)),4)),2),ROUND(AY172*(((N172*P172)+(((D172+M172*2)/4)*P172))-ROUND(((D172+M172*2)^2)*((PI()*120/(4*360))-((SIN((120/2)*PI()/180))*(COS((120/2)*PI()/180))/4)),4)),2)),0)</f>
        <v>2.14</v>
      </c>
      <c r="BC172" s="549" t="n">
        <f aca="false">IF(F172&gt;0,ROUND(AY172*N172*P172,2),0)</f>
        <v>0</v>
      </c>
      <c r="BD172" s="549" t="n">
        <f aca="false">SUM(Q172:U172,AH172:AL172)</f>
        <v>18.68</v>
      </c>
      <c r="BE172" s="549" t="n">
        <f aca="false">IF(F172=0,ROUND((PI()*((D172+M172*2)^2)/4)*AY172,2),ROUND((D172+M172*2)*(F172+M172*2)*AY172,2))</f>
        <v>1.92</v>
      </c>
      <c r="BF172" s="539" t="n">
        <f aca="false">IF(($I172+M172-0.15)&lt;=2,($I172+M172+0.15),IF(($I172+M172)&lt;=3,2.35,($I172+M172+0.2)-0.85))</f>
        <v>1.29</v>
      </c>
      <c r="BG172" s="539" t="n">
        <f aca="false">IF(D172&gt;2,(I172-F172-M172-0.11),IF(($I172+M172)&lt;=2,0,IF(($I172+M172)&gt;3,0.85,(I172+M172+0.2-BF172))))</f>
        <v>0</v>
      </c>
      <c r="BH172" s="539" t="n">
        <f aca="false">IF(D172&gt;2,ROUND(((1.42+0.4)+(0.91+0.4))*2*BG172,2),ROUND(AV172*AX172*BF172,2))</f>
        <v>2.53</v>
      </c>
      <c r="BI172" s="539" t="n">
        <f aca="false">ROUND(((PI()*0.9^2)/4)*BG172,2)</f>
        <v>0</v>
      </c>
      <c r="BJ172" s="550" t="n">
        <f aca="false">ROUND(BD172-BE172-BH172-BI172-BB172-BC172,2)</f>
        <v>12.09</v>
      </c>
      <c r="BK172" s="516"/>
    </row>
    <row r="173" customFormat="false" ht="14.25" hidden="false" customHeight="false" outlineLevel="0" collapsed="false">
      <c r="A173" s="503"/>
      <c r="B173" s="504"/>
      <c r="C173" s="604"/>
      <c r="D173" s="505"/>
      <c r="E173" s="505"/>
      <c r="F173" s="505"/>
      <c r="G173" s="505"/>
      <c r="H173" s="507"/>
      <c r="I173" s="508"/>
      <c r="J173" s="508"/>
      <c r="K173" s="508"/>
      <c r="L173" s="509"/>
      <c r="M173" s="510"/>
      <c r="N173" s="510"/>
      <c r="O173" s="509"/>
      <c r="P173" s="509"/>
      <c r="Q173" s="511"/>
      <c r="R173" s="511"/>
      <c r="S173" s="511"/>
      <c r="T173" s="511"/>
      <c r="U173" s="511"/>
      <c r="V173" s="512"/>
      <c r="W173" s="513"/>
      <c r="X173" s="518"/>
      <c r="Y173" s="505"/>
      <c r="Z173" s="551"/>
      <c r="AA173" s="505"/>
      <c r="AB173" s="552"/>
      <c r="AC173" s="553"/>
      <c r="AD173" s="553"/>
      <c r="AE173" s="554"/>
      <c r="AF173" s="554"/>
      <c r="AG173" s="551"/>
      <c r="AH173" s="555"/>
      <c r="AI173" s="555"/>
      <c r="AJ173" s="555"/>
      <c r="AK173" s="555"/>
      <c r="AL173" s="555"/>
      <c r="AM173" s="553"/>
      <c r="AN173" s="556"/>
      <c r="AO173" s="518"/>
      <c r="AP173" s="504"/>
      <c r="AQ173" s="604"/>
      <c r="AR173" s="505"/>
      <c r="AS173" s="505"/>
      <c r="AT173" s="505"/>
      <c r="AU173" s="507"/>
      <c r="AV173" s="505"/>
      <c r="AW173" s="551"/>
      <c r="AX173" s="505"/>
      <c r="AY173" s="510"/>
      <c r="AZ173" s="510"/>
      <c r="BA173" s="510"/>
      <c r="BB173" s="509"/>
      <c r="BC173" s="509"/>
      <c r="BD173" s="509"/>
      <c r="BE173" s="509"/>
      <c r="BF173" s="511"/>
      <c r="BG173" s="511"/>
      <c r="BH173" s="511"/>
      <c r="BI173" s="511"/>
      <c r="BJ173" s="515"/>
      <c r="BK173" s="516"/>
    </row>
    <row r="174" s="456" customFormat="true" ht="14.25" hidden="false" customHeight="false" outlineLevel="0" collapsed="false">
      <c r="A174" s="557" t="s">
        <v>1306</v>
      </c>
      <c r="B174" s="504"/>
      <c r="C174" s="504"/>
      <c r="D174" s="505"/>
      <c r="E174" s="505"/>
      <c r="F174" s="505"/>
      <c r="G174" s="506"/>
      <c r="H174" s="507"/>
      <c r="I174" s="508"/>
      <c r="J174" s="508"/>
      <c r="K174" s="508"/>
      <c r="L174" s="509"/>
      <c r="M174" s="510"/>
      <c r="N174" s="510"/>
      <c r="O174" s="509"/>
      <c r="P174" s="509"/>
      <c r="Q174" s="511"/>
      <c r="R174" s="511"/>
      <c r="S174" s="511"/>
      <c r="T174" s="511"/>
      <c r="U174" s="511"/>
      <c r="V174" s="512"/>
      <c r="W174" s="513"/>
      <c r="X174" s="528" t="str">
        <f aca="false">$A174</f>
        <v>Rua A</v>
      </c>
      <c r="Y174" s="522"/>
      <c r="Z174" s="522"/>
      <c r="AA174" s="522"/>
      <c r="AB174" s="525"/>
      <c r="AC174" s="525"/>
      <c r="AD174" s="525"/>
      <c r="AE174" s="525"/>
      <c r="AF174" s="523"/>
      <c r="AG174" s="525"/>
      <c r="AH174" s="525"/>
      <c r="AI174" s="525"/>
      <c r="AJ174" s="525"/>
      <c r="AK174" s="525"/>
      <c r="AL174" s="525"/>
      <c r="AM174" s="525"/>
      <c r="AN174" s="527"/>
      <c r="AO174" s="557" t="str">
        <f aca="false">$A174</f>
        <v>Rua A</v>
      </c>
      <c r="AP174" s="504"/>
      <c r="AQ174" s="504"/>
      <c r="AR174" s="505"/>
      <c r="AS174" s="505"/>
      <c r="AT174" s="505"/>
      <c r="AU174" s="507"/>
      <c r="AV174" s="506"/>
      <c r="AW174" s="506"/>
      <c r="AX174" s="506"/>
      <c r="AY174" s="510"/>
      <c r="AZ174" s="510"/>
      <c r="BA174" s="510"/>
      <c r="BB174" s="509"/>
      <c r="BC174" s="509"/>
      <c r="BD174" s="509"/>
      <c r="BE174" s="509"/>
      <c r="BF174" s="509"/>
      <c r="BG174" s="509"/>
      <c r="BH174" s="509"/>
      <c r="BI174" s="509"/>
      <c r="BJ174" s="515"/>
      <c r="BK174" s="516"/>
    </row>
    <row r="175" customFormat="false" ht="14.25" hidden="false" customHeight="false" outlineLevel="0" collapsed="false">
      <c r="A175" s="558" t="s">
        <v>1307</v>
      </c>
      <c r="B175" s="570" t="s">
        <v>10</v>
      </c>
      <c r="C175" s="559" t="s">
        <v>1308</v>
      </c>
      <c r="D175" s="560" t="n">
        <v>0.4</v>
      </c>
      <c r="E175" s="561"/>
      <c r="F175" s="561"/>
      <c r="G175" s="560" t="s">
        <v>1150</v>
      </c>
      <c r="H175" s="562" t="n">
        <v>40</v>
      </c>
      <c r="I175" s="563" t="n">
        <v>1.1</v>
      </c>
      <c r="J175" s="563" t="n">
        <v>1.1</v>
      </c>
      <c r="K175" s="536" t="n">
        <v>0.104</v>
      </c>
      <c r="L175" s="537" t="n">
        <f aca="false">ROUND((I175+J175)/2,2)</f>
        <v>1.1</v>
      </c>
      <c r="M175" s="538" t="n">
        <f aca="false">IF(F175=0,ROUND($D175*0.1,2),IF(D175&gt;2.8,0.18,0.15))</f>
        <v>0.04</v>
      </c>
      <c r="N175" s="538" t="n">
        <f aca="false">IF(F175=0,IF(ROUND($D175/4,2),IF(ROUND(($D175*1.2)/6,2)&lt;0.1,0.1,ROUND(($D175*1.2)/6,2))),0.5)</f>
        <v>0.1</v>
      </c>
      <c r="O175" s="537" t="n">
        <f aca="false">L175+M175+N175</f>
        <v>1.24</v>
      </c>
      <c r="P175" s="537" t="n">
        <f aca="false">IF(O175&lt;2,(D175+M175*2)+0.6,(D175+M175*2)+0.6+ROUNDUP(O175-2,0)*0.1)</f>
        <v>1.08</v>
      </c>
      <c r="Q175" s="539" t="n">
        <f aca="false">IF($O175&lt;=$W$4,ROUND(IF($O175&lt;1.5,$O175*$H175*$P175,1.5*$H175*$P175),2),0)</f>
        <v>53.57</v>
      </c>
      <c r="R175" s="539" t="n">
        <f aca="false">IF($O175&gt;$W$4,ROUND(IF($O175&lt;1.5,$O175*$H175*$P175,1.5*$H175*$P175),2),0)</f>
        <v>0</v>
      </c>
      <c r="S175" s="539" t="n">
        <f aca="false">IF($O175&gt;$W$4,ROUND(IF($O175&lt;1.5,0,IF($O175&gt;3,1.5*$H175*$P175,($O175-1.5)*$H175*$P175)),2),0)</f>
        <v>0</v>
      </c>
      <c r="T175" s="539" t="n">
        <f aca="false">IF($O175&gt;$W$4,ROUND(IF($O175&lt;3,0,IF($O175&gt;4.5,1.5*$H175*$P175,($O175-3)*$H175*$P175)),2),0)</f>
        <v>0</v>
      </c>
      <c r="U175" s="539" t="n">
        <f aca="false">IF($O175&gt;$W$4,ROUND(IF($O175&lt;4.5,0,IF($O175&gt;6,($O175-4.5)*$H175*$P175,($O175-4.5)*$H175*$P175)),2),0)</f>
        <v>0</v>
      </c>
      <c r="V175" s="540" t="n">
        <f aca="false">IF($O175&gt;$W$4,IF($O175&lt;=4,ROUND($H175*($O175+0.5)*2,2),0),0)</f>
        <v>0</v>
      </c>
      <c r="W175" s="541" t="n">
        <f aca="false">IF($O175&gt;$W$4,IF($O175&gt;4,ROUND($H175*($O175+0.5)*2,2),0),0)</f>
        <v>0</v>
      </c>
      <c r="X175" s="558" t="str">
        <f aca="false">A175</f>
        <v>JA15-1</v>
      </c>
      <c r="Y175" s="560" t="n">
        <f aca="false">IF($D175=0.4,1.2,IF($D175=0.6,1.2,IF($D175=0.8,1.3,IF($D175=1,1.5,IF($D175=1.2,1.7,IF($D175&lt;=2,2,"--"))))))</f>
        <v>1.2</v>
      </c>
      <c r="Z175" s="564" t="s">
        <v>1151</v>
      </c>
      <c r="AA175" s="561" t="n">
        <f aca="false">Y175</f>
        <v>1.2</v>
      </c>
      <c r="AB175" s="543" t="n">
        <f aca="false">IF($Y175="--","--",I175)</f>
        <v>1.1</v>
      </c>
      <c r="AC175" s="544" t="n">
        <f aca="false">IF($Y175="--","--",IF(D175&gt;1.5,0.15,ROUND($D175*0.1,2)))</f>
        <v>0.04</v>
      </c>
      <c r="AD175" s="544" t="n">
        <f aca="false">IF($Y175="--","--",0.15)</f>
        <v>0.15</v>
      </c>
      <c r="AE175" s="545" t="n">
        <f aca="false">IF($Y175="--","--",ROUND(AB175+AC175+AD175,2))</f>
        <v>1.29</v>
      </c>
      <c r="AF175" s="565" t="n">
        <f aca="false">IF($Y175="--","--",IF($AB175&lt;=2,$Y175+1,($Y175+1)+ROUNDUP($AB175-2,0)*0.1))</f>
        <v>2.2</v>
      </c>
      <c r="AG175" s="566" t="n">
        <f aca="false">IF($D175=0.4,0.92,IF($D175=0.6,0.68,IF($D175=0.8,0.74,IF($D175=1,0.7,IF($D175=1.2,0.66,IF($D175=1.5,0.6,IF($D175&lt;=2,(2.4-(D175+0.3)),"--")))))))</f>
        <v>0.92</v>
      </c>
      <c r="AH175" s="547" t="n">
        <f aca="false">IF($Y175="--","--",IF($AE175&lt;=$W$4,ROUND(IF($AE175&lt;1.5,$AE175*$AF175*$AG175,1.5*$AF175*$AG175),2),0))</f>
        <v>2.61</v>
      </c>
      <c r="AI175" s="547" t="n">
        <f aca="false">IF($Y175="--","--",IF($AE175&gt;$W$4,ROUND(IF($AE175&lt;1.5,$AE175*$AF175*$AG175,1.5*$AF175*$AG175),2),0))</f>
        <v>0</v>
      </c>
      <c r="AJ175" s="547" t="n">
        <f aca="false">IF($Y175="--","--",IF($AE175&gt;$W$4,ROUND(IF($AE175&lt;1.5,0,IF($AE175&gt;3,1.5*$AF175*$AG175,($AE175-1.5)*$AF175*$AG175)),2),0))</f>
        <v>0</v>
      </c>
      <c r="AK175" s="547" t="n">
        <f aca="false">IF($Y175="--","--",IF($AE175&gt;$W$4,ROUND(IF($AE175&lt;3,0,IF($AE175&gt;4.5,1.5*$AF175*$AG175,($AE175-3)*$AF175*$AG175)),2),0))</f>
        <v>0</v>
      </c>
      <c r="AL175" s="547" t="n">
        <f aca="false">IF($Y175="--","--",IF($AE175&gt;$W$4,ROUND(IF($AE175&lt;4.5,0,IF($AE175&gt;6,($AE175-4.5)*$AF175*$AG175,($AE175-4.5)*$AF175*$AG175)),2),0))</f>
        <v>0</v>
      </c>
      <c r="AM175" s="544" t="n">
        <f aca="false">IF($Y175="--","--",IF($AE175&gt;$W$4,IF($AE175&lt;=4,ROUND(($AG175*4)*($AE175+0.5)*2,2),0),0))</f>
        <v>0</v>
      </c>
      <c r="AN175" s="548" t="n">
        <f aca="false">IF($Y175="--","--",IF($AE175&gt;$W$4,IF($AE175&gt;4,ROUND(($AG175*4)*($AE175+0.5)*2,2),0),0))</f>
        <v>0</v>
      </c>
      <c r="AO175" s="558" t="s">
        <v>1307</v>
      </c>
      <c r="AP175" s="570" t="s">
        <v>10</v>
      </c>
      <c r="AQ175" s="571" t="s">
        <v>1308</v>
      </c>
      <c r="AR175" s="560" t="n">
        <v>0.4</v>
      </c>
      <c r="AS175" s="561"/>
      <c r="AT175" s="561"/>
      <c r="AU175" s="562" t="n">
        <v>40</v>
      </c>
      <c r="AV175" s="560" t="n">
        <f aca="false">IF($Y175="--","--",Y175+0.2)</f>
        <v>1.4</v>
      </c>
      <c r="AW175" s="564" t="s">
        <v>1151</v>
      </c>
      <c r="AX175" s="561" t="n">
        <f aca="false">AV175</f>
        <v>1.4</v>
      </c>
      <c r="AY175" s="538" t="n">
        <f aca="false">IF(D175&gt;2,AU175,AU175-AV175)</f>
        <v>38.6</v>
      </c>
      <c r="AZ175" s="538" t="n">
        <f aca="false">N175</f>
        <v>0.1</v>
      </c>
      <c r="BA175" s="538" t="n">
        <f aca="false">P175</f>
        <v>1.08</v>
      </c>
      <c r="BB175" s="537" t="n">
        <f aca="false">IF(F175=0,IF(ROUND(AY175*(((N175*P175)+(((D175+M175*2)/6)*P175))-ROUND(((D175+M175*2)^2)*((PI()*96.379/(4*360))-((SIN((96.379/2)*PI()/180))*(COS((96.379/2)*PI()/180))/4)),4)),2),ROUND(AY175*(((N175*P175)+(((D175+M175*2)/4)*P175))-ROUND(((D175+M175*2)^2)*((PI()*120/(4*360))-((SIN((120/2)*PI()/180))*(COS((120/2)*PI()/180))/4)),4)),2)),0)</f>
        <v>7.8</v>
      </c>
      <c r="BC175" s="549" t="n">
        <f aca="false">IF(F175&gt;0,ROUND(AY175*N175*P175,2),0)</f>
        <v>0</v>
      </c>
      <c r="BD175" s="549" t="n">
        <f aca="false">SUM(Q175:U175,AH175:AL175)</f>
        <v>56.18</v>
      </c>
      <c r="BE175" s="549" t="n">
        <f aca="false">IF(F175=0,ROUND((PI()*((D175+M175*2)^2)/4)*AY175,2),ROUND((D175+M175*2)*(F175+M175*2)*AY175,2))</f>
        <v>6.98</v>
      </c>
      <c r="BF175" s="572" t="n">
        <f aca="false">IF(($I175+M175-0.15)&lt;=2,($I175+M175+0.15),IF(($I175+M175)&lt;=3,2.35,($I175+M175+0.2)-0.85))</f>
        <v>1.29</v>
      </c>
      <c r="BG175" s="572" t="n">
        <f aca="false">IF(D175&gt;2,(I175-F175-M175-0.11),IF(($I175+M175)&lt;=2,0,IF(($I175+M175)&gt;3,0.85,(I175+M175+0.2-BF175))))</f>
        <v>0</v>
      </c>
      <c r="BH175" s="572" t="n">
        <f aca="false">IF(D175&gt;2,ROUND(((1.42+0.4)+(0.91+0.4))*2*BG175,2),ROUND(AV175*AX175*BF175,2))</f>
        <v>2.53</v>
      </c>
      <c r="BI175" s="572" t="n">
        <f aca="false">ROUND(((PI()*0.9^2)/4)*BG175,2)</f>
        <v>0</v>
      </c>
      <c r="BJ175" s="550" t="n">
        <f aca="false">ROUND(BD175-BE175-BH175-BI175-BB175-BC175,2)</f>
        <v>38.87</v>
      </c>
      <c r="BK175" s="516"/>
    </row>
    <row r="176" customFormat="false" ht="14.25" hidden="false" customHeight="false" outlineLevel="0" collapsed="false">
      <c r="A176" s="558" t="s">
        <v>1308</v>
      </c>
      <c r="B176" s="570" t="s">
        <v>10</v>
      </c>
      <c r="C176" s="559" t="s">
        <v>1309</v>
      </c>
      <c r="D176" s="560" t="n">
        <v>0.4</v>
      </c>
      <c r="E176" s="561"/>
      <c r="F176" s="561"/>
      <c r="G176" s="560" t="s">
        <v>1150</v>
      </c>
      <c r="H176" s="562" t="n">
        <v>40</v>
      </c>
      <c r="I176" s="563" t="n">
        <v>1.204</v>
      </c>
      <c r="J176" s="563" t="n">
        <v>1.204</v>
      </c>
      <c r="K176" s="536" t="n">
        <v>0</v>
      </c>
      <c r="L176" s="537" t="n">
        <f aca="false">ROUND((I176+J176)/2,2)</f>
        <v>1.2</v>
      </c>
      <c r="M176" s="538" t="n">
        <f aca="false">IF(F176=0,ROUND($D176*0.1,2),IF(D176&gt;2.8,0.18,0.15))</f>
        <v>0.04</v>
      </c>
      <c r="N176" s="538" t="n">
        <f aca="false">IF(F176=0,IF(ROUND($D176/4,2),IF(ROUND(($D176*1.2)/6,2)&lt;0.1,0.1,ROUND(($D176*1.2)/6,2))),0.5)</f>
        <v>0.1</v>
      </c>
      <c r="O176" s="537" t="n">
        <f aca="false">L176+M176+N176</f>
        <v>1.34</v>
      </c>
      <c r="P176" s="537" t="n">
        <f aca="false">IF(O176&lt;2,(D176+M176*2)+0.6,(D176+M176*2)+0.6+ROUNDUP(O176-2,0)*0.1)</f>
        <v>1.08</v>
      </c>
      <c r="Q176" s="539" t="n">
        <f aca="false">IF($O176&lt;=$W$4,ROUND(IF($O176&lt;1.5,$O176*$H176*$P176,1.5*$H176*$P176),2),0)</f>
        <v>57.89</v>
      </c>
      <c r="R176" s="539" t="n">
        <f aca="false">IF($O176&gt;$W$4,ROUND(IF($O176&lt;1.5,$O176*$H176*$P176,1.5*$H176*$P176),2),0)</f>
        <v>0</v>
      </c>
      <c r="S176" s="539" t="n">
        <f aca="false">IF($O176&gt;$W$4,ROUND(IF($O176&lt;1.5,0,IF($O176&gt;3,1.5*$H176*$P176,($O176-1.5)*$H176*$P176)),2),0)</f>
        <v>0</v>
      </c>
      <c r="T176" s="539" t="n">
        <f aca="false">IF($O176&gt;$W$4,ROUND(IF($O176&lt;3,0,IF($O176&gt;4.5,1.5*$H176*$P176,($O176-3)*$H176*$P176)),2),0)</f>
        <v>0</v>
      </c>
      <c r="U176" s="539" t="n">
        <f aca="false">IF($O176&gt;$W$4,ROUND(IF($O176&lt;4.5,0,IF($O176&gt;6,($O176-4.5)*$H176*$P176,($O176-4.5)*$H176*$P176)),2),0)</f>
        <v>0</v>
      </c>
      <c r="V176" s="540" t="n">
        <f aca="false">IF($O176&gt;$W$4,IF($O176&lt;=4,ROUND($H176*($O176+0.5)*2,2),0),0)</f>
        <v>0</v>
      </c>
      <c r="W176" s="541" t="n">
        <f aca="false">IF($O176&gt;$W$4,IF($O176&gt;4,ROUND($H176*($O176+0.5)*2,2),0),0)</f>
        <v>0</v>
      </c>
      <c r="X176" s="558" t="str">
        <f aca="false">A176</f>
        <v>JA15-2</v>
      </c>
      <c r="Y176" s="560" t="n">
        <f aca="false">IF($D176=0.4,1.2,IF($D176=0.6,1.2,IF($D176=0.8,1.3,IF($D176=1,1.5,IF($D176=1.2,1.7,IF($D176&lt;=2,2,"--"))))))</f>
        <v>1.2</v>
      </c>
      <c r="Z176" s="564" t="s">
        <v>1151</v>
      </c>
      <c r="AA176" s="561" t="n">
        <f aca="false">Y176</f>
        <v>1.2</v>
      </c>
      <c r="AB176" s="543" t="n">
        <f aca="false">IF($Y176="--","--",I176)</f>
        <v>1.204</v>
      </c>
      <c r="AC176" s="544" t="n">
        <f aca="false">IF($Y176="--","--",IF(D176&gt;1.5,0.15,ROUND($D176*0.1,2)))</f>
        <v>0.04</v>
      </c>
      <c r="AD176" s="544" t="n">
        <f aca="false">IF($Y176="--","--",0.15)</f>
        <v>0.15</v>
      </c>
      <c r="AE176" s="545" t="n">
        <f aca="false">IF($Y176="--","--",ROUND(AB176+AC176+AD176,2))</f>
        <v>1.39</v>
      </c>
      <c r="AF176" s="565" t="n">
        <f aca="false">IF($Y176="--","--",IF($AB176&lt;=2,$Y176+1,($Y176+1)+ROUNDUP($AB176-2,0)*0.1))</f>
        <v>2.2</v>
      </c>
      <c r="AG176" s="566" t="n">
        <f aca="false">IF($D176=0.4,0.92,IF($D176=0.6,0.68,IF($D176=0.8,0.74,IF($D176=1,0.7,IF($D176=1.2,0.66,IF($D176=1.5,0.6,IF($D176&lt;=2,(2.4-(D176+0.3)),"--")))))))</f>
        <v>0.92</v>
      </c>
      <c r="AH176" s="547" t="n">
        <f aca="false">IF($Y176="--","--",IF($AE176&lt;=$W$4,ROUND(IF($AE176&lt;1.5,$AE176*$AF176*$AG176,1.5*$AF176*$AG176),2),0))</f>
        <v>2.81</v>
      </c>
      <c r="AI176" s="547" t="n">
        <f aca="false">IF($Y176="--","--",IF($AE176&gt;$W$4,ROUND(IF($AE176&lt;1.5,$AE176*$AF176*$AG176,1.5*$AF176*$AG176),2),0))</f>
        <v>0</v>
      </c>
      <c r="AJ176" s="547" t="n">
        <f aca="false">IF($Y176="--","--",IF($AE176&gt;$W$4,ROUND(IF($AE176&lt;1.5,0,IF($AE176&gt;3,1.5*$AF176*$AG176,($AE176-1.5)*$AF176*$AG176)),2),0))</f>
        <v>0</v>
      </c>
      <c r="AK176" s="547" t="n">
        <f aca="false">IF($Y176="--","--",IF($AE176&gt;$W$4,ROUND(IF($AE176&lt;3,0,IF($AE176&gt;4.5,1.5*$AF176*$AG176,($AE176-3)*$AF176*$AG176)),2),0))</f>
        <v>0</v>
      </c>
      <c r="AL176" s="547" t="n">
        <f aca="false">IF($Y176="--","--",IF($AE176&gt;$W$4,ROUND(IF($AE176&lt;4.5,0,IF($AE176&gt;6,($AE176-4.5)*$AF176*$AG176,($AE176-4.5)*$AF176*$AG176)),2),0))</f>
        <v>0</v>
      </c>
      <c r="AM176" s="544" t="n">
        <f aca="false">IF($Y176="--","--",IF($AE176&gt;$W$4,IF($AE176&lt;=4,ROUND(($AG176*4)*($AE176+0.5)*2,2),0),0))</f>
        <v>0</v>
      </c>
      <c r="AN176" s="548" t="n">
        <f aca="false">IF($Y176="--","--",IF($AE176&gt;$W$4,IF($AE176&gt;4,ROUND(($AG176*4)*($AE176+0.5)*2,2),0),0))</f>
        <v>0</v>
      </c>
      <c r="AO176" s="558" t="s">
        <v>1308</v>
      </c>
      <c r="AP176" s="570" t="s">
        <v>10</v>
      </c>
      <c r="AQ176" s="571" t="s">
        <v>1309</v>
      </c>
      <c r="AR176" s="560" t="n">
        <v>0.4</v>
      </c>
      <c r="AS176" s="561"/>
      <c r="AT176" s="561"/>
      <c r="AU176" s="562" t="n">
        <v>40</v>
      </c>
      <c r="AV176" s="560" t="n">
        <f aca="false">IF($Y176="--","--",Y176+0.2)</f>
        <v>1.4</v>
      </c>
      <c r="AW176" s="564" t="s">
        <v>1151</v>
      </c>
      <c r="AX176" s="561" t="n">
        <f aca="false">AV176</f>
        <v>1.4</v>
      </c>
      <c r="AY176" s="538" t="n">
        <f aca="false">IF(D176&gt;2,AU176,AU176-AV176)</f>
        <v>38.6</v>
      </c>
      <c r="AZ176" s="538" t="n">
        <f aca="false">N176</f>
        <v>0.1</v>
      </c>
      <c r="BA176" s="538" t="n">
        <f aca="false">P176</f>
        <v>1.08</v>
      </c>
      <c r="BB176" s="537" t="n">
        <f aca="false">IF(F176=0,IF(ROUND(AY176*(((N176*P176)+(((D176+M176*2)/6)*P176))-ROUND(((D176+M176*2)^2)*((PI()*96.379/(4*360))-((SIN((96.379/2)*PI()/180))*(COS((96.379/2)*PI()/180))/4)),4)),2),ROUND(AY176*(((N176*P176)+(((D176+M176*2)/4)*P176))-ROUND(((D176+M176*2)^2)*((PI()*120/(4*360))-((SIN((120/2)*PI()/180))*(COS((120/2)*PI()/180))/4)),4)),2)),0)</f>
        <v>7.8</v>
      </c>
      <c r="BC176" s="549" t="n">
        <f aca="false">IF(F176&gt;0,ROUND(AY176*N176*P176,2),0)</f>
        <v>0</v>
      </c>
      <c r="BD176" s="549" t="n">
        <f aca="false">SUM(Q176:U176,AH176:AL176)</f>
        <v>60.7</v>
      </c>
      <c r="BE176" s="549" t="n">
        <f aca="false">IF(F176=0,ROUND((PI()*((D176+M176*2)^2)/4)*AY176,2),ROUND((D176+M176*2)*(F176+M176*2)*AY176,2))</f>
        <v>6.98</v>
      </c>
      <c r="BF176" s="572" t="n">
        <f aca="false">IF(($I176+M176-0.15)&lt;=2,($I176+M176+0.15),IF(($I176+M176)&lt;=3,2.35,($I176+M176+0.2)-0.85))</f>
        <v>1.394</v>
      </c>
      <c r="BG176" s="572" t="n">
        <f aca="false">IF(D176&gt;2,(I176-F176-M176-0.11),IF(($I176+M176)&lt;=2,0,IF(($I176+M176)&gt;3,0.85,(I176+M176+0.2-BF176))))</f>
        <v>0</v>
      </c>
      <c r="BH176" s="572" t="n">
        <f aca="false">IF(D176&gt;2,ROUND(((1.42+0.4)+(0.91+0.4))*2*BG176,2),ROUND(AV176*AX176*BF176,2))</f>
        <v>2.73</v>
      </c>
      <c r="BI176" s="572" t="n">
        <f aca="false">ROUND(((PI()*0.9^2)/4)*BG176,2)</f>
        <v>0</v>
      </c>
      <c r="BJ176" s="550" t="n">
        <f aca="false">ROUND(BD176-BE176-BH176-BI176-BB176-BC176,2)</f>
        <v>43.19</v>
      </c>
      <c r="BK176" s="516"/>
    </row>
    <row r="177" customFormat="false" ht="14.25" hidden="false" customHeight="false" outlineLevel="0" collapsed="false">
      <c r="A177" s="558" t="s">
        <v>1309</v>
      </c>
      <c r="B177" s="570" t="s">
        <v>10</v>
      </c>
      <c r="C177" s="559" t="s">
        <v>1310</v>
      </c>
      <c r="D177" s="560" t="n">
        <v>0.4</v>
      </c>
      <c r="E177" s="561"/>
      <c r="F177" s="561"/>
      <c r="G177" s="560" t="s">
        <v>1150</v>
      </c>
      <c r="H177" s="562" t="n">
        <v>9</v>
      </c>
      <c r="I177" s="563" t="n">
        <v>1.204</v>
      </c>
      <c r="J177" s="563" t="n">
        <v>1.3325</v>
      </c>
      <c r="K177" s="536" t="n">
        <v>0</v>
      </c>
      <c r="L177" s="537" t="n">
        <f aca="false">ROUND((I177+J177)/2,2)</f>
        <v>1.27</v>
      </c>
      <c r="M177" s="538" t="n">
        <f aca="false">IF(F177=0,ROUND($D177*0.1,2),IF(D177&gt;2.8,0.18,0.15))</f>
        <v>0.04</v>
      </c>
      <c r="N177" s="538" t="n">
        <f aca="false">IF(F177=0,IF(ROUND($D177/4,2),IF(ROUND(($D177*1.2)/6,2)&lt;0.1,0.1,ROUND(($D177*1.2)/6,2))),0.5)</f>
        <v>0.1</v>
      </c>
      <c r="O177" s="537" t="n">
        <f aca="false">L177+M177+N177</f>
        <v>1.41</v>
      </c>
      <c r="P177" s="537" t="n">
        <f aca="false">IF(O177&lt;2,(D177+M177*2)+0.6,(D177+M177*2)+0.6+ROUNDUP(O177-2,0)*0.1)</f>
        <v>1.08</v>
      </c>
      <c r="Q177" s="539" t="n">
        <f aca="false">IF($O177&lt;=$W$4,ROUND(IF($O177&lt;1.5,$O177*$H177*$P177,1.5*$H177*$P177),2),0)</f>
        <v>13.71</v>
      </c>
      <c r="R177" s="539" t="n">
        <f aca="false">IF($O177&gt;$W$4,ROUND(IF($O177&lt;1.5,$O177*$H177*$P177,1.5*$H177*$P177),2),0)</f>
        <v>0</v>
      </c>
      <c r="S177" s="539" t="n">
        <f aca="false">IF($O177&gt;$W$4,ROUND(IF($O177&lt;1.5,0,IF($O177&gt;3,1.5*$H177*$P177,($O177-1.5)*$H177*$P177)),2),0)</f>
        <v>0</v>
      </c>
      <c r="T177" s="539" t="n">
        <f aca="false">IF($O177&gt;$W$4,ROUND(IF($O177&lt;3,0,IF($O177&gt;4.5,1.5*$H177*$P177,($O177-3)*$H177*$P177)),2),0)</f>
        <v>0</v>
      </c>
      <c r="U177" s="539" t="n">
        <f aca="false">IF($O177&gt;$W$4,ROUND(IF($O177&lt;4.5,0,IF($O177&gt;6,($O177-4.5)*$H177*$P177,($O177-4.5)*$H177*$P177)),2),0)</f>
        <v>0</v>
      </c>
      <c r="V177" s="540" t="n">
        <f aca="false">IF($O177&gt;$W$4,IF($O177&lt;=4,ROUND($H177*($O177+0.5)*2,2),0),0)</f>
        <v>0</v>
      </c>
      <c r="W177" s="541" t="n">
        <f aca="false">IF($O177&gt;$W$4,IF($O177&gt;4,ROUND($H177*($O177+0.5)*2,2),0),0)</f>
        <v>0</v>
      </c>
      <c r="X177" s="558" t="str">
        <f aca="false">A177</f>
        <v>JA15-3</v>
      </c>
      <c r="Y177" s="560" t="n">
        <f aca="false">IF($D177=0.4,1.2,IF($D177=0.6,1.2,IF($D177=0.8,1.3,IF($D177=1,1.5,IF($D177=1.2,1.7,IF($D177&lt;=2,2,"--"))))))</f>
        <v>1.2</v>
      </c>
      <c r="Z177" s="564" t="s">
        <v>1151</v>
      </c>
      <c r="AA177" s="561" t="n">
        <f aca="false">Y177</f>
        <v>1.2</v>
      </c>
      <c r="AB177" s="543" t="n">
        <f aca="false">IF($Y177="--","--",I177)</f>
        <v>1.204</v>
      </c>
      <c r="AC177" s="544" t="n">
        <f aca="false">IF($Y177="--","--",IF(D177&gt;1.5,0.15,ROUND($D177*0.1,2)))</f>
        <v>0.04</v>
      </c>
      <c r="AD177" s="544" t="n">
        <f aca="false">IF($Y177="--","--",0.15)</f>
        <v>0.15</v>
      </c>
      <c r="AE177" s="545" t="n">
        <f aca="false">IF($Y177="--","--",ROUND(AB177+AC177+AD177,2))</f>
        <v>1.39</v>
      </c>
      <c r="AF177" s="565" t="n">
        <f aca="false">IF($Y177="--","--",IF($AB177&lt;=2,$Y177+1,($Y177+1)+ROUNDUP($AB177-2,0)*0.1))</f>
        <v>2.2</v>
      </c>
      <c r="AG177" s="566" t="n">
        <f aca="false">IF($D177=0.4,0.92,IF($D177=0.6,0.68,IF($D177=0.8,0.74,IF($D177=1,0.7,IF($D177=1.2,0.66,IF($D177=1.5,0.6,IF($D177&lt;=2,(2.4-(D177+0.3)),"--")))))))</f>
        <v>0.92</v>
      </c>
      <c r="AH177" s="547" t="n">
        <f aca="false">IF($Y177="--","--",IF($AE177&lt;=$W$4,ROUND(IF($AE177&lt;1.5,$AE177*$AF177*$AG177,1.5*$AF177*$AG177),2),0))</f>
        <v>2.81</v>
      </c>
      <c r="AI177" s="547" t="n">
        <f aca="false">IF($Y177="--","--",IF($AE177&gt;$W$4,ROUND(IF($AE177&lt;1.5,$AE177*$AF177*$AG177,1.5*$AF177*$AG177),2),0))</f>
        <v>0</v>
      </c>
      <c r="AJ177" s="547" t="n">
        <f aca="false">IF($Y177="--","--",IF($AE177&gt;$W$4,ROUND(IF($AE177&lt;1.5,0,IF($AE177&gt;3,1.5*$AF177*$AG177,($AE177-1.5)*$AF177*$AG177)),2),0))</f>
        <v>0</v>
      </c>
      <c r="AK177" s="547" t="n">
        <f aca="false">IF($Y177="--","--",IF($AE177&gt;$W$4,ROUND(IF($AE177&lt;3,0,IF($AE177&gt;4.5,1.5*$AF177*$AG177,($AE177-3)*$AF177*$AG177)),2),0))</f>
        <v>0</v>
      </c>
      <c r="AL177" s="547" t="n">
        <f aca="false">IF($Y177="--","--",IF($AE177&gt;$W$4,ROUND(IF($AE177&lt;4.5,0,IF($AE177&gt;6,($AE177-4.5)*$AF177*$AG177,($AE177-4.5)*$AF177*$AG177)),2),0))</f>
        <v>0</v>
      </c>
      <c r="AM177" s="544" t="n">
        <f aca="false">IF($Y177="--","--",IF($AE177&gt;$W$4,IF($AE177&lt;=4,ROUND(($AG177*4)*($AE177+0.5)*2,2),0),0))</f>
        <v>0</v>
      </c>
      <c r="AN177" s="548" t="n">
        <f aca="false">IF($Y177="--","--",IF($AE177&gt;$W$4,IF($AE177&gt;4,ROUND(($AG177*4)*($AE177+0.5)*2,2),0),0))</f>
        <v>0</v>
      </c>
      <c r="AO177" s="558" t="s">
        <v>1309</v>
      </c>
      <c r="AP177" s="570" t="s">
        <v>10</v>
      </c>
      <c r="AQ177" s="571" t="s">
        <v>1310</v>
      </c>
      <c r="AR177" s="560" t="n">
        <v>0.4</v>
      </c>
      <c r="AS177" s="561"/>
      <c r="AT177" s="561"/>
      <c r="AU177" s="562" t="n">
        <v>9</v>
      </c>
      <c r="AV177" s="560" t="n">
        <f aca="false">IF($Y177="--","--",Y177+0.2)</f>
        <v>1.4</v>
      </c>
      <c r="AW177" s="564" t="s">
        <v>1151</v>
      </c>
      <c r="AX177" s="561" t="n">
        <f aca="false">AV177</f>
        <v>1.4</v>
      </c>
      <c r="AY177" s="538" t="n">
        <f aca="false">IF(D177&gt;2,AU177,AU177-AV177)</f>
        <v>7.6</v>
      </c>
      <c r="AZ177" s="538" t="n">
        <f aca="false">N177</f>
        <v>0.1</v>
      </c>
      <c r="BA177" s="538" t="n">
        <f aca="false">P177</f>
        <v>1.08</v>
      </c>
      <c r="BB177" s="537" t="n">
        <f aca="false">IF(F177=0,IF(ROUND(AY177*(((N177*P177)+(((D177+M177*2)/6)*P177))-ROUND(((D177+M177*2)^2)*((PI()*96.379/(4*360))-((SIN((96.379/2)*PI()/180))*(COS((96.379/2)*PI()/180))/4)),4)),2),ROUND(AY177*(((N177*P177)+(((D177+M177*2)/4)*P177))-ROUND(((D177+M177*2)^2)*((PI()*120/(4*360))-((SIN((120/2)*PI()/180))*(COS((120/2)*PI()/180))/4)),4)),2)),0)</f>
        <v>1.54</v>
      </c>
      <c r="BC177" s="549" t="n">
        <f aca="false">IF(F177&gt;0,ROUND(AY177*N177*P177,2),0)</f>
        <v>0</v>
      </c>
      <c r="BD177" s="549" t="n">
        <f aca="false">SUM(Q177:U177,AH177:AL177)</f>
        <v>16.52</v>
      </c>
      <c r="BE177" s="549" t="n">
        <f aca="false">IF(F177=0,ROUND((PI()*((D177+M177*2)^2)/4)*AY177,2),ROUND((D177+M177*2)*(F177+M177*2)*AY177,2))</f>
        <v>1.38</v>
      </c>
      <c r="BF177" s="572" t="n">
        <f aca="false">IF(($I177+M177-0.15)&lt;=2,($I177+M177+0.15),IF(($I177+M177)&lt;=3,2.35,($I177+M177+0.2)-0.85))</f>
        <v>1.394</v>
      </c>
      <c r="BG177" s="572" t="n">
        <f aca="false">IF(D177&gt;2,(I177-F177-M177-0.11),IF(($I177+M177)&lt;=2,0,IF(($I177+M177)&gt;3,0.85,(I177+M177+0.2-BF177))))</f>
        <v>0</v>
      </c>
      <c r="BH177" s="572" t="n">
        <f aca="false">IF(D177&gt;2,ROUND(((1.42+0.4)+(0.91+0.4))*2*BG177,2),ROUND(AV177*AX177*BF177,2))</f>
        <v>2.73</v>
      </c>
      <c r="BI177" s="572" t="n">
        <f aca="false">ROUND(((PI()*0.9^2)/4)*BG177,2)</f>
        <v>0</v>
      </c>
      <c r="BJ177" s="550" t="n">
        <f aca="false">ROUND(BD177-BE177-BH177-BI177-BB177-BC177,2)</f>
        <v>10.87</v>
      </c>
      <c r="BK177" s="516"/>
    </row>
    <row r="178" customFormat="false" ht="14.25" hidden="false" customHeight="false" outlineLevel="0" collapsed="false">
      <c r="A178" s="530" t="s">
        <v>1310</v>
      </c>
      <c r="B178" s="531" t="s">
        <v>10</v>
      </c>
      <c r="C178" s="532" t="s">
        <v>1311</v>
      </c>
      <c r="D178" s="533" t="n">
        <v>0.4</v>
      </c>
      <c r="E178" s="534"/>
      <c r="F178" s="534"/>
      <c r="G178" s="533" t="s">
        <v>1150</v>
      </c>
      <c r="H178" s="535" t="n">
        <v>15</v>
      </c>
      <c r="I178" s="536" t="n">
        <v>1.3325</v>
      </c>
      <c r="J178" s="536" t="n">
        <v>1.3325</v>
      </c>
      <c r="K178" s="536" t="n">
        <v>0.685</v>
      </c>
      <c r="L178" s="537" t="n">
        <f aca="false">ROUND((I178+J178)/2,2)</f>
        <v>1.33</v>
      </c>
      <c r="M178" s="538" t="n">
        <f aca="false">IF(F178=0,ROUND($D178*0.1,2),IF(D178&gt;2.8,0.18,0.15))</f>
        <v>0.04</v>
      </c>
      <c r="N178" s="538" t="n">
        <f aca="false">IF(F178=0,IF(ROUND($D178/4,2),IF(ROUND(($D178*1.2)/6,2)&lt;0.1,0.1,ROUND(($D178*1.2)/6,2))),0.5)</f>
        <v>0.1</v>
      </c>
      <c r="O178" s="537" t="n">
        <f aca="false">L178+M178+N178</f>
        <v>1.47</v>
      </c>
      <c r="P178" s="537" t="n">
        <f aca="false">IF(O178&lt;2,(D178+M178*2)+0.6,(D178+M178*2)+0.6+ROUNDUP(O178-2,0)*0.1)</f>
        <v>1.08</v>
      </c>
      <c r="Q178" s="539" t="n">
        <f aca="false">IF($O178&lt;=$W$4,ROUND(IF($O178&lt;1.5,$O178*$H178*$P178,1.5*$H178*$P178),2),0)</f>
        <v>23.81</v>
      </c>
      <c r="R178" s="539" t="n">
        <f aca="false">IF($O178&gt;$W$4,ROUND(IF($O178&lt;1.5,$O178*$H178*$P178,1.5*$H178*$P178),2),0)</f>
        <v>0</v>
      </c>
      <c r="S178" s="539" t="n">
        <f aca="false">IF($O178&gt;$W$4,ROUND(IF($O178&lt;1.5,0,IF($O178&gt;3,1.5*$H178*$P178,($O178-1.5)*$H178*$P178)),2),0)</f>
        <v>0</v>
      </c>
      <c r="T178" s="539" t="n">
        <f aca="false">IF($O178&gt;$W$4,ROUND(IF($O178&lt;3,0,IF($O178&gt;4.5,1.5*$H178*$P178,($O178-3)*$H178*$P178)),2),0)</f>
        <v>0</v>
      </c>
      <c r="U178" s="539" t="n">
        <f aca="false">IF($O178&gt;$W$4,ROUND(IF($O178&lt;4.5,0,IF($O178&gt;6,($O178-4.5)*$H178*$P178,($O178-4.5)*$H178*$P178)),2),0)</f>
        <v>0</v>
      </c>
      <c r="V178" s="540" t="n">
        <f aca="false">IF($O178&gt;$W$4,IF($O178&lt;=4,ROUND($H178*($O178+0.5)*2,2),0),0)</f>
        <v>0</v>
      </c>
      <c r="W178" s="541" t="n">
        <f aca="false">IF($O178&gt;$W$4,IF($O178&gt;4,ROUND($H178*($O178+0.5)*2,2),0),0)</f>
        <v>0</v>
      </c>
      <c r="X178" s="530" t="str">
        <f aca="false">A178</f>
        <v>JA15-4</v>
      </c>
      <c r="Y178" s="533" t="n">
        <f aca="false">IF($D178=0.4,1.2,IF($D178=0.6,1.2,IF($D178=0.8,1.3,IF($D178=1,1.5,IF($D178=1.2,1.7,IF($D178&lt;=2,2,"--"))))))</f>
        <v>1.2</v>
      </c>
      <c r="Z178" s="542" t="s">
        <v>1151</v>
      </c>
      <c r="AA178" s="534" t="n">
        <f aca="false">Y178</f>
        <v>1.2</v>
      </c>
      <c r="AB178" s="543" t="n">
        <f aca="false">IF($Y178="--","--",I178)</f>
        <v>1.3325</v>
      </c>
      <c r="AC178" s="544" t="n">
        <f aca="false">IF($Y178="--","--",IF(D178&gt;1.5,0.15,ROUND($D178*0.1,2)))</f>
        <v>0.04</v>
      </c>
      <c r="AD178" s="544" t="n">
        <f aca="false">IF($Y178="--","--",0.15)</f>
        <v>0.15</v>
      </c>
      <c r="AE178" s="545" t="n">
        <f aca="false">IF($Y178="--","--",ROUND(AB178+AC178+AD178,2))</f>
        <v>1.52</v>
      </c>
      <c r="AF178" s="545" t="n">
        <f aca="false">IF($Y178="--","--",IF($AB178&lt;=2,$Y178+1,($Y178+1)+ROUNDUP($AB178-2,0)*0.1))</f>
        <v>2.2</v>
      </c>
      <c r="AG178" s="546" t="n">
        <f aca="false">IF($D178=0.4,0.92,IF($D178=0.6,0.68,IF($D178=0.8,0.74,IF($D178=1,0.7,IF($D178=1.2,0.66,IF($D178=1.5,0.6,IF($D178&lt;=2,(2.4-(D178+0.3)),"--")))))))</f>
        <v>0.92</v>
      </c>
      <c r="AH178" s="547" t="n">
        <f aca="false">IF($Y178="--","--",IF($AE178&lt;=$W$4,ROUND(IF($AE178&lt;1.5,$AE178*$AF178*$AG178,1.5*$AF178*$AG178),2),0))</f>
        <v>0</v>
      </c>
      <c r="AI178" s="547" t="n">
        <f aca="false">IF($Y178="--","--",IF($AE178&gt;$W$4,ROUND(IF($AE178&lt;1.5,$AE178*$AF178*$AG178,1.5*$AF178*$AG178),2),0))</f>
        <v>3.04</v>
      </c>
      <c r="AJ178" s="547" t="n">
        <f aca="false">IF($Y178="--","--",IF($AE178&gt;$W$4,ROUND(IF($AE178&lt;1.5,0,IF($AE178&gt;3,1.5*$AF178*$AG178,($AE178-1.5)*$AF178*$AG178)),2),0))</f>
        <v>0.04</v>
      </c>
      <c r="AK178" s="547" t="n">
        <f aca="false">IF($Y178="--","--",IF($AE178&gt;$W$4,ROUND(IF($AE178&lt;3,0,IF($AE178&gt;4.5,1.5*$AF178*$AG178,($AE178-3)*$AF178*$AG178)),2),0))</f>
        <v>0</v>
      </c>
      <c r="AL178" s="547" t="n">
        <f aca="false">IF($Y178="--","--",IF($AE178&gt;$W$4,ROUND(IF($AE178&lt;4.5,0,IF($AE178&gt;6,($AE178-4.5)*$AF178*$AG178,($AE178-4.5)*$AF178*$AG178)),2),0))</f>
        <v>0</v>
      </c>
      <c r="AM178" s="544" t="n">
        <f aca="false">IF($Y178="--","--",IF($AE178&gt;$W$4,IF($AE178&lt;=4,ROUND(($AG178*4)*($AE178+0.5)*2,2),0),0))</f>
        <v>14.87</v>
      </c>
      <c r="AN178" s="548" t="n">
        <f aca="false">IF($Y178="--","--",IF($AE178&gt;$W$4,IF($AE178&gt;4,ROUND(($AG178*4)*($AE178+0.5)*2,2),0),0))</f>
        <v>0</v>
      </c>
      <c r="AO178" s="530" t="s">
        <v>1310</v>
      </c>
      <c r="AP178" s="531" t="s">
        <v>10</v>
      </c>
      <c r="AQ178" s="532" t="s">
        <v>1311</v>
      </c>
      <c r="AR178" s="533" t="n">
        <v>0.4</v>
      </c>
      <c r="AS178" s="534"/>
      <c r="AT178" s="534"/>
      <c r="AU178" s="535" t="n">
        <v>15</v>
      </c>
      <c r="AV178" s="533" t="n">
        <f aca="false">IF($Y178="--","--",Y178+0.2)</f>
        <v>1.4</v>
      </c>
      <c r="AW178" s="542" t="s">
        <v>1151</v>
      </c>
      <c r="AX178" s="534" t="n">
        <f aca="false">AV178</f>
        <v>1.4</v>
      </c>
      <c r="AY178" s="538" t="n">
        <f aca="false">IF(D178&gt;2,AU178,AU178-AV178)</f>
        <v>13.6</v>
      </c>
      <c r="AZ178" s="538" t="n">
        <f aca="false">N178</f>
        <v>0.1</v>
      </c>
      <c r="BA178" s="538" t="n">
        <f aca="false">P178</f>
        <v>1.08</v>
      </c>
      <c r="BB178" s="537" t="n">
        <f aca="false">IF(F178=0,IF(ROUND(AY178*(((N178*P178)+(((D178+M178*2)/6)*P178))-ROUND(((D178+M178*2)^2)*((PI()*96.379/(4*360))-((SIN((96.379/2)*PI()/180))*(COS((96.379/2)*PI()/180))/4)),4)),2),ROUND(AY178*(((N178*P178)+(((D178+M178*2)/4)*P178))-ROUND(((D178+M178*2)^2)*((PI()*120/(4*360))-((SIN((120/2)*PI()/180))*(COS((120/2)*PI()/180))/4)),4)),2)),0)</f>
        <v>2.75</v>
      </c>
      <c r="BC178" s="549" t="n">
        <f aca="false">IF(F178&gt;0,ROUND(AY178*N178*P178,2),0)</f>
        <v>0</v>
      </c>
      <c r="BD178" s="549" t="n">
        <f aca="false">SUM(Q178:U178,AH178:AL178)</f>
        <v>26.89</v>
      </c>
      <c r="BE178" s="549" t="n">
        <f aca="false">IF(F178=0,ROUND((PI()*((D178+M178*2)^2)/4)*AY178,2),ROUND((D178+M178*2)*(F178+M178*2)*AY178,2))</f>
        <v>2.46</v>
      </c>
      <c r="BF178" s="539" t="n">
        <f aca="false">IF(($I178+M178-0.15)&lt;=2,($I178+M178+0.15),IF(($I178+M178)&lt;=3,2.35,($I178+M178+0.2)-0.85))</f>
        <v>1.5225</v>
      </c>
      <c r="BG178" s="539" t="n">
        <f aca="false">IF(D178&gt;2,(I178-F178-M178-0.11),IF(($I178+M178)&lt;=2,0,IF(($I178+M178)&gt;3,0.85,(I178+M178+0.2-BF178))))</f>
        <v>0</v>
      </c>
      <c r="BH178" s="539" t="n">
        <f aca="false">IF(D178&gt;2,ROUND(((1.42+0.4)+(0.91+0.4))*2*BG178,2),ROUND(AV178*AX178*BF178,2))</f>
        <v>2.98</v>
      </c>
      <c r="BI178" s="539" t="n">
        <f aca="false">ROUND(((PI()*0.9^2)/4)*BG178,2)</f>
        <v>0</v>
      </c>
      <c r="BJ178" s="550" t="n">
        <f aca="false">ROUND(BD178-BE178-BH178-BI178-BB178-BC178,2)</f>
        <v>18.7</v>
      </c>
      <c r="BK178" s="516"/>
    </row>
    <row r="179" customFormat="false" ht="14.25" hidden="false" customHeight="false" outlineLevel="0" collapsed="false">
      <c r="A179" s="503"/>
      <c r="B179" s="504"/>
      <c r="C179" s="604"/>
      <c r="D179" s="505"/>
      <c r="E179" s="505"/>
      <c r="F179" s="505"/>
      <c r="G179" s="505"/>
      <c r="H179" s="507"/>
      <c r="I179" s="508"/>
      <c r="J179" s="508"/>
      <c r="K179" s="508"/>
      <c r="L179" s="509"/>
      <c r="M179" s="510"/>
      <c r="N179" s="510"/>
      <c r="O179" s="509"/>
      <c r="P179" s="509"/>
      <c r="Q179" s="511"/>
      <c r="R179" s="511"/>
      <c r="S179" s="511"/>
      <c r="T179" s="511"/>
      <c r="U179" s="511"/>
      <c r="V179" s="512"/>
      <c r="W179" s="513"/>
      <c r="X179" s="518"/>
      <c r="Y179" s="505"/>
      <c r="Z179" s="551"/>
      <c r="AA179" s="505"/>
      <c r="AB179" s="552"/>
      <c r="AC179" s="553"/>
      <c r="AD179" s="553"/>
      <c r="AE179" s="554"/>
      <c r="AF179" s="554"/>
      <c r="AG179" s="551"/>
      <c r="AH179" s="555"/>
      <c r="AI179" s="555"/>
      <c r="AJ179" s="555"/>
      <c r="AK179" s="555"/>
      <c r="AL179" s="555"/>
      <c r="AM179" s="553"/>
      <c r="AN179" s="556"/>
      <c r="AO179" s="518"/>
      <c r="AP179" s="504"/>
      <c r="AQ179" s="604"/>
      <c r="AR179" s="505"/>
      <c r="AS179" s="505"/>
      <c r="AT179" s="505"/>
      <c r="AU179" s="507"/>
      <c r="AV179" s="505"/>
      <c r="AW179" s="551"/>
      <c r="AX179" s="505"/>
      <c r="AY179" s="510"/>
      <c r="AZ179" s="510"/>
      <c r="BA179" s="510"/>
      <c r="BB179" s="509"/>
      <c r="BC179" s="509"/>
      <c r="BD179" s="509"/>
      <c r="BE179" s="509"/>
      <c r="BF179" s="511"/>
      <c r="BG179" s="511"/>
      <c r="BH179" s="511"/>
      <c r="BI179" s="511"/>
      <c r="BJ179" s="515"/>
      <c r="BK179" s="516"/>
    </row>
    <row r="180" s="456" customFormat="true" ht="14.25" hidden="false" customHeight="false" outlineLevel="0" collapsed="false">
      <c r="A180" s="557" t="s">
        <v>1312</v>
      </c>
      <c r="B180" s="504"/>
      <c r="C180" s="504"/>
      <c r="D180" s="505"/>
      <c r="E180" s="505"/>
      <c r="F180" s="505"/>
      <c r="G180" s="506"/>
      <c r="H180" s="507"/>
      <c r="I180" s="508"/>
      <c r="J180" s="508"/>
      <c r="K180" s="508"/>
      <c r="L180" s="509"/>
      <c r="M180" s="510"/>
      <c r="N180" s="510"/>
      <c r="O180" s="509"/>
      <c r="P180" s="509"/>
      <c r="Q180" s="511"/>
      <c r="R180" s="511"/>
      <c r="S180" s="511"/>
      <c r="T180" s="511"/>
      <c r="U180" s="511"/>
      <c r="V180" s="512"/>
      <c r="W180" s="513"/>
      <c r="X180" s="528" t="str">
        <f aca="false">$A180</f>
        <v>RUA A</v>
      </c>
      <c r="Y180" s="522"/>
      <c r="Z180" s="522"/>
      <c r="AA180" s="522"/>
      <c r="AB180" s="525"/>
      <c r="AC180" s="525"/>
      <c r="AD180" s="525"/>
      <c r="AE180" s="525"/>
      <c r="AF180" s="523"/>
      <c r="AG180" s="525"/>
      <c r="AH180" s="525"/>
      <c r="AI180" s="525"/>
      <c r="AJ180" s="525"/>
      <c r="AK180" s="525"/>
      <c r="AL180" s="525"/>
      <c r="AM180" s="525"/>
      <c r="AN180" s="527"/>
      <c r="AO180" s="557" t="str">
        <f aca="false">$A180</f>
        <v>RUA A</v>
      </c>
      <c r="AP180" s="504"/>
      <c r="AQ180" s="504"/>
      <c r="AR180" s="505"/>
      <c r="AS180" s="505"/>
      <c r="AT180" s="505"/>
      <c r="AU180" s="507"/>
      <c r="AV180" s="506"/>
      <c r="AW180" s="506"/>
      <c r="AX180" s="506"/>
      <c r="AY180" s="510"/>
      <c r="AZ180" s="510"/>
      <c r="BA180" s="510"/>
      <c r="BB180" s="509"/>
      <c r="BC180" s="509"/>
      <c r="BD180" s="509"/>
      <c r="BE180" s="509"/>
      <c r="BF180" s="509"/>
      <c r="BG180" s="509"/>
      <c r="BH180" s="509"/>
      <c r="BI180" s="509"/>
      <c r="BJ180" s="515"/>
      <c r="BK180" s="516"/>
    </row>
    <row r="181" customFormat="false" ht="14.25" hidden="false" customHeight="false" outlineLevel="0" collapsed="false">
      <c r="A181" s="530" t="s">
        <v>1313</v>
      </c>
      <c r="B181" s="531" t="s">
        <v>10</v>
      </c>
      <c r="C181" s="532" t="s">
        <v>1314</v>
      </c>
      <c r="D181" s="533" t="n">
        <v>0.4</v>
      </c>
      <c r="E181" s="534"/>
      <c r="F181" s="534"/>
      <c r="G181" s="533" t="s">
        <v>1150</v>
      </c>
      <c r="H181" s="535" t="n">
        <v>39</v>
      </c>
      <c r="I181" s="536" t="n">
        <v>1.1</v>
      </c>
      <c r="J181" s="536" t="n">
        <v>1.1</v>
      </c>
      <c r="K181" s="536" t="n">
        <v>0.504</v>
      </c>
      <c r="L181" s="537" t="n">
        <f aca="false">ROUND((I181+J181)/2,2)</f>
        <v>1.1</v>
      </c>
      <c r="M181" s="538" t="n">
        <f aca="false">IF(F181=0,ROUND($D181*0.1,2),IF(D181&gt;2.8,0.18,0.15))</f>
        <v>0.04</v>
      </c>
      <c r="N181" s="538" t="n">
        <f aca="false">IF(F181=0,IF(ROUND($D181/4,2),IF(ROUND(($D181*1.2)/6,2)&lt;0.1,0.1,ROUND(($D181*1.2)/6,2))),0.5)</f>
        <v>0.1</v>
      </c>
      <c r="O181" s="537" t="n">
        <f aca="false">L181+M181+N181</f>
        <v>1.24</v>
      </c>
      <c r="P181" s="537" t="n">
        <f aca="false">IF(O181&lt;2,(D181+M181*2)+0.6,(D181+M181*2)+0.6+ROUNDUP(O181-2,0)*0.1)</f>
        <v>1.08</v>
      </c>
      <c r="Q181" s="539" t="n">
        <f aca="false">IF($O181&lt;=$W$4,ROUND(IF($O181&lt;1.5,$O181*$H181*$P181,1.5*$H181*$P181),2),0)</f>
        <v>52.23</v>
      </c>
      <c r="R181" s="539" t="n">
        <f aca="false">IF($O181&gt;$W$4,ROUND(IF($O181&lt;1.5,$O181*$H181*$P181,1.5*$H181*$P181),2),0)</f>
        <v>0</v>
      </c>
      <c r="S181" s="539" t="n">
        <f aca="false">IF($O181&gt;$W$4,ROUND(IF($O181&lt;1.5,0,IF($O181&gt;3,1.5*$H181*$P181,($O181-1.5)*$H181*$P181)),2),0)</f>
        <v>0</v>
      </c>
      <c r="T181" s="539" t="n">
        <f aca="false">IF($O181&gt;$W$4,ROUND(IF($O181&lt;3,0,IF($O181&gt;4.5,1.5*$H181*$P181,($O181-3)*$H181*$P181)),2),0)</f>
        <v>0</v>
      </c>
      <c r="U181" s="539" t="n">
        <f aca="false">IF($O181&gt;$W$4,ROUND(IF($O181&lt;4.5,0,IF($O181&gt;6,($O181-4.5)*$H181*$P181,($O181-4.5)*$H181*$P181)),2),0)</f>
        <v>0</v>
      </c>
      <c r="V181" s="540" t="n">
        <f aca="false">IF($O181&gt;$W$4,IF($O181&lt;=4,ROUND($H181*($O181+0.5)*2,2),0),0)</f>
        <v>0</v>
      </c>
      <c r="W181" s="541" t="n">
        <f aca="false">IF($O181&gt;$W$4,IF($O181&gt;4,ROUND($H181*($O181+0.5)*2,2),0),0)</f>
        <v>0</v>
      </c>
      <c r="X181" s="530" t="str">
        <f aca="false">A181</f>
        <v>JA20-5-1</v>
      </c>
      <c r="Y181" s="533" t="n">
        <f aca="false">IF($D181=0.4,1.2,IF($D181=0.6,1.2,IF($D181=0.8,1.3,IF($D181=1,1.5,IF($D181=1.2,1.7,IF($D181&lt;=2,2,"--"))))))</f>
        <v>1.2</v>
      </c>
      <c r="Z181" s="542" t="s">
        <v>1151</v>
      </c>
      <c r="AA181" s="534" t="n">
        <f aca="false">Y181</f>
        <v>1.2</v>
      </c>
      <c r="AB181" s="543" t="n">
        <f aca="false">IF($Y181="--","--",I181)</f>
        <v>1.1</v>
      </c>
      <c r="AC181" s="544" t="n">
        <f aca="false">IF($Y181="--","--",IF(D181&gt;1.5,0.15,ROUND($D181*0.1,2)))</f>
        <v>0.04</v>
      </c>
      <c r="AD181" s="544" t="n">
        <f aca="false">IF($Y181="--","--",0.15)</f>
        <v>0.15</v>
      </c>
      <c r="AE181" s="545" t="n">
        <f aca="false">IF($Y181="--","--",ROUND(AB181+AC181+AD181,2))</f>
        <v>1.29</v>
      </c>
      <c r="AF181" s="545" t="n">
        <f aca="false">IF($Y181="--","--",IF($AB181&lt;=2,$Y181+1,($Y181+1)+ROUNDUP($AB181-2,0)*0.1))</f>
        <v>2.2</v>
      </c>
      <c r="AG181" s="546" t="n">
        <f aca="false">IF($D181=0.4,0.92,IF($D181=0.6,0.68,IF($D181=0.8,0.74,IF($D181=1,0.7,IF($D181=1.2,0.66,IF($D181=1.5,0.6,IF($D181&lt;=2,(2.4-(D181+0.3)),"--")))))))</f>
        <v>0.92</v>
      </c>
      <c r="AH181" s="547" t="n">
        <f aca="false">IF($Y181="--","--",IF($AE181&lt;=$W$4,ROUND(IF($AE181&lt;1.5,$AE181*$AF181*$AG181,1.5*$AF181*$AG181),2),0))</f>
        <v>2.61</v>
      </c>
      <c r="AI181" s="547" t="n">
        <f aca="false">IF($Y181="--","--",IF($AE181&gt;$W$4,ROUND(IF($AE181&lt;1.5,$AE181*$AF181*$AG181,1.5*$AF181*$AG181),2),0))</f>
        <v>0</v>
      </c>
      <c r="AJ181" s="547" t="n">
        <f aca="false">IF($Y181="--","--",IF($AE181&gt;$W$4,ROUND(IF($AE181&lt;1.5,0,IF($AE181&gt;3,1.5*$AF181*$AG181,($AE181-1.5)*$AF181*$AG181)),2),0))</f>
        <v>0</v>
      </c>
      <c r="AK181" s="547" t="n">
        <f aca="false">IF($Y181="--","--",IF($AE181&gt;$W$4,ROUND(IF($AE181&lt;3,0,IF($AE181&gt;4.5,1.5*$AF181*$AG181,($AE181-3)*$AF181*$AG181)),2),0))</f>
        <v>0</v>
      </c>
      <c r="AL181" s="547" t="n">
        <f aca="false">IF($Y181="--","--",IF($AE181&gt;$W$4,ROUND(IF($AE181&lt;4.5,0,IF($AE181&gt;6,($AE181-4.5)*$AF181*$AG181,($AE181-4.5)*$AF181*$AG181)),2),0))</f>
        <v>0</v>
      </c>
      <c r="AM181" s="544" t="n">
        <f aca="false">IF($Y181="--","--",IF($AE181&gt;$W$4,IF($AE181&lt;=4,ROUND(($AG181*4)*($AE181+0.5)*2,2),0),0))</f>
        <v>0</v>
      </c>
      <c r="AN181" s="548" t="n">
        <f aca="false">IF($Y181="--","--",IF($AE181&gt;$W$4,IF($AE181&gt;4,ROUND(($AG181*4)*($AE181+0.5)*2,2),0),0))</f>
        <v>0</v>
      </c>
      <c r="AO181" s="530" t="s">
        <v>1313</v>
      </c>
      <c r="AP181" s="531" t="s">
        <v>10</v>
      </c>
      <c r="AQ181" s="532" t="s">
        <v>1314</v>
      </c>
      <c r="AR181" s="533" t="n">
        <v>0.4</v>
      </c>
      <c r="AS181" s="534"/>
      <c r="AT181" s="534"/>
      <c r="AU181" s="535" t="n">
        <v>39</v>
      </c>
      <c r="AV181" s="533" t="n">
        <f aca="false">IF($Y181="--","--",Y181+0.2)</f>
        <v>1.4</v>
      </c>
      <c r="AW181" s="542" t="s">
        <v>1151</v>
      </c>
      <c r="AX181" s="534" t="n">
        <f aca="false">AV181</f>
        <v>1.4</v>
      </c>
      <c r="AY181" s="538" t="n">
        <f aca="false">IF(D181&gt;2,AU181,AU181-AV181)</f>
        <v>37.6</v>
      </c>
      <c r="AZ181" s="538" t="n">
        <f aca="false">N181</f>
        <v>0.1</v>
      </c>
      <c r="BA181" s="538" t="n">
        <f aca="false">P181</f>
        <v>1.08</v>
      </c>
      <c r="BB181" s="537" t="n">
        <f aca="false">IF(F181=0,IF(ROUND(AY181*(((N181*P181)+(((D181+M181*2)/6)*P181))-ROUND(((D181+M181*2)^2)*((PI()*96.379/(4*360))-((SIN((96.379/2)*PI()/180))*(COS((96.379/2)*PI()/180))/4)),4)),2),ROUND(AY181*(((N181*P181)+(((D181+M181*2)/4)*P181))-ROUND(((D181+M181*2)^2)*((PI()*120/(4*360))-((SIN((120/2)*PI()/180))*(COS((120/2)*PI()/180))/4)),4)),2)),0)</f>
        <v>7.6</v>
      </c>
      <c r="BC181" s="549" t="n">
        <f aca="false">IF(F181&gt;0,ROUND(AY181*N181*P181,2),0)</f>
        <v>0</v>
      </c>
      <c r="BD181" s="549" t="n">
        <f aca="false">SUM(Q181:U181,AH181:AL181)</f>
        <v>54.84</v>
      </c>
      <c r="BE181" s="549" t="n">
        <f aca="false">IF(F181=0,ROUND((PI()*((D181+M181*2)^2)/4)*AY181,2),ROUND((D181+M181*2)*(F181+M181*2)*AY181,2))</f>
        <v>6.8</v>
      </c>
      <c r="BF181" s="539" t="n">
        <f aca="false">IF(($I181+M181-0.15)&lt;=2,($I181+M181+0.15),IF(($I181+M181)&lt;=3,2.35,($I181+M181+0.2)-0.85))</f>
        <v>1.29</v>
      </c>
      <c r="BG181" s="539" t="n">
        <f aca="false">IF(D181&gt;2,(I181-F181-M181-0.11),IF(($I181+M181)&lt;=2,0,IF(($I181+M181)&gt;3,0.85,(I181+M181+0.2-BF181))))</f>
        <v>0</v>
      </c>
      <c r="BH181" s="539" t="n">
        <f aca="false">IF(D181&gt;2,ROUND(((1.42+0.4)+(0.91+0.4))*2*BG181,2),ROUND(AV181*AX181*BF181,2))</f>
        <v>2.53</v>
      </c>
      <c r="BI181" s="539" t="n">
        <f aca="false">ROUND(((PI()*0.9^2)/4)*BG181,2)</f>
        <v>0</v>
      </c>
      <c r="BJ181" s="550" t="n">
        <f aca="false">ROUND(BD181-BE181-BH181-BI181-BB181-BC181,2)</f>
        <v>37.91</v>
      </c>
      <c r="BK181" s="516"/>
    </row>
    <row r="182" customFormat="false" ht="14.25" hidden="false" customHeight="false" outlineLevel="0" collapsed="false">
      <c r="A182" s="503"/>
      <c r="B182" s="504"/>
      <c r="C182" s="604"/>
      <c r="D182" s="505"/>
      <c r="E182" s="505"/>
      <c r="F182" s="505"/>
      <c r="G182" s="505"/>
      <c r="H182" s="507"/>
      <c r="I182" s="508"/>
      <c r="J182" s="508"/>
      <c r="K182" s="508"/>
      <c r="L182" s="509"/>
      <c r="M182" s="510"/>
      <c r="N182" s="510"/>
      <c r="O182" s="509"/>
      <c r="P182" s="509"/>
      <c r="Q182" s="511"/>
      <c r="R182" s="511"/>
      <c r="S182" s="511"/>
      <c r="T182" s="511"/>
      <c r="U182" s="511"/>
      <c r="V182" s="512"/>
      <c r="W182" s="513"/>
      <c r="X182" s="518"/>
      <c r="Y182" s="505"/>
      <c r="Z182" s="551"/>
      <c r="AA182" s="505"/>
      <c r="AB182" s="552"/>
      <c r="AC182" s="553"/>
      <c r="AD182" s="553"/>
      <c r="AE182" s="554"/>
      <c r="AF182" s="554"/>
      <c r="AG182" s="551"/>
      <c r="AH182" s="555"/>
      <c r="AI182" s="555"/>
      <c r="AJ182" s="555"/>
      <c r="AK182" s="555"/>
      <c r="AL182" s="555"/>
      <c r="AM182" s="553"/>
      <c r="AN182" s="556"/>
      <c r="AO182" s="518"/>
      <c r="AP182" s="504"/>
      <c r="AQ182" s="604"/>
      <c r="AR182" s="505"/>
      <c r="AS182" s="505"/>
      <c r="AT182" s="505"/>
      <c r="AU182" s="507"/>
      <c r="AV182" s="505"/>
      <c r="AW182" s="551"/>
      <c r="AX182" s="505"/>
      <c r="AY182" s="510"/>
      <c r="AZ182" s="510"/>
      <c r="BA182" s="510"/>
      <c r="BB182" s="509"/>
      <c r="BC182" s="509"/>
      <c r="BD182" s="509"/>
      <c r="BE182" s="509"/>
      <c r="BF182" s="511"/>
      <c r="BG182" s="511"/>
      <c r="BH182" s="511"/>
      <c r="BI182" s="511"/>
      <c r="BJ182" s="515"/>
      <c r="BK182" s="516"/>
    </row>
    <row r="183" s="456" customFormat="true" ht="14.25" hidden="false" customHeight="false" outlineLevel="0" collapsed="false">
      <c r="A183" s="557" t="s">
        <v>1315</v>
      </c>
      <c r="B183" s="504"/>
      <c r="C183" s="504"/>
      <c r="D183" s="505"/>
      <c r="E183" s="505"/>
      <c r="F183" s="505"/>
      <c r="G183" s="506"/>
      <c r="H183" s="507"/>
      <c r="I183" s="508"/>
      <c r="J183" s="508"/>
      <c r="K183" s="508"/>
      <c r="L183" s="509"/>
      <c r="M183" s="510"/>
      <c r="N183" s="510"/>
      <c r="O183" s="509"/>
      <c r="P183" s="509"/>
      <c r="Q183" s="511"/>
      <c r="R183" s="511"/>
      <c r="S183" s="511"/>
      <c r="T183" s="511"/>
      <c r="U183" s="511"/>
      <c r="V183" s="512"/>
      <c r="W183" s="513"/>
      <c r="X183" s="528" t="str">
        <f aca="false">$A183</f>
        <v>Estrada do Cantagalo ==&gt; Rua Costa Rica</v>
      </c>
      <c r="Y183" s="522"/>
      <c r="Z183" s="522"/>
      <c r="AA183" s="522"/>
      <c r="AB183" s="525"/>
      <c r="AC183" s="525"/>
      <c r="AD183" s="525"/>
      <c r="AE183" s="525"/>
      <c r="AF183" s="523"/>
      <c r="AG183" s="525"/>
      <c r="AH183" s="525"/>
      <c r="AI183" s="525"/>
      <c r="AJ183" s="525"/>
      <c r="AK183" s="525"/>
      <c r="AL183" s="525"/>
      <c r="AM183" s="525"/>
      <c r="AN183" s="527"/>
      <c r="AO183" s="557" t="str">
        <f aca="false">$A183</f>
        <v>Estrada do Cantagalo ==&gt; Rua Costa Rica</v>
      </c>
      <c r="AP183" s="504"/>
      <c r="AQ183" s="504"/>
      <c r="AR183" s="505"/>
      <c r="AS183" s="505"/>
      <c r="AT183" s="505"/>
      <c r="AU183" s="507"/>
      <c r="AV183" s="506"/>
      <c r="AW183" s="506"/>
      <c r="AX183" s="506"/>
      <c r="AY183" s="510"/>
      <c r="AZ183" s="510"/>
      <c r="BA183" s="510"/>
      <c r="BB183" s="509"/>
      <c r="BC183" s="509"/>
      <c r="BD183" s="509"/>
      <c r="BE183" s="509"/>
      <c r="BF183" s="509"/>
      <c r="BG183" s="509"/>
      <c r="BH183" s="509"/>
      <c r="BI183" s="509"/>
      <c r="BJ183" s="515"/>
      <c r="BK183" s="516"/>
    </row>
    <row r="184" customFormat="false" ht="14.25" hidden="false" customHeight="false" outlineLevel="0" collapsed="false">
      <c r="A184" s="558" t="s">
        <v>1316</v>
      </c>
      <c r="B184" s="570" t="s">
        <v>10</v>
      </c>
      <c r="C184" s="559" t="s">
        <v>1317</v>
      </c>
      <c r="D184" s="560" t="n">
        <v>0.8</v>
      </c>
      <c r="E184" s="561"/>
      <c r="F184" s="561"/>
      <c r="G184" s="560" t="s">
        <v>1150</v>
      </c>
      <c r="H184" s="562" t="n">
        <v>37</v>
      </c>
      <c r="I184" s="563" t="n">
        <v>1.6</v>
      </c>
      <c r="J184" s="563" t="n">
        <v>1.6</v>
      </c>
      <c r="K184" s="536" t="n">
        <v>0</v>
      </c>
      <c r="L184" s="537" t="n">
        <f aca="false">ROUND((I184+J184)/2,2)</f>
        <v>1.6</v>
      </c>
      <c r="M184" s="538" t="n">
        <f aca="false">IF(F184=0,ROUND($D184*0.1,2),IF(D184&gt;2.8,0.18,0.15))</f>
        <v>0.08</v>
      </c>
      <c r="N184" s="538" t="n">
        <f aca="false">IF(F184=0,IF(ROUND($D184/4,2),IF(ROUND(($D184*1.2)/6,2)&lt;0.1,0.1,ROUND(($D184*1.2)/6,2))),0.5)</f>
        <v>0.16</v>
      </c>
      <c r="O184" s="537" t="n">
        <f aca="false">L184+M184+N184</f>
        <v>1.84</v>
      </c>
      <c r="P184" s="537" t="n">
        <f aca="false">IF(O184&lt;2,(D184+M184*2)+0.6,(D184+M184*2)+0.6+ROUNDUP(O184-2,0)*0.1)</f>
        <v>1.56</v>
      </c>
      <c r="Q184" s="539" t="n">
        <f aca="false">IF($O184&lt;=$W$4,ROUND(IF($O184&lt;1.5,$O184*$H184*$P184,1.5*$H184*$P184),2),0)</f>
        <v>0</v>
      </c>
      <c r="R184" s="539" t="n">
        <f aca="false">IF($O184&gt;$W$4,ROUND(IF($O184&lt;1.5,$O184*$H184*$P184,1.5*$H184*$P184),2),0)</f>
        <v>86.58</v>
      </c>
      <c r="S184" s="539" t="n">
        <f aca="false">IF($O184&gt;$W$4,ROUND(IF($O184&lt;1.5,0,IF($O184&gt;3,1.5*$H184*$P184,($O184-1.5)*$H184*$P184)),2),0)</f>
        <v>19.62</v>
      </c>
      <c r="T184" s="539" t="n">
        <f aca="false">IF($O184&gt;$W$4,ROUND(IF($O184&lt;3,0,IF($O184&gt;4.5,1.5*$H184*$P184,($O184-3)*$H184*$P184)),2),0)</f>
        <v>0</v>
      </c>
      <c r="U184" s="539" t="n">
        <f aca="false">IF($O184&gt;$W$4,ROUND(IF($O184&lt;4.5,0,IF($O184&gt;6,($O184-4.5)*$H184*$P184,($O184-4.5)*$H184*$P184)),2),0)</f>
        <v>0</v>
      </c>
      <c r="V184" s="540" t="n">
        <f aca="false">IF($O184&gt;$W$4,IF($O184&lt;=4,ROUND($H184*($O184+0.5)*2,2),0),0)</f>
        <v>173.16</v>
      </c>
      <c r="W184" s="541" t="n">
        <f aca="false">IF($O184&gt;$W$4,IF($O184&gt;4,ROUND($H184*($O184+0.5)*2,2),0),0)</f>
        <v>0</v>
      </c>
      <c r="X184" s="558" t="str">
        <f aca="false">A184</f>
        <v>JA20-1</v>
      </c>
      <c r="Y184" s="560" t="n">
        <f aca="false">IF($D184=0.4,1.2,IF($D184=0.6,1.2,IF($D184=0.8,1.3,IF($D184=1,1.5,IF($D184=1.2,1.7,IF($D184&lt;=2,2,"--"))))))</f>
        <v>1.3</v>
      </c>
      <c r="Z184" s="564" t="s">
        <v>1151</v>
      </c>
      <c r="AA184" s="561" t="n">
        <f aca="false">Y184</f>
        <v>1.3</v>
      </c>
      <c r="AB184" s="543" t="n">
        <f aca="false">IF($Y184="--","--",I184)</f>
        <v>1.6</v>
      </c>
      <c r="AC184" s="544" t="n">
        <f aca="false">IF($Y184="--","--",IF(D184&gt;1.5,0.15,ROUND($D184*0.1,2)))</f>
        <v>0.08</v>
      </c>
      <c r="AD184" s="544" t="n">
        <f aca="false">IF($Y184="--","--",0.15)</f>
        <v>0.15</v>
      </c>
      <c r="AE184" s="545" t="n">
        <f aca="false">IF($Y184="--","--",ROUND(AB184+AC184+AD184,2))</f>
        <v>1.83</v>
      </c>
      <c r="AF184" s="565" t="n">
        <f aca="false">IF($Y184="--","--",IF($AB184&lt;=2,$Y184+1,($Y184+1)+ROUNDUP($AB184-2,0)*0.1))</f>
        <v>2.3</v>
      </c>
      <c r="AG184" s="566" t="n">
        <f aca="false">IF($D184=0.4,0.92,IF($D184=0.6,0.68,IF($D184=0.8,0.74,IF($D184=1,0.7,IF($D184=1.2,0.66,IF($D184=1.5,0.6,IF($D184&lt;=2,(2.4-(D184+0.3)),"--")))))))</f>
        <v>0.74</v>
      </c>
      <c r="AH184" s="547" t="n">
        <f aca="false">IF($Y184="--","--",IF($AE184&lt;=$W$4,ROUND(IF($AE184&lt;1.5,$AE184*$AF184*$AG184,1.5*$AF184*$AG184),2),0))</f>
        <v>0</v>
      </c>
      <c r="AI184" s="547" t="n">
        <f aca="false">IF($Y184="--","--",IF($AE184&gt;$W$4,ROUND(IF($AE184&lt;1.5,$AE184*$AF184*$AG184,1.5*$AF184*$AG184),2),0))</f>
        <v>2.55</v>
      </c>
      <c r="AJ184" s="547" t="n">
        <f aca="false">IF($Y184="--","--",IF($AE184&gt;$W$4,ROUND(IF($AE184&lt;1.5,0,IF($AE184&gt;3,1.5*$AF184*$AG184,($AE184-1.5)*$AF184*$AG184)),2),0))</f>
        <v>0.56</v>
      </c>
      <c r="AK184" s="547" t="n">
        <f aca="false">IF($Y184="--","--",IF($AE184&gt;$W$4,ROUND(IF($AE184&lt;3,0,IF($AE184&gt;4.5,1.5*$AF184*$AG184,($AE184-3)*$AF184*$AG184)),2),0))</f>
        <v>0</v>
      </c>
      <c r="AL184" s="547" t="n">
        <f aca="false">IF($Y184="--","--",IF($AE184&gt;$W$4,ROUND(IF($AE184&lt;4.5,0,IF($AE184&gt;6,($AE184-4.5)*$AF184*$AG184,($AE184-4.5)*$AF184*$AG184)),2),0))</f>
        <v>0</v>
      </c>
      <c r="AM184" s="544" t="n">
        <f aca="false">IF($Y184="--","--",IF($AE184&gt;$W$4,IF($AE184&lt;=4,ROUND(($AG184*4)*($AE184+0.5)*2,2),0),0))</f>
        <v>13.79</v>
      </c>
      <c r="AN184" s="548" t="n">
        <f aca="false">IF($Y184="--","--",IF($AE184&gt;$W$4,IF($AE184&gt;4,ROUND(($AG184*4)*($AE184+0.5)*2,2),0),0))</f>
        <v>0</v>
      </c>
      <c r="AO184" s="558" t="s">
        <v>1316</v>
      </c>
      <c r="AP184" s="570" t="s">
        <v>10</v>
      </c>
      <c r="AQ184" s="571" t="s">
        <v>1317</v>
      </c>
      <c r="AR184" s="560" t="n">
        <v>0.8</v>
      </c>
      <c r="AS184" s="561"/>
      <c r="AT184" s="561"/>
      <c r="AU184" s="562" t="n">
        <v>37</v>
      </c>
      <c r="AV184" s="560" t="n">
        <f aca="false">IF($Y184="--","--",Y184+0.2)</f>
        <v>1.5</v>
      </c>
      <c r="AW184" s="564" t="s">
        <v>1151</v>
      </c>
      <c r="AX184" s="561" t="n">
        <f aca="false">AV184</f>
        <v>1.5</v>
      </c>
      <c r="AY184" s="538" t="n">
        <f aca="false">IF(D184&gt;2,AU184,AU184-AV184)</f>
        <v>35.5</v>
      </c>
      <c r="AZ184" s="538" t="n">
        <f aca="false">N184</f>
        <v>0.16</v>
      </c>
      <c r="BA184" s="538" t="n">
        <f aca="false">P184</f>
        <v>1.56</v>
      </c>
      <c r="BB184" s="537" t="n">
        <f aca="false">IF(F184=0,IF(ROUND(AY184*(((N184*P184)+(((D184+M184*2)/6)*P184))-ROUND(((D184+M184*2)^2)*((PI()*96.379/(4*360))-((SIN((96.379/2)*PI()/180))*(COS((96.379/2)*PI()/180))/4)),4)),2),ROUND(AY184*(((N184*P184)+(((D184+M184*2)/4)*P184))-ROUND(((D184+M184*2)^2)*((PI()*120/(4*360))-((SIN((120/2)*PI()/180))*(COS((120/2)*PI()/180))/4)),4)),2)),0)</f>
        <v>17.13</v>
      </c>
      <c r="BC184" s="549" t="n">
        <f aca="false">IF(F184&gt;0,ROUND(AY184*N184*P184,2),0)</f>
        <v>0</v>
      </c>
      <c r="BD184" s="549" t="n">
        <f aca="false">SUM(Q184:U184,AH184:AL184)</f>
        <v>109.31</v>
      </c>
      <c r="BE184" s="549" t="n">
        <f aca="false">IF(F184=0,ROUND((PI()*((D184+M184*2)^2)/4)*AY184,2),ROUND((D184+M184*2)*(F184+M184*2)*AY184,2))</f>
        <v>25.7</v>
      </c>
      <c r="BF184" s="572" t="n">
        <f aca="false">IF(($I184+M184-0.15)&lt;=2,($I184+M184+0.15),IF(($I184+M184)&lt;=3,2.35,($I184+M184+0.2)-0.85))</f>
        <v>1.83</v>
      </c>
      <c r="BG184" s="572" t="n">
        <f aca="false">IF(D184&gt;2,(I184-F184-M184-0.11),IF(($I184+M184)&lt;=2,0,IF(($I184+M184)&gt;3,0.85,(I184+M184+0.2-BF184))))</f>
        <v>0</v>
      </c>
      <c r="BH184" s="572" t="n">
        <f aca="false">IF(D184&gt;2,ROUND(((1.42+0.4)+(0.91+0.4))*2*BG184,2),ROUND(AV184*AX184*BF184,2))</f>
        <v>4.12</v>
      </c>
      <c r="BI184" s="572" t="n">
        <f aca="false">ROUND(((PI()*0.9^2)/4)*BG184,2)</f>
        <v>0</v>
      </c>
      <c r="BJ184" s="550" t="n">
        <f aca="false">ROUND(BD184-BE184-BH184-BI184-BB184-BC184,2)</f>
        <v>62.36</v>
      </c>
      <c r="BK184" s="516"/>
    </row>
    <row r="185" customFormat="false" ht="14.25" hidden="false" customHeight="false" outlineLevel="0" collapsed="false">
      <c r="A185" s="558" t="s">
        <v>1317</v>
      </c>
      <c r="B185" s="570" t="s">
        <v>10</v>
      </c>
      <c r="C185" s="559" t="s">
        <v>1318</v>
      </c>
      <c r="D185" s="560" t="n">
        <v>0.8</v>
      </c>
      <c r="E185" s="561"/>
      <c r="F185" s="561"/>
      <c r="G185" s="560" t="s">
        <v>1150</v>
      </c>
      <c r="H185" s="562" t="n">
        <v>23</v>
      </c>
      <c r="I185" s="563" t="n">
        <v>1.6</v>
      </c>
      <c r="J185" s="563" t="n">
        <v>1.6</v>
      </c>
      <c r="K185" s="536" t="n">
        <v>0.43</v>
      </c>
      <c r="L185" s="537" t="n">
        <f aca="false">ROUND((I185+J185)/2,2)</f>
        <v>1.6</v>
      </c>
      <c r="M185" s="538" t="n">
        <f aca="false">IF(F185=0,ROUND($D185*0.1,2),IF(D185&gt;2.8,0.18,0.15))</f>
        <v>0.08</v>
      </c>
      <c r="N185" s="538" t="n">
        <f aca="false">IF(F185=0,IF(ROUND($D185/4,2),IF(ROUND(($D185*1.2)/6,2)&lt;0.1,0.1,ROUND(($D185*1.2)/6,2))),0.5)</f>
        <v>0.16</v>
      </c>
      <c r="O185" s="537" t="n">
        <f aca="false">L185+M185+N185</f>
        <v>1.84</v>
      </c>
      <c r="P185" s="537" t="n">
        <f aca="false">IF(O185&lt;2,(D185+M185*2)+0.6,(D185+M185*2)+0.6+ROUNDUP(O185-2,0)*0.1)</f>
        <v>1.56</v>
      </c>
      <c r="Q185" s="539" t="n">
        <f aca="false">IF($O185&lt;=$W$4,ROUND(IF($O185&lt;1.5,$O185*$H185*$P185,1.5*$H185*$P185),2),0)</f>
        <v>0</v>
      </c>
      <c r="R185" s="539" t="n">
        <f aca="false">IF($O185&gt;$W$4,ROUND(IF($O185&lt;1.5,$O185*$H185*$P185,1.5*$H185*$P185),2),0)</f>
        <v>53.82</v>
      </c>
      <c r="S185" s="539" t="n">
        <f aca="false">IF($O185&gt;$W$4,ROUND(IF($O185&lt;1.5,0,IF($O185&gt;3,1.5*$H185*$P185,($O185-1.5)*$H185*$P185)),2),0)</f>
        <v>12.2</v>
      </c>
      <c r="T185" s="539" t="n">
        <f aca="false">IF($O185&gt;$W$4,ROUND(IF($O185&lt;3,0,IF($O185&gt;4.5,1.5*$H185*$P185,($O185-3)*$H185*$P185)),2),0)</f>
        <v>0</v>
      </c>
      <c r="U185" s="539" t="n">
        <f aca="false">IF($O185&gt;$W$4,ROUND(IF($O185&lt;4.5,0,IF($O185&gt;6,($O185-4.5)*$H185*$P185,($O185-4.5)*$H185*$P185)),2),0)</f>
        <v>0</v>
      </c>
      <c r="V185" s="540" t="n">
        <f aca="false">IF($O185&gt;$W$4,IF($O185&lt;=4,ROUND($H185*($O185+0.5)*2,2),0),0)</f>
        <v>107.64</v>
      </c>
      <c r="W185" s="541" t="n">
        <f aca="false">IF($O185&gt;$W$4,IF($O185&gt;4,ROUND($H185*($O185+0.5)*2,2),0),0)</f>
        <v>0</v>
      </c>
      <c r="X185" s="558" t="str">
        <f aca="false">A185</f>
        <v>JA20-2</v>
      </c>
      <c r="Y185" s="560" t="n">
        <f aca="false">IF($D185=0.4,1.2,IF($D185=0.6,1.2,IF($D185=0.8,1.3,IF($D185=1,1.5,IF($D185=1.2,1.7,IF($D185&lt;=2,2,"--"))))))</f>
        <v>1.3</v>
      </c>
      <c r="Z185" s="564" t="s">
        <v>1151</v>
      </c>
      <c r="AA185" s="561" t="n">
        <f aca="false">Y185</f>
        <v>1.3</v>
      </c>
      <c r="AB185" s="543" t="n">
        <f aca="false">IF($Y185="--","--",I185)</f>
        <v>1.6</v>
      </c>
      <c r="AC185" s="544" t="n">
        <f aca="false">IF($Y185="--","--",IF(D185&gt;1.5,0.15,ROUND($D185*0.1,2)))</f>
        <v>0.08</v>
      </c>
      <c r="AD185" s="544" t="n">
        <f aca="false">IF($Y185="--","--",0.15)</f>
        <v>0.15</v>
      </c>
      <c r="AE185" s="545" t="n">
        <f aca="false">IF($Y185="--","--",ROUND(AB185+AC185+AD185,2))</f>
        <v>1.83</v>
      </c>
      <c r="AF185" s="565" t="n">
        <f aca="false">IF($Y185="--","--",IF($AB185&lt;=2,$Y185+1,($Y185+1)+ROUNDUP($AB185-2,0)*0.1))</f>
        <v>2.3</v>
      </c>
      <c r="AG185" s="566" t="n">
        <f aca="false">IF($D185=0.4,0.92,IF($D185=0.6,0.68,IF($D185=0.8,0.74,IF($D185=1,0.7,IF($D185=1.2,0.66,IF($D185=1.5,0.6,IF($D185&lt;=2,(2.4-(D185+0.3)),"--")))))))</f>
        <v>0.74</v>
      </c>
      <c r="AH185" s="547" t="n">
        <f aca="false">IF($Y185="--","--",IF($AE185&lt;=$W$4,ROUND(IF($AE185&lt;1.5,$AE185*$AF185*$AG185,1.5*$AF185*$AG185),2),0))</f>
        <v>0</v>
      </c>
      <c r="AI185" s="547" t="n">
        <f aca="false">IF($Y185="--","--",IF($AE185&gt;$W$4,ROUND(IF($AE185&lt;1.5,$AE185*$AF185*$AG185,1.5*$AF185*$AG185),2),0))</f>
        <v>2.55</v>
      </c>
      <c r="AJ185" s="547" t="n">
        <f aca="false">IF($Y185="--","--",IF($AE185&gt;$W$4,ROUND(IF($AE185&lt;1.5,0,IF($AE185&gt;3,1.5*$AF185*$AG185,($AE185-1.5)*$AF185*$AG185)),2),0))</f>
        <v>0.56</v>
      </c>
      <c r="AK185" s="547" t="n">
        <f aca="false">IF($Y185="--","--",IF($AE185&gt;$W$4,ROUND(IF($AE185&lt;3,0,IF($AE185&gt;4.5,1.5*$AF185*$AG185,($AE185-3)*$AF185*$AG185)),2),0))</f>
        <v>0</v>
      </c>
      <c r="AL185" s="547" t="n">
        <f aca="false">IF($Y185="--","--",IF($AE185&gt;$W$4,ROUND(IF($AE185&lt;4.5,0,IF($AE185&gt;6,($AE185-4.5)*$AF185*$AG185,($AE185-4.5)*$AF185*$AG185)),2),0))</f>
        <v>0</v>
      </c>
      <c r="AM185" s="544" t="n">
        <f aca="false">IF($Y185="--","--",IF($AE185&gt;$W$4,IF($AE185&lt;=4,ROUND(($AG185*4)*($AE185+0.5)*2,2),0),0))</f>
        <v>13.79</v>
      </c>
      <c r="AN185" s="548" t="n">
        <f aca="false">IF($Y185="--","--",IF($AE185&gt;$W$4,IF($AE185&gt;4,ROUND(($AG185*4)*($AE185+0.5)*2,2),0),0))</f>
        <v>0</v>
      </c>
      <c r="AO185" s="558" t="s">
        <v>1317</v>
      </c>
      <c r="AP185" s="570" t="s">
        <v>10</v>
      </c>
      <c r="AQ185" s="571" t="s">
        <v>1318</v>
      </c>
      <c r="AR185" s="560" t="n">
        <v>0.8</v>
      </c>
      <c r="AS185" s="561"/>
      <c r="AT185" s="561"/>
      <c r="AU185" s="562" t="n">
        <v>23</v>
      </c>
      <c r="AV185" s="560" t="n">
        <f aca="false">IF($Y185="--","--",Y185+0.2)</f>
        <v>1.5</v>
      </c>
      <c r="AW185" s="564" t="s">
        <v>1151</v>
      </c>
      <c r="AX185" s="561" t="n">
        <f aca="false">AV185</f>
        <v>1.5</v>
      </c>
      <c r="AY185" s="538" t="n">
        <f aca="false">IF(D185&gt;2,AU185,AU185-AV185)</f>
        <v>21.5</v>
      </c>
      <c r="AZ185" s="538" t="n">
        <f aca="false">N185</f>
        <v>0.16</v>
      </c>
      <c r="BA185" s="538" t="n">
        <f aca="false">P185</f>
        <v>1.56</v>
      </c>
      <c r="BB185" s="537" t="n">
        <f aca="false">IF(F185=0,IF(ROUND(AY185*(((N185*P185)+(((D185+M185*2)/6)*P185))-ROUND(((D185+M185*2)^2)*((PI()*96.379/(4*360))-((SIN((96.379/2)*PI()/180))*(COS((96.379/2)*PI()/180))/4)),4)),2),ROUND(AY185*(((N185*P185)+(((D185+M185*2)/4)*P185))-ROUND(((D185+M185*2)^2)*((PI()*120/(4*360))-((SIN((120/2)*PI()/180))*(COS((120/2)*PI()/180))/4)),4)),2)),0)</f>
        <v>10.37</v>
      </c>
      <c r="BC185" s="549" t="n">
        <f aca="false">IF(F185&gt;0,ROUND(AY185*N185*P185,2),0)</f>
        <v>0</v>
      </c>
      <c r="BD185" s="549" t="n">
        <f aca="false">SUM(Q185:U185,AH185:AL185)</f>
        <v>69.13</v>
      </c>
      <c r="BE185" s="549" t="n">
        <f aca="false">IF(F185=0,ROUND((PI()*((D185+M185*2)^2)/4)*AY185,2),ROUND((D185+M185*2)*(F185+M185*2)*AY185,2))</f>
        <v>15.56</v>
      </c>
      <c r="BF185" s="572" t="n">
        <f aca="false">IF(($I185+M185-0.15)&lt;=2,($I185+M185+0.15),IF(($I185+M185)&lt;=3,2.35,($I185+M185+0.2)-0.85))</f>
        <v>1.83</v>
      </c>
      <c r="BG185" s="572" t="n">
        <f aca="false">IF(D185&gt;2,(I185-F185-M185-0.11),IF(($I185+M185)&lt;=2,0,IF(($I185+M185)&gt;3,0.85,(I185+M185+0.2-BF185))))</f>
        <v>0</v>
      </c>
      <c r="BH185" s="572" t="n">
        <f aca="false">IF(D185&gt;2,ROUND(((1.42+0.4)+(0.91+0.4))*2*BG185,2),ROUND(AV185*AX185*BF185,2))</f>
        <v>4.12</v>
      </c>
      <c r="BI185" s="572" t="n">
        <f aca="false">ROUND(((PI()*0.9^2)/4)*BG185,2)</f>
        <v>0</v>
      </c>
      <c r="BJ185" s="550" t="n">
        <f aca="false">ROUND(BD185-BE185-BH185-BI185-BB185-BC185,2)</f>
        <v>39.08</v>
      </c>
      <c r="BK185" s="516"/>
    </row>
    <row r="186" customFormat="false" ht="14.25" hidden="false" customHeight="false" outlineLevel="0" collapsed="false">
      <c r="A186" s="558" t="s">
        <v>1318</v>
      </c>
      <c r="B186" s="570" t="s">
        <v>10</v>
      </c>
      <c r="C186" s="559" t="s">
        <v>1319</v>
      </c>
      <c r="D186" s="560" t="n">
        <v>0.8</v>
      </c>
      <c r="E186" s="561"/>
      <c r="F186" s="561"/>
      <c r="G186" s="560" t="s">
        <v>1150</v>
      </c>
      <c r="H186" s="562" t="n">
        <v>30</v>
      </c>
      <c r="I186" s="563" t="n">
        <v>2.03</v>
      </c>
      <c r="J186" s="563" t="n">
        <v>1.60413167847915</v>
      </c>
      <c r="K186" s="536" t="n">
        <v>0</v>
      </c>
      <c r="L186" s="537" t="n">
        <f aca="false">ROUND((I186+J186)/2,2)</f>
        <v>1.82</v>
      </c>
      <c r="M186" s="538" t="n">
        <f aca="false">IF(F186=0,ROUND($D186*0.1,2),IF(D186&gt;2.8,0.18,0.15))</f>
        <v>0.08</v>
      </c>
      <c r="N186" s="538" t="n">
        <f aca="false">IF(F186=0,IF(ROUND($D186/4,2),IF(ROUND(($D186*1.2)/6,2)&lt;0.1,0.1,ROUND(($D186*1.2)/6,2))),0.5)</f>
        <v>0.16</v>
      </c>
      <c r="O186" s="537" t="n">
        <f aca="false">L186+M186+N186</f>
        <v>2.06</v>
      </c>
      <c r="P186" s="537" t="n">
        <f aca="false">IF(O186&lt;2,(D186+M186*2)+0.6,(D186+M186*2)+0.6+ROUNDUP(O186-2,0)*0.1)</f>
        <v>1.66</v>
      </c>
      <c r="Q186" s="539" t="n">
        <f aca="false">IF($O186&lt;=$W$4,ROUND(IF($O186&lt;1.5,$O186*$H186*$P186,1.5*$H186*$P186),2),0)</f>
        <v>0</v>
      </c>
      <c r="R186" s="539" t="n">
        <f aca="false">IF($O186&gt;$W$4,ROUND(IF($O186&lt;1.5,$O186*$H186*$P186,1.5*$H186*$P186),2),0)</f>
        <v>74.7</v>
      </c>
      <c r="S186" s="539" t="n">
        <f aca="false">IF($O186&gt;$W$4,ROUND(IF($O186&lt;1.5,0,IF($O186&gt;3,1.5*$H186*$P186,($O186-1.5)*$H186*$P186)),2),0)</f>
        <v>27.89</v>
      </c>
      <c r="T186" s="539" t="n">
        <f aca="false">IF($O186&gt;$W$4,ROUND(IF($O186&lt;3,0,IF($O186&gt;4.5,1.5*$H186*$P186,($O186-3)*$H186*$P186)),2),0)</f>
        <v>0</v>
      </c>
      <c r="U186" s="539" t="n">
        <f aca="false">IF($O186&gt;$W$4,ROUND(IF($O186&lt;4.5,0,IF($O186&gt;6,($O186-4.5)*$H186*$P186,($O186-4.5)*$H186*$P186)),2),0)</f>
        <v>0</v>
      </c>
      <c r="V186" s="540" t="n">
        <f aca="false">IF($O186&gt;$W$4,IF($O186&lt;=4,ROUND($H186*($O186+0.5)*2,2),0),0)</f>
        <v>153.6</v>
      </c>
      <c r="W186" s="541" t="n">
        <f aca="false">IF($O186&gt;$W$4,IF($O186&gt;4,ROUND($H186*($O186+0.5)*2,2),0),0)</f>
        <v>0</v>
      </c>
      <c r="X186" s="558" t="str">
        <f aca="false">A186</f>
        <v>JA20-3</v>
      </c>
      <c r="Y186" s="560" t="n">
        <f aca="false">IF($D186=0.4,1.2,IF($D186=0.6,1.2,IF($D186=0.8,1.3,IF($D186=1,1.5,IF($D186=1.2,1.7,IF($D186&lt;=2,2,"--"))))))</f>
        <v>1.3</v>
      </c>
      <c r="Z186" s="564" t="s">
        <v>1151</v>
      </c>
      <c r="AA186" s="561" t="n">
        <f aca="false">Y186</f>
        <v>1.3</v>
      </c>
      <c r="AB186" s="543" t="n">
        <f aca="false">IF($Y186="--","--",I186)</f>
        <v>2.03</v>
      </c>
      <c r="AC186" s="544" t="n">
        <f aca="false">IF($Y186="--","--",IF(D186&gt;1.5,0.15,ROUND($D186*0.1,2)))</f>
        <v>0.08</v>
      </c>
      <c r="AD186" s="544" t="n">
        <f aca="false">IF($Y186="--","--",0.15)</f>
        <v>0.15</v>
      </c>
      <c r="AE186" s="545" t="n">
        <f aca="false">IF($Y186="--","--",ROUND(AB186+AC186+AD186,2))</f>
        <v>2.26</v>
      </c>
      <c r="AF186" s="565" t="n">
        <f aca="false">IF($Y186="--","--",IF($AB186&lt;=2,$Y186+1,($Y186+1)+ROUNDUP($AB186-2,0)*0.1))</f>
        <v>2.4</v>
      </c>
      <c r="AG186" s="566" t="n">
        <f aca="false">IF($D186=0.4,0.92,IF($D186=0.6,0.68,IF($D186=0.8,0.74,IF($D186=1,0.7,IF($D186=1.2,0.66,IF($D186=1.5,0.6,IF($D186&lt;=2,(2.4-(D186+0.3)),"--")))))))</f>
        <v>0.74</v>
      </c>
      <c r="AH186" s="547" t="n">
        <f aca="false">IF($Y186="--","--",IF($AE186&lt;=$W$4,ROUND(IF($AE186&lt;1.5,$AE186*$AF186*$AG186,1.5*$AF186*$AG186),2),0))</f>
        <v>0</v>
      </c>
      <c r="AI186" s="547" t="n">
        <f aca="false">IF($Y186="--","--",IF($AE186&gt;$W$4,ROUND(IF($AE186&lt;1.5,$AE186*$AF186*$AG186,1.5*$AF186*$AG186),2),0))</f>
        <v>2.66</v>
      </c>
      <c r="AJ186" s="547" t="n">
        <f aca="false">IF($Y186="--","--",IF($AE186&gt;$W$4,ROUND(IF($AE186&lt;1.5,0,IF($AE186&gt;3,1.5*$AF186*$AG186,($AE186-1.5)*$AF186*$AG186)),2),0))</f>
        <v>1.35</v>
      </c>
      <c r="AK186" s="547" t="n">
        <f aca="false">IF($Y186="--","--",IF($AE186&gt;$W$4,ROUND(IF($AE186&lt;3,0,IF($AE186&gt;4.5,1.5*$AF186*$AG186,($AE186-3)*$AF186*$AG186)),2),0))</f>
        <v>0</v>
      </c>
      <c r="AL186" s="547" t="n">
        <f aca="false">IF($Y186="--","--",IF($AE186&gt;$W$4,ROUND(IF($AE186&lt;4.5,0,IF($AE186&gt;6,($AE186-4.5)*$AF186*$AG186,($AE186-4.5)*$AF186*$AG186)),2),0))</f>
        <v>0</v>
      </c>
      <c r="AM186" s="544" t="n">
        <f aca="false">IF($Y186="--","--",IF($AE186&gt;$W$4,IF($AE186&lt;=4,ROUND(($AG186*4)*($AE186+0.5)*2,2),0),0))</f>
        <v>16.34</v>
      </c>
      <c r="AN186" s="548" t="n">
        <f aca="false">IF($Y186="--","--",IF($AE186&gt;$W$4,IF($AE186&gt;4,ROUND(($AG186*4)*($AE186+0.5)*2,2),0),0))</f>
        <v>0</v>
      </c>
      <c r="AO186" s="558" t="s">
        <v>1318</v>
      </c>
      <c r="AP186" s="570" t="s">
        <v>10</v>
      </c>
      <c r="AQ186" s="571" t="s">
        <v>1319</v>
      </c>
      <c r="AR186" s="560" t="n">
        <v>0.8</v>
      </c>
      <c r="AS186" s="561"/>
      <c r="AT186" s="561"/>
      <c r="AU186" s="562" t="n">
        <v>30</v>
      </c>
      <c r="AV186" s="560" t="n">
        <f aca="false">IF($Y186="--","--",Y186+0.2)</f>
        <v>1.5</v>
      </c>
      <c r="AW186" s="564" t="s">
        <v>1151</v>
      </c>
      <c r="AX186" s="561" t="n">
        <f aca="false">AV186</f>
        <v>1.5</v>
      </c>
      <c r="AY186" s="538" t="n">
        <f aca="false">IF(D186&gt;2,AU186,AU186-AV186)</f>
        <v>28.5</v>
      </c>
      <c r="AZ186" s="538" t="n">
        <f aca="false">N186</f>
        <v>0.16</v>
      </c>
      <c r="BA186" s="538" t="n">
        <f aca="false">P186</f>
        <v>1.66</v>
      </c>
      <c r="BB186" s="537" t="n">
        <f aca="false">IF(F186=0,IF(ROUND(AY186*(((N186*P186)+(((D186+M186*2)/6)*P186))-ROUND(((D186+M186*2)^2)*((PI()*96.379/(4*360))-((SIN((96.379/2)*PI()/180))*(COS((96.379/2)*PI()/180))/4)),4)),2),ROUND(AY186*(((N186*P186)+(((D186+M186*2)/4)*P186))-ROUND(((D186+M186*2)^2)*((PI()*120/(4*360))-((SIN((120/2)*PI()/180))*(COS((120/2)*PI()/180))/4)),4)),2)),0)</f>
        <v>14.89</v>
      </c>
      <c r="BC186" s="549" t="n">
        <f aca="false">IF(F186&gt;0,ROUND(AY186*N186*P186,2),0)</f>
        <v>0</v>
      </c>
      <c r="BD186" s="549" t="n">
        <f aca="false">SUM(Q186:U186,AH186:AL186)</f>
        <v>106.6</v>
      </c>
      <c r="BE186" s="549" t="n">
        <f aca="false">IF(F186=0,ROUND((PI()*((D186+M186*2)^2)/4)*AY186,2),ROUND((D186+M186*2)*(F186+M186*2)*AY186,2))</f>
        <v>20.63</v>
      </c>
      <c r="BF186" s="572" t="n">
        <f aca="false">IF(($I186+M186-0.15)&lt;=2,($I186+M186+0.15),IF(($I186+M186)&lt;=3,2.35,($I186+M186+0.2)-0.85))</f>
        <v>2.26</v>
      </c>
      <c r="BG186" s="572" t="n">
        <f aca="false">IF(D186&gt;2,(I186-F186-M186-0.11),IF(($I186+M186)&lt;=2,0,IF(($I186+M186)&gt;3,0.85,(I186+M186+0.2-BF186))))</f>
        <v>0.0500000000000003</v>
      </c>
      <c r="BH186" s="572" t="n">
        <f aca="false">IF(D186&gt;2,ROUND(((1.42+0.4)+(0.91+0.4))*2*BG186,2),ROUND(AV186*AX186*BF186,2))</f>
        <v>5.09</v>
      </c>
      <c r="BI186" s="572" t="n">
        <f aca="false">ROUND(((PI()*0.9^2)/4)*BG186,2)</f>
        <v>0.03</v>
      </c>
      <c r="BJ186" s="550" t="n">
        <f aca="false">ROUND(BD186-BE186-BH186-BI186-BB186-BC186,2)</f>
        <v>65.96</v>
      </c>
      <c r="BK186" s="516"/>
    </row>
    <row r="187" customFormat="false" ht="14.25" hidden="false" customHeight="false" outlineLevel="0" collapsed="false">
      <c r="A187" s="558" t="s">
        <v>1319</v>
      </c>
      <c r="B187" s="570" t="s">
        <v>10</v>
      </c>
      <c r="C187" s="559" t="s">
        <v>1314</v>
      </c>
      <c r="D187" s="560" t="n">
        <v>0.8</v>
      </c>
      <c r="E187" s="561"/>
      <c r="F187" s="561"/>
      <c r="G187" s="560" t="s">
        <v>1150</v>
      </c>
      <c r="H187" s="562" t="n">
        <v>35</v>
      </c>
      <c r="I187" s="563" t="n">
        <v>1.60413167847915</v>
      </c>
      <c r="J187" s="563" t="n">
        <v>1.60413167847915</v>
      </c>
      <c r="K187" s="536" t="n">
        <v>0</v>
      </c>
      <c r="L187" s="537" t="n">
        <f aca="false">ROUND((I187+J187)/2,2)</f>
        <v>1.6</v>
      </c>
      <c r="M187" s="538" t="n">
        <f aca="false">IF(F187=0,ROUND($D187*0.1,2),IF(D187&gt;2.8,0.18,0.15))</f>
        <v>0.08</v>
      </c>
      <c r="N187" s="538" t="n">
        <f aca="false">IF(F187=0,IF(ROUND($D187/4,2),IF(ROUND(($D187*1.2)/6,2)&lt;0.1,0.1,ROUND(($D187*1.2)/6,2))),0.5)</f>
        <v>0.16</v>
      </c>
      <c r="O187" s="537" t="n">
        <f aca="false">L187+M187+N187</f>
        <v>1.84</v>
      </c>
      <c r="P187" s="537" t="n">
        <f aca="false">IF(O187&lt;2,(D187+M187*2)+0.6,(D187+M187*2)+0.6+ROUNDUP(O187-2,0)*0.1)</f>
        <v>1.56</v>
      </c>
      <c r="Q187" s="539" t="n">
        <f aca="false">IF($O187&lt;=$W$4,ROUND(IF($O187&lt;1.5,$O187*$H187*$P187,1.5*$H187*$P187),2),0)</f>
        <v>0</v>
      </c>
      <c r="R187" s="539" t="n">
        <f aca="false">IF($O187&gt;$W$4,ROUND(IF($O187&lt;1.5,$O187*$H187*$P187,1.5*$H187*$P187),2),0)</f>
        <v>81.9</v>
      </c>
      <c r="S187" s="539" t="n">
        <f aca="false">IF($O187&gt;$W$4,ROUND(IF($O187&lt;1.5,0,IF($O187&gt;3,1.5*$H187*$P187,($O187-1.5)*$H187*$P187)),2),0)</f>
        <v>18.56</v>
      </c>
      <c r="T187" s="539" t="n">
        <f aca="false">IF($O187&gt;$W$4,ROUND(IF($O187&lt;3,0,IF($O187&gt;4.5,1.5*$H187*$P187,($O187-3)*$H187*$P187)),2),0)</f>
        <v>0</v>
      </c>
      <c r="U187" s="539" t="n">
        <f aca="false">IF($O187&gt;$W$4,ROUND(IF($O187&lt;4.5,0,IF($O187&gt;6,($O187-4.5)*$H187*$P187,($O187-4.5)*$H187*$P187)),2),0)</f>
        <v>0</v>
      </c>
      <c r="V187" s="540" t="n">
        <f aca="false">IF($O187&gt;$W$4,IF($O187&lt;=4,ROUND($H187*($O187+0.5)*2,2),0),0)</f>
        <v>163.8</v>
      </c>
      <c r="W187" s="541" t="n">
        <f aca="false">IF($O187&gt;$W$4,IF($O187&gt;4,ROUND($H187*($O187+0.5)*2,2),0),0)</f>
        <v>0</v>
      </c>
      <c r="X187" s="558" t="str">
        <f aca="false">A187</f>
        <v>JA20-4</v>
      </c>
      <c r="Y187" s="560" t="n">
        <f aca="false">IF($D187=0.4,1.2,IF($D187=0.6,1.2,IF($D187=0.8,1.3,IF($D187=1,1.5,IF($D187=1.2,1.7,IF($D187&lt;=2,2,"--"))))))</f>
        <v>1.3</v>
      </c>
      <c r="Z187" s="564" t="s">
        <v>1151</v>
      </c>
      <c r="AA187" s="561" t="n">
        <f aca="false">Y187</f>
        <v>1.3</v>
      </c>
      <c r="AB187" s="543" t="n">
        <f aca="false">IF($Y187="--","--",I187)</f>
        <v>1.60413167847915</v>
      </c>
      <c r="AC187" s="544" t="n">
        <f aca="false">IF($Y187="--","--",IF(D187&gt;1.5,0.15,ROUND($D187*0.1,2)))</f>
        <v>0.08</v>
      </c>
      <c r="AD187" s="544" t="n">
        <f aca="false">IF($Y187="--","--",0.15)</f>
        <v>0.15</v>
      </c>
      <c r="AE187" s="545" t="n">
        <f aca="false">IF($Y187="--","--",ROUND(AB187+AC187+AD187,2))</f>
        <v>1.83</v>
      </c>
      <c r="AF187" s="565" t="n">
        <f aca="false">IF($Y187="--","--",IF($AB187&lt;=2,$Y187+1,($Y187+1)+ROUNDUP($AB187-2,0)*0.1))</f>
        <v>2.3</v>
      </c>
      <c r="AG187" s="566" t="n">
        <f aca="false">IF($D187=0.4,0.92,IF($D187=0.6,0.68,IF($D187=0.8,0.74,IF($D187=1,0.7,IF($D187=1.2,0.66,IF($D187=1.5,0.6,IF($D187&lt;=2,(2.4-(D187+0.3)),"--")))))))</f>
        <v>0.74</v>
      </c>
      <c r="AH187" s="547" t="n">
        <f aca="false">IF($Y187="--","--",IF($AE187&lt;=$W$4,ROUND(IF($AE187&lt;1.5,$AE187*$AF187*$AG187,1.5*$AF187*$AG187),2),0))</f>
        <v>0</v>
      </c>
      <c r="AI187" s="547" t="n">
        <f aca="false">IF($Y187="--","--",IF($AE187&gt;$W$4,ROUND(IF($AE187&lt;1.5,$AE187*$AF187*$AG187,1.5*$AF187*$AG187),2),0))</f>
        <v>2.55</v>
      </c>
      <c r="AJ187" s="547" t="n">
        <f aca="false">IF($Y187="--","--",IF($AE187&gt;$W$4,ROUND(IF($AE187&lt;1.5,0,IF($AE187&gt;3,1.5*$AF187*$AG187,($AE187-1.5)*$AF187*$AG187)),2),0))</f>
        <v>0.56</v>
      </c>
      <c r="AK187" s="547" t="n">
        <f aca="false">IF($Y187="--","--",IF($AE187&gt;$W$4,ROUND(IF($AE187&lt;3,0,IF($AE187&gt;4.5,1.5*$AF187*$AG187,($AE187-3)*$AF187*$AG187)),2),0))</f>
        <v>0</v>
      </c>
      <c r="AL187" s="547" t="n">
        <f aca="false">IF($Y187="--","--",IF($AE187&gt;$W$4,ROUND(IF($AE187&lt;4.5,0,IF($AE187&gt;6,($AE187-4.5)*$AF187*$AG187,($AE187-4.5)*$AF187*$AG187)),2),0))</f>
        <v>0</v>
      </c>
      <c r="AM187" s="544" t="n">
        <f aca="false">IF($Y187="--","--",IF($AE187&gt;$W$4,IF($AE187&lt;=4,ROUND(($AG187*4)*($AE187+0.5)*2,2),0),0))</f>
        <v>13.79</v>
      </c>
      <c r="AN187" s="548" t="n">
        <f aca="false">IF($Y187="--","--",IF($AE187&gt;$W$4,IF($AE187&gt;4,ROUND(($AG187*4)*($AE187+0.5)*2,2),0),0))</f>
        <v>0</v>
      </c>
      <c r="AO187" s="558" t="s">
        <v>1319</v>
      </c>
      <c r="AP187" s="570" t="s">
        <v>10</v>
      </c>
      <c r="AQ187" s="571" t="s">
        <v>1314</v>
      </c>
      <c r="AR187" s="560" t="n">
        <v>0.8</v>
      </c>
      <c r="AS187" s="561"/>
      <c r="AT187" s="561"/>
      <c r="AU187" s="562" t="n">
        <v>35</v>
      </c>
      <c r="AV187" s="560" t="n">
        <f aca="false">IF($Y187="--","--",Y187+0.2)</f>
        <v>1.5</v>
      </c>
      <c r="AW187" s="564" t="s">
        <v>1151</v>
      </c>
      <c r="AX187" s="561" t="n">
        <f aca="false">AV187</f>
        <v>1.5</v>
      </c>
      <c r="AY187" s="538" t="n">
        <f aca="false">IF(D187&gt;2,AU187,AU187-AV187)</f>
        <v>33.5</v>
      </c>
      <c r="AZ187" s="538" t="n">
        <f aca="false">N187</f>
        <v>0.16</v>
      </c>
      <c r="BA187" s="538" t="n">
        <f aca="false">P187</f>
        <v>1.56</v>
      </c>
      <c r="BB187" s="537" t="n">
        <f aca="false">IF(F187=0,IF(ROUND(AY187*(((N187*P187)+(((D187+M187*2)/6)*P187))-ROUND(((D187+M187*2)^2)*((PI()*96.379/(4*360))-((SIN((96.379/2)*PI()/180))*(COS((96.379/2)*PI()/180))/4)),4)),2),ROUND(AY187*(((N187*P187)+(((D187+M187*2)/4)*P187))-ROUND(((D187+M187*2)^2)*((PI()*120/(4*360))-((SIN((120/2)*PI()/180))*(COS((120/2)*PI()/180))/4)),4)),2)),0)</f>
        <v>16.16</v>
      </c>
      <c r="BC187" s="549" t="n">
        <f aca="false">IF(F187&gt;0,ROUND(AY187*N187*P187,2),0)</f>
        <v>0</v>
      </c>
      <c r="BD187" s="549" t="n">
        <f aca="false">SUM(Q187:U187,AH187:AL187)</f>
        <v>103.57</v>
      </c>
      <c r="BE187" s="549" t="n">
        <f aca="false">IF(F187=0,ROUND((PI()*((D187+M187*2)^2)/4)*AY187,2),ROUND((D187+M187*2)*(F187+M187*2)*AY187,2))</f>
        <v>24.25</v>
      </c>
      <c r="BF187" s="572" t="n">
        <f aca="false">IF(($I187+M187-0.15)&lt;=2,($I187+M187+0.15),IF(($I187+M187)&lt;=3,2.35,($I187+M187+0.2)-0.85))</f>
        <v>1.83413167847915</v>
      </c>
      <c r="BG187" s="572" t="n">
        <f aca="false">IF(D187&gt;2,(I187-F187-M187-0.11),IF(($I187+M187)&lt;=2,0,IF(($I187+M187)&gt;3,0.85,(I187+M187+0.2-BF187))))</f>
        <v>0</v>
      </c>
      <c r="BH187" s="572" t="n">
        <f aca="false">IF(D187&gt;2,ROUND(((1.42+0.4)+(0.91+0.4))*2*BG187,2),ROUND(AV187*AX187*BF187,2))</f>
        <v>4.13</v>
      </c>
      <c r="BI187" s="572" t="n">
        <f aca="false">ROUND(((PI()*0.9^2)/4)*BG187,2)</f>
        <v>0</v>
      </c>
      <c r="BJ187" s="550" t="n">
        <f aca="false">ROUND(BD187-BE187-BH187-BI187-BB187-BC187,2)</f>
        <v>59.03</v>
      </c>
      <c r="BK187" s="516"/>
    </row>
    <row r="188" customFormat="false" ht="14.25" hidden="false" customHeight="false" outlineLevel="0" collapsed="false">
      <c r="A188" s="558" t="s">
        <v>1314</v>
      </c>
      <c r="B188" s="570" t="s">
        <v>10</v>
      </c>
      <c r="C188" s="559" t="s">
        <v>1320</v>
      </c>
      <c r="D188" s="560" t="n">
        <v>0.8</v>
      </c>
      <c r="E188" s="561"/>
      <c r="F188" s="561"/>
      <c r="G188" s="560" t="s">
        <v>1150</v>
      </c>
      <c r="H188" s="562" t="n">
        <v>39</v>
      </c>
      <c r="I188" s="563" t="n">
        <v>1.60413167847915</v>
      </c>
      <c r="J188" s="563" t="n">
        <v>1.60413167847915</v>
      </c>
      <c r="K188" s="536" t="n">
        <v>0.064</v>
      </c>
      <c r="L188" s="537" t="n">
        <f aca="false">ROUND((I188+J188)/2,2)</f>
        <v>1.6</v>
      </c>
      <c r="M188" s="538" t="n">
        <f aca="false">IF(F188=0,ROUND($D188*0.1,2),IF(D188&gt;2.8,0.18,0.15))</f>
        <v>0.08</v>
      </c>
      <c r="N188" s="538" t="n">
        <f aca="false">IF(F188=0,IF(ROUND($D188/4,2),IF(ROUND(($D188*1.2)/6,2)&lt;0.1,0.1,ROUND(($D188*1.2)/6,2))),0.5)</f>
        <v>0.16</v>
      </c>
      <c r="O188" s="537" t="n">
        <f aca="false">L188+M188+N188</f>
        <v>1.84</v>
      </c>
      <c r="P188" s="537" t="n">
        <f aca="false">IF(O188&lt;2,(D188+M188*2)+0.6,(D188+M188*2)+0.6+ROUNDUP(O188-2,0)*0.1)</f>
        <v>1.56</v>
      </c>
      <c r="Q188" s="539" t="n">
        <f aca="false">IF($O188&lt;=$W$4,ROUND(IF($O188&lt;1.5,$O188*$H188*$P188,1.5*$H188*$P188),2),0)</f>
        <v>0</v>
      </c>
      <c r="R188" s="539" t="n">
        <f aca="false">IF($O188&gt;$W$4,ROUND(IF($O188&lt;1.5,$O188*$H188*$P188,1.5*$H188*$P188),2),0)</f>
        <v>91.26</v>
      </c>
      <c r="S188" s="539" t="n">
        <f aca="false">IF($O188&gt;$W$4,ROUND(IF($O188&lt;1.5,0,IF($O188&gt;3,1.5*$H188*$P188,($O188-1.5)*$H188*$P188)),2),0)</f>
        <v>20.69</v>
      </c>
      <c r="T188" s="539" t="n">
        <f aca="false">IF($O188&gt;$W$4,ROUND(IF($O188&lt;3,0,IF($O188&gt;4.5,1.5*$H188*$P188,($O188-3)*$H188*$P188)),2),0)</f>
        <v>0</v>
      </c>
      <c r="U188" s="539" t="n">
        <f aca="false">IF($O188&gt;$W$4,ROUND(IF($O188&lt;4.5,0,IF($O188&gt;6,($O188-4.5)*$H188*$P188,($O188-4.5)*$H188*$P188)),2),0)</f>
        <v>0</v>
      </c>
      <c r="V188" s="540" t="n">
        <f aca="false">IF($O188&gt;$W$4,IF($O188&lt;=4,ROUND($H188*($O188+0.5)*2,2),0),0)</f>
        <v>182.52</v>
      </c>
      <c r="W188" s="541" t="n">
        <f aca="false">IF($O188&gt;$W$4,IF($O188&gt;4,ROUND($H188*($O188+0.5)*2,2),0),0)</f>
        <v>0</v>
      </c>
      <c r="X188" s="558" t="str">
        <f aca="false">A188</f>
        <v>JA20-5</v>
      </c>
      <c r="Y188" s="560" t="n">
        <f aca="false">IF($D188=0.4,1.2,IF($D188=0.6,1.2,IF($D188=0.8,1.3,IF($D188=1,1.5,IF($D188=1.2,1.7,IF($D188&lt;=2,2,"--"))))))</f>
        <v>1.3</v>
      </c>
      <c r="Z188" s="564" t="s">
        <v>1151</v>
      </c>
      <c r="AA188" s="561" t="n">
        <f aca="false">Y188</f>
        <v>1.3</v>
      </c>
      <c r="AB188" s="543" t="n">
        <f aca="false">IF($Y188="--","--",I188)</f>
        <v>1.60413167847915</v>
      </c>
      <c r="AC188" s="544" t="n">
        <f aca="false">IF($Y188="--","--",IF(D188&gt;1.5,0.15,ROUND($D188*0.1,2)))</f>
        <v>0.08</v>
      </c>
      <c r="AD188" s="544" t="n">
        <f aca="false">IF($Y188="--","--",0.15)</f>
        <v>0.15</v>
      </c>
      <c r="AE188" s="545" t="n">
        <f aca="false">IF($Y188="--","--",ROUND(AB188+AC188+AD188,2))</f>
        <v>1.83</v>
      </c>
      <c r="AF188" s="565" t="n">
        <f aca="false">IF($Y188="--","--",IF($AB188&lt;=2,$Y188+1,($Y188+1)+ROUNDUP($AB188-2,0)*0.1))</f>
        <v>2.3</v>
      </c>
      <c r="AG188" s="566" t="n">
        <f aca="false">IF($D188=0.4,0.92,IF($D188=0.6,0.68,IF($D188=0.8,0.74,IF($D188=1,0.7,IF($D188=1.2,0.66,IF($D188=1.5,0.6,IF($D188&lt;=2,(2.4-(D188+0.3)),"--")))))))</f>
        <v>0.74</v>
      </c>
      <c r="AH188" s="547" t="n">
        <f aca="false">IF($Y188="--","--",IF($AE188&lt;=$W$4,ROUND(IF($AE188&lt;1.5,$AE188*$AF188*$AG188,1.5*$AF188*$AG188),2),0))</f>
        <v>0</v>
      </c>
      <c r="AI188" s="547" t="n">
        <f aca="false">IF($Y188="--","--",IF($AE188&gt;$W$4,ROUND(IF($AE188&lt;1.5,$AE188*$AF188*$AG188,1.5*$AF188*$AG188),2),0))</f>
        <v>2.55</v>
      </c>
      <c r="AJ188" s="547" t="n">
        <f aca="false">IF($Y188="--","--",IF($AE188&gt;$W$4,ROUND(IF($AE188&lt;1.5,0,IF($AE188&gt;3,1.5*$AF188*$AG188,($AE188-1.5)*$AF188*$AG188)),2),0))</f>
        <v>0.56</v>
      </c>
      <c r="AK188" s="547" t="n">
        <f aca="false">IF($Y188="--","--",IF($AE188&gt;$W$4,ROUND(IF($AE188&lt;3,0,IF($AE188&gt;4.5,1.5*$AF188*$AG188,($AE188-3)*$AF188*$AG188)),2),0))</f>
        <v>0</v>
      </c>
      <c r="AL188" s="547" t="n">
        <f aca="false">IF($Y188="--","--",IF($AE188&gt;$W$4,ROUND(IF($AE188&lt;4.5,0,IF($AE188&gt;6,($AE188-4.5)*$AF188*$AG188,($AE188-4.5)*$AF188*$AG188)),2),0))</f>
        <v>0</v>
      </c>
      <c r="AM188" s="544" t="n">
        <f aca="false">IF($Y188="--","--",IF($AE188&gt;$W$4,IF($AE188&lt;=4,ROUND(($AG188*4)*($AE188+0.5)*2,2),0),0))</f>
        <v>13.79</v>
      </c>
      <c r="AN188" s="548" t="n">
        <f aca="false">IF($Y188="--","--",IF($AE188&gt;$W$4,IF($AE188&gt;4,ROUND(($AG188*4)*($AE188+0.5)*2,2),0),0))</f>
        <v>0</v>
      </c>
      <c r="AO188" s="558" t="s">
        <v>1314</v>
      </c>
      <c r="AP188" s="570" t="s">
        <v>10</v>
      </c>
      <c r="AQ188" s="571" t="s">
        <v>1320</v>
      </c>
      <c r="AR188" s="560" t="n">
        <v>0.8</v>
      </c>
      <c r="AS188" s="561"/>
      <c r="AT188" s="561"/>
      <c r="AU188" s="562" t="n">
        <v>39</v>
      </c>
      <c r="AV188" s="560" t="n">
        <f aca="false">IF($Y188="--","--",Y188+0.2)</f>
        <v>1.5</v>
      </c>
      <c r="AW188" s="564" t="s">
        <v>1151</v>
      </c>
      <c r="AX188" s="561" t="n">
        <f aca="false">AV188</f>
        <v>1.5</v>
      </c>
      <c r="AY188" s="538" t="n">
        <f aca="false">IF(D188&gt;2,AU188,AU188-AV188)</f>
        <v>37.5</v>
      </c>
      <c r="AZ188" s="538" t="n">
        <f aca="false">N188</f>
        <v>0.16</v>
      </c>
      <c r="BA188" s="538" t="n">
        <f aca="false">P188</f>
        <v>1.56</v>
      </c>
      <c r="BB188" s="537" t="n">
        <f aca="false">IF(F188=0,IF(ROUND(AY188*(((N188*P188)+(((D188+M188*2)/6)*P188))-ROUND(((D188+M188*2)^2)*((PI()*96.379/(4*360))-((SIN((96.379/2)*PI()/180))*(COS((96.379/2)*PI()/180))/4)),4)),2),ROUND(AY188*(((N188*P188)+(((D188+M188*2)/4)*P188))-ROUND(((D188+M188*2)^2)*((PI()*120/(4*360))-((SIN((120/2)*PI()/180))*(COS((120/2)*PI()/180))/4)),4)),2)),0)</f>
        <v>18.09</v>
      </c>
      <c r="BC188" s="549" t="n">
        <f aca="false">IF(F188&gt;0,ROUND(AY188*N188*P188,2),0)</f>
        <v>0</v>
      </c>
      <c r="BD188" s="549" t="n">
        <f aca="false">SUM(Q188:U188,AH188:AL188)</f>
        <v>115.06</v>
      </c>
      <c r="BE188" s="549" t="n">
        <f aca="false">IF(F188=0,ROUND((PI()*((D188+M188*2)^2)/4)*AY188,2),ROUND((D188+M188*2)*(F188+M188*2)*AY188,2))</f>
        <v>27.14</v>
      </c>
      <c r="BF188" s="572" t="n">
        <f aca="false">IF(($I188+M188-0.15)&lt;=2,($I188+M188+0.15),IF(($I188+M188)&lt;=3,2.35,($I188+M188+0.2)-0.85))</f>
        <v>1.83413167847915</v>
      </c>
      <c r="BG188" s="572" t="n">
        <f aca="false">IF(D188&gt;2,(I188-F188-M188-0.11),IF(($I188+M188)&lt;=2,0,IF(($I188+M188)&gt;3,0.85,(I188+M188+0.2-BF188))))</f>
        <v>0</v>
      </c>
      <c r="BH188" s="572" t="n">
        <f aca="false">IF(D188&gt;2,ROUND(((1.42+0.4)+(0.91+0.4))*2*BG188,2),ROUND(AV188*AX188*BF188,2))</f>
        <v>4.13</v>
      </c>
      <c r="BI188" s="572" t="n">
        <f aca="false">ROUND(((PI()*0.9^2)/4)*BG188,2)</f>
        <v>0</v>
      </c>
      <c r="BJ188" s="550" t="n">
        <f aca="false">ROUND(BD188-BE188-BH188-BI188-BB188-BC188,2)</f>
        <v>65.7</v>
      </c>
      <c r="BK188" s="516"/>
    </row>
    <row r="189" customFormat="false" ht="14.25" hidden="false" customHeight="false" outlineLevel="0" collapsed="false">
      <c r="A189" s="530" t="s">
        <v>1320</v>
      </c>
      <c r="B189" s="531" t="s">
        <v>10</v>
      </c>
      <c r="C189" s="532" t="s">
        <v>1321</v>
      </c>
      <c r="D189" s="533" t="n">
        <v>0.8</v>
      </c>
      <c r="E189" s="534"/>
      <c r="F189" s="534"/>
      <c r="G189" s="533" t="s">
        <v>1150</v>
      </c>
      <c r="H189" s="535" t="n">
        <v>37</v>
      </c>
      <c r="I189" s="536" t="n">
        <v>1.66813167847915</v>
      </c>
      <c r="J189" s="536" t="n">
        <v>1.66813167847915</v>
      </c>
      <c r="K189" s="536" t="n">
        <v>0.343</v>
      </c>
      <c r="L189" s="537" t="n">
        <f aca="false">ROUND((I189+J189)/2,2)</f>
        <v>1.67</v>
      </c>
      <c r="M189" s="538" t="n">
        <f aca="false">IF(F189=0,ROUND($D189*0.1,2),IF(D189&gt;2.8,0.18,0.15))</f>
        <v>0.08</v>
      </c>
      <c r="N189" s="538" t="n">
        <f aca="false">IF(F189=0,IF(ROUND($D189/4,2),IF(ROUND(($D189*1.2)/6,2)&lt;0.1,0.1,ROUND(($D189*1.2)/6,2))),0.5)</f>
        <v>0.16</v>
      </c>
      <c r="O189" s="537" t="n">
        <f aca="false">L189+M189+N189</f>
        <v>1.91</v>
      </c>
      <c r="P189" s="537" t="n">
        <f aca="false">IF(O189&lt;2,(D189+M189*2)+0.6,(D189+M189*2)+0.6+ROUNDUP(O189-2,0)*0.1)</f>
        <v>1.56</v>
      </c>
      <c r="Q189" s="539" t="n">
        <f aca="false">IF($O189&lt;=$W$4,ROUND(IF($O189&lt;1.5,$O189*$H189*$P189,1.5*$H189*$P189),2),0)</f>
        <v>0</v>
      </c>
      <c r="R189" s="539" t="n">
        <f aca="false">IF($O189&gt;$W$4,ROUND(IF($O189&lt;1.5,$O189*$H189*$P189,1.5*$H189*$P189),2),0)</f>
        <v>86.58</v>
      </c>
      <c r="S189" s="539" t="n">
        <f aca="false">IF($O189&gt;$W$4,ROUND(IF($O189&lt;1.5,0,IF($O189&gt;3,1.5*$H189*$P189,($O189-1.5)*$H189*$P189)),2),0)</f>
        <v>23.67</v>
      </c>
      <c r="T189" s="539" t="n">
        <f aca="false">IF($O189&gt;$W$4,ROUND(IF($O189&lt;3,0,IF($O189&gt;4.5,1.5*$H189*$P189,($O189-3)*$H189*$P189)),2),0)</f>
        <v>0</v>
      </c>
      <c r="U189" s="539" t="n">
        <f aca="false">IF($O189&gt;$W$4,ROUND(IF($O189&lt;4.5,0,IF($O189&gt;6,($O189-4.5)*$H189*$P189,($O189-4.5)*$H189*$P189)),2),0)</f>
        <v>0</v>
      </c>
      <c r="V189" s="540" t="n">
        <f aca="false">IF($O189&gt;$W$4,IF($O189&lt;=4,ROUND($H189*($O189+0.5)*2,2),0),0)</f>
        <v>178.34</v>
      </c>
      <c r="W189" s="541" t="n">
        <f aca="false">IF($O189&gt;$W$4,IF($O189&gt;4,ROUND($H189*($O189+0.5)*2,2),0),0)</f>
        <v>0</v>
      </c>
      <c r="X189" s="530" t="str">
        <f aca="false">A189</f>
        <v>JA20-6</v>
      </c>
      <c r="Y189" s="533" t="n">
        <f aca="false">IF($D189=0.4,1.2,IF($D189=0.6,1.2,IF($D189=0.8,1.3,IF($D189=1,1.5,IF($D189=1.2,1.7,IF($D189&lt;=2,2,"--"))))))</f>
        <v>1.3</v>
      </c>
      <c r="Z189" s="542" t="s">
        <v>1151</v>
      </c>
      <c r="AA189" s="534" t="n">
        <f aca="false">Y189</f>
        <v>1.3</v>
      </c>
      <c r="AB189" s="543" t="n">
        <f aca="false">IF($Y189="--","--",I189)</f>
        <v>1.66813167847915</v>
      </c>
      <c r="AC189" s="544" t="n">
        <f aca="false">IF($Y189="--","--",IF(D189&gt;1.5,0.15,ROUND($D189*0.1,2)))</f>
        <v>0.08</v>
      </c>
      <c r="AD189" s="544" t="n">
        <f aca="false">IF($Y189="--","--",0.15)</f>
        <v>0.15</v>
      </c>
      <c r="AE189" s="545" t="n">
        <f aca="false">IF($Y189="--","--",ROUND(AB189+AC189+AD189,2))</f>
        <v>1.9</v>
      </c>
      <c r="AF189" s="545" t="n">
        <f aca="false">IF($Y189="--","--",IF($AB189&lt;=2,$Y189+1,($Y189+1)+ROUNDUP($AB189-2,0)*0.1))</f>
        <v>2.3</v>
      </c>
      <c r="AG189" s="546" t="n">
        <f aca="false">IF($D189=0.4,0.92,IF($D189=0.6,0.68,IF($D189=0.8,0.74,IF($D189=1,0.7,IF($D189=1.2,0.66,IF($D189=1.5,0.6,IF($D189&lt;=2,(2.4-(D189+0.3)),"--")))))))</f>
        <v>0.74</v>
      </c>
      <c r="AH189" s="547" t="n">
        <f aca="false">IF($Y189="--","--",IF($AE189&lt;=$W$4,ROUND(IF($AE189&lt;1.5,$AE189*$AF189*$AG189,1.5*$AF189*$AG189),2),0))</f>
        <v>0</v>
      </c>
      <c r="AI189" s="547" t="n">
        <f aca="false">IF($Y189="--","--",IF($AE189&gt;$W$4,ROUND(IF($AE189&lt;1.5,$AE189*$AF189*$AG189,1.5*$AF189*$AG189),2),0))</f>
        <v>2.55</v>
      </c>
      <c r="AJ189" s="547" t="n">
        <f aca="false">IF($Y189="--","--",IF($AE189&gt;$W$4,ROUND(IF($AE189&lt;1.5,0,IF($AE189&gt;3,1.5*$AF189*$AG189,($AE189-1.5)*$AF189*$AG189)),2),0))</f>
        <v>0.68</v>
      </c>
      <c r="AK189" s="547" t="n">
        <f aca="false">IF($Y189="--","--",IF($AE189&gt;$W$4,ROUND(IF($AE189&lt;3,0,IF($AE189&gt;4.5,1.5*$AF189*$AG189,($AE189-3)*$AF189*$AG189)),2),0))</f>
        <v>0</v>
      </c>
      <c r="AL189" s="547" t="n">
        <f aca="false">IF($Y189="--","--",IF($AE189&gt;$W$4,ROUND(IF($AE189&lt;4.5,0,IF($AE189&gt;6,($AE189-4.5)*$AF189*$AG189,($AE189-4.5)*$AF189*$AG189)),2),0))</f>
        <v>0</v>
      </c>
      <c r="AM189" s="544" t="n">
        <f aca="false">IF($Y189="--","--",IF($AE189&gt;$W$4,IF($AE189&lt;=4,ROUND(($AG189*4)*($AE189+0.5)*2,2),0),0))</f>
        <v>14.21</v>
      </c>
      <c r="AN189" s="548" t="n">
        <f aca="false">IF($Y189="--","--",IF($AE189&gt;$W$4,IF($AE189&gt;4,ROUND(($AG189*4)*($AE189+0.5)*2,2),0),0))</f>
        <v>0</v>
      </c>
      <c r="AO189" s="530" t="s">
        <v>1320</v>
      </c>
      <c r="AP189" s="531" t="s">
        <v>10</v>
      </c>
      <c r="AQ189" s="532" t="s">
        <v>1321</v>
      </c>
      <c r="AR189" s="533" t="n">
        <v>0.8</v>
      </c>
      <c r="AS189" s="534"/>
      <c r="AT189" s="534"/>
      <c r="AU189" s="535" t="n">
        <v>37</v>
      </c>
      <c r="AV189" s="533" t="n">
        <f aca="false">IF($Y189="--","--",Y189+0.2)</f>
        <v>1.5</v>
      </c>
      <c r="AW189" s="542" t="s">
        <v>1151</v>
      </c>
      <c r="AX189" s="534" t="n">
        <f aca="false">AV189</f>
        <v>1.5</v>
      </c>
      <c r="AY189" s="538" t="n">
        <f aca="false">IF(D189&gt;2,AU189,AU189-AV189)</f>
        <v>35.5</v>
      </c>
      <c r="AZ189" s="538" t="n">
        <f aca="false">N189</f>
        <v>0.16</v>
      </c>
      <c r="BA189" s="538" t="n">
        <f aca="false">P189</f>
        <v>1.56</v>
      </c>
      <c r="BB189" s="537" t="n">
        <f aca="false">IF(F189=0,IF(ROUND(AY189*(((N189*P189)+(((D189+M189*2)/6)*P189))-ROUND(((D189+M189*2)^2)*((PI()*96.379/(4*360))-((SIN((96.379/2)*PI()/180))*(COS((96.379/2)*PI()/180))/4)),4)),2),ROUND(AY189*(((N189*P189)+(((D189+M189*2)/4)*P189))-ROUND(((D189+M189*2)^2)*((PI()*120/(4*360))-((SIN((120/2)*PI()/180))*(COS((120/2)*PI()/180))/4)),4)),2)),0)</f>
        <v>17.13</v>
      </c>
      <c r="BC189" s="549" t="n">
        <f aca="false">IF(F189&gt;0,ROUND(AY189*N189*P189,2),0)</f>
        <v>0</v>
      </c>
      <c r="BD189" s="549" t="n">
        <f aca="false">SUM(Q189:U189,AH189:AL189)</f>
        <v>113.48</v>
      </c>
      <c r="BE189" s="549" t="n">
        <f aca="false">IF(F189=0,ROUND((PI()*((D189+M189*2)^2)/4)*AY189,2),ROUND((D189+M189*2)*(F189+M189*2)*AY189,2))</f>
        <v>25.7</v>
      </c>
      <c r="BF189" s="539" t="n">
        <f aca="false">IF(($I189+M189-0.15)&lt;=2,($I189+M189+0.15),IF(($I189+M189)&lt;=3,2.35,($I189+M189+0.2)-0.85))</f>
        <v>1.89813167847915</v>
      </c>
      <c r="BG189" s="539" t="n">
        <f aca="false">IF(D189&gt;2,(I189-F189-M189-0.11),IF(($I189+M189)&lt;=2,0,IF(($I189+M189)&gt;3,0.85,(I189+M189+0.2-BF189))))</f>
        <v>0</v>
      </c>
      <c r="BH189" s="539" t="n">
        <f aca="false">IF(D189&gt;2,ROUND(((1.42+0.4)+(0.91+0.4))*2*BG189,2),ROUND(AV189*AX189*BF189,2))</f>
        <v>4.27</v>
      </c>
      <c r="BI189" s="539" t="n">
        <f aca="false">ROUND(((PI()*0.9^2)/4)*BG189,2)</f>
        <v>0</v>
      </c>
      <c r="BJ189" s="550" t="n">
        <f aca="false">ROUND(BD189-BE189-BH189-BI189-BB189-BC189,2)</f>
        <v>66.38</v>
      </c>
      <c r="BK189" s="516"/>
    </row>
    <row r="190" customFormat="false" ht="14.25" hidden="false" customHeight="false" outlineLevel="0" collapsed="false">
      <c r="A190" s="503"/>
      <c r="B190" s="504"/>
      <c r="C190" s="604"/>
      <c r="D190" s="505"/>
      <c r="E190" s="505"/>
      <c r="F190" s="505"/>
      <c r="G190" s="505"/>
      <c r="H190" s="507"/>
      <c r="I190" s="508"/>
      <c r="J190" s="508"/>
      <c r="K190" s="508"/>
      <c r="L190" s="509"/>
      <c r="M190" s="510"/>
      <c r="N190" s="510"/>
      <c r="O190" s="509"/>
      <c r="P190" s="509"/>
      <c r="Q190" s="511"/>
      <c r="R190" s="511"/>
      <c r="S190" s="511"/>
      <c r="T190" s="511"/>
      <c r="U190" s="511"/>
      <c r="V190" s="512"/>
      <c r="W190" s="513"/>
      <c r="X190" s="518"/>
      <c r="Y190" s="505"/>
      <c r="Z190" s="551"/>
      <c r="AA190" s="505"/>
      <c r="AB190" s="552"/>
      <c r="AC190" s="553"/>
      <c r="AD190" s="553"/>
      <c r="AE190" s="554"/>
      <c r="AF190" s="554"/>
      <c r="AG190" s="551"/>
      <c r="AH190" s="555"/>
      <c r="AI190" s="555"/>
      <c r="AJ190" s="555"/>
      <c r="AK190" s="555"/>
      <c r="AL190" s="555"/>
      <c r="AM190" s="553"/>
      <c r="AN190" s="556"/>
      <c r="AO190" s="518"/>
      <c r="AP190" s="504"/>
      <c r="AQ190" s="604"/>
      <c r="AR190" s="505"/>
      <c r="AS190" s="505"/>
      <c r="AT190" s="505"/>
      <c r="AU190" s="507"/>
      <c r="AV190" s="505"/>
      <c r="AW190" s="551"/>
      <c r="AX190" s="505"/>
      <c r="AY190" s="510"/>
      <c r="AZ190" s="510"/>
      <c r="BA190" s="510"/>
      <c r="BB190" s="509"/>
      <c r="BC190" s="509"/>
      <c r="BD190" s="509"/>
      <c r="BE190" s="509"/>
      <c r="BF190" s="511"/>
      <c r="BG190" s="511"/>
      <c r="BH190" s="511"/>
      <c r="BI190" s="511"/>
      <c r="BJ190" s="515"/>
      <c r="BK190" s="516"/>
    </row>
    <row r="191" s="456" customFormat="true" ht="14.25" hidden="false" customHeight="false" outlineLevel="0" collapsed="false">
      <c r="A191" s="557" t="s">
        <v>1322</v>
      </c>
      <c r="B191" s="504"/>
      <c r="C191" s="504"/>
      <c r="D191" s="505"/>
      <c r="E191" s="505"/>
      <c r="F191" s="505"/>
      <c r="G191" s="506"/>
      <c r="H191" s="507"/>
      <c r="I191" s="508"/>
      <c r="J191" s="508"/>
      <c r="K191" s="508"/>
      <c r="L191" s="509"/>
      <c r="M191" s="510"/>
      <c r="N191" s="510"/>
      <c r="O191" s="509"/>
      <c r="P191" s="509"/>
      <c r="Q191" s="511"/>
      <c r="R191" s="511"/>
      <c r="S191" s="511"/>
      <c r="T191" s="511"/>
      <c r="U191" s="511"/>
      <c r="V191" s="512"/>
      <c r="W191" s="513"/>
      <c r="X191" s="528" t="str">
        <f aca="false">$A191</f>
        <v>Rua do Cantagalo ==&gt; Rua B ==&gt; Rua Costa Rica ==&gt; Av. Ewerton Xavier ==&gt; Rua Doutor Luiz de Araújo Braz</v>
      </c>
      <c r="Y191" s="522"/>
      <c r="Z191" s="522"/>
      <c r="AA191" s="522"/>
      <c r="AB191" s="525"/>
      <c r="AC191" s="525"/>
      <c r="AD191" s="525"/>
      <c r="AE191" s="525"/>
      <c r="AF191" s="523"/>
      <c r="AG191" s="525"/>
      <c r="AH191" s="525"/>
      <c r="AI191" s="525"/>
      <c r="AJ191" s="525"/>
      <c r="AK191" s="525"/>
      <c r="AL191" s="525"/>
      <c r="AM191" s="525"/>
      <c r="AN191" s="527"/>
      <c r="AO191" s="557" t="str">
        <f aca="false">$A191</f>
        <v>Rua do Cantagalo ==&gt; Rua B ==&gt; Rua Costa Rica ==&gt; Av. Ewerton Xavier ==&gt; Rua Doutor Luiz de Araújo Braz</v>
      </c>
      <c r="AP191" s="504"/>
      <c r="AQ191" s="504"/>
      <c r="AR191" s="505"/>
      <c r="AS191" s="505"/>
      <c r="AT191" s="505"/>
      <c r="AU191" s="507"/>
      <c r="AV191" s="506"/>
      <c r="AW191" s="506"/>
      <c r="AX191" s="506"/>
      <c r="AY191" s="510"/>
      <c r="AZ191" s="510"/>
      <c r="BA191" s="510"/>
      <c r="BB191" s="509"/>
      <c r="BC191" s="509"/>
      <c r="BD191" s="509"/>
      <c r="BE191" s="509"/>
      <c r="BF191" s="509"/>
      <c r="BG191" s="509"/>
      <c r="BH191" s="509"/>
      <c r="BI191" s="509"/>
      <c r="BJ191" s="515"/>
      <c r="BK191" s="516"/>
    </row>
    <row r="192" customFormat="false" ht="14.25" hidden="false" customHeight="false" outlineLevel="0" collapsed="false">
      <c r="A192" s="558" t="s">
        <v>1323</v>
      </c>
      <c r="B192" s="570" t="s">
        <v>10</v>
      </c>
      <c r="C192" s="559" t="s">
        <v>1324</v>
      </c>
      <c r="D192" s="560" t="n">
        <v>0.4</v>
      </c>
      <c r="E192" s="561"/>
      <c r="F192" s="561"/>
      <c r="G192" s="560" t="s">
        <v>1150</v>
      </c>
      <c r="H192" s="562" t="n">
        <v>30</v>
      </c>
      <c r="I192" s="563" t="n">
        <v>1</v>
      </c>
      <c r="J192" s="563" t="n">
        <v>1</v>
      </c>
      <c r="K192" s="536" t="n">
        <v>0.124</v>
      </c>
      <c r="L192" s="537" t="n">
        <f aca="false">ROUND((I192+J192)/2,2)</f>
        <v>1</v>
      </c>
      <c r="M192" s="538" t="n">
        <f aca="false">IF(F192=0,ROUND($D192*0.1,2),IF(D192&gt;2.8,0.18,0.15))</f>
        <v>0.04</v>
      </c>
      <c r="N192" s="538" t="n">
        <f aca="false">IF(F192=0,IF(ROUND($D192/4,2),IF(ROUND(($D192*1.2)/6,2)&lt;0.1,0.1,ROUND(($D192*1.2)/6,2))),0.5)</f>
        <v>0.1</v>
      </c>
      <c r="O192" s="537" t="n">
        <f aca="false">L192+M192+N192</f>
        <v>1.14</v>
      </c>
      <c r="P192" s="537" t="n">
        <f aca="false">IF(O192&lt;2,(D192+M192*2)+0.6,(D192+M192*2)+0.6+ROUNDUP(O192-2,0)*0.1)</f>
        <v>1.08</v>
      </c>
      <c r="Q192" s="539" t="n">
        <f aca="false">IF($O192&lt;=$W$4,ROUND(IF($O192&lt;1.5,$O192*$H192*$P192,1.5*$H192*$P192),2),0)</f>
        <v>36.94</v>
      </c>
      <c r="R192" s="539" t="n">
        <f aca="false">IF($O192&gt;$W$4,ROUND(IF($O192&lt;1.5,$O192*$H192*$P192,1.5*$H192*$P192),2),0)</f>
        <v>0</v>
      </c>
      <c r="S192" s="539" t="n">
        <f aca="false">IF($O192&gt;$W$4,ROUND(IF($O192&lt;1.5,0,IF($O192&gt;3,1.5*$H192*$P192,($O192-1.5)*$H192*$P192)),2),0)</f>
        <v>0</v>
      </c>
      <c r="T192" s="539" t="n">
        <f aca="false">IF($O192&gt;$W$4,ROUND(IF($O192&lt;3,0,IF($O192&gt;4.5,1.5*$H192*$P192,($O192-3)*$H192*$P192)),2),0)</f>
        <v>0</v>
      </c>
      <c r="U192" s="539" t="n">
        <f aca="false">IF($O192&gt;$W$4,ROUND(IF($O192&lt;4.5,0,IF($O192&gt;6,($O192-4.5)*$H192*$P192,($O192-4.5)*$H192*$P192)),2),0)</f>
        <v>0</v>
      </c>
      <c r="V192" s="540" t="n">
        <f aca="false">IF($O192&gt;$W$4,IF($O192&lt;=4,ROUND($H192*($O192+0.5)*2,2),0),0)</f>
        <v>0</v>
      </c>
      <c r="W192" s="541" t="n">
        <f aca="false">IF($O192&gt;$W$4,IF($O192&gt;4,ROUND($H192*($O192+0.5)*2,2),0),0)</f>
        <v>0</v>
      </c>
      <c r="X192" s="558" t="str">
        <f aca="false">A192</f>
        <v>JA1</v>
      </c>
      <c r="Y192" s="560" t="n">
        <f aca="false">IF($D192=0.4,1.2,IF($D192=0.6,1.2,IF($D192=0.8,1.3,IF($D192=1,1.5,IF($D192=1.2,1.7,IF($D192&lt;=2,2,"--"))))))</f>
        <v>1.2</v>
      </c>
      <c r="Z192" s="564" t="s">
        <v>1151</v>
      </c>
      <c r="AA192" s="561" t="n">
        <f aca="false">Y192</f>
        <v>1.2</v>
      </c>
      <c r="AB192" s="543" t="n">
        <f aca="false">IF($Y192="--","--",I192)</f>
        <v>1</v>
      </c>
      <c r="AC192" s="544" t="n">
        <f aca="false">IF($Y192="--","--",IF(D192&gt;1.5,0.15,ROUND($D192*0.1,2)))</f>
        <v>0.04</v>
      </c>
      <c r="AD192" s="544" t="n">
        <f aca="false">IF($Y192="--","--",0.15)</f>
        <v>0.15</v>
      </c>
      <c r="AE192" s="545" t="n">
        <f aca="false">IF($Y192="--","--",ROUND(AB192+AC192+AD192,2))</f>
        <v>1.19</v>
      </c>
      <c r="AF192" s="565" t="n">
        <f aca="false">IF($Y192="--","--",IF($AB192&lt;=2,$Y192+1,($Y192+1)+ROUNDUP($AB192-2,0)*0.1))</f>
        <v>2.2</v>
      </c>
      <c r="AG192" s="566" t="n">
        <f aca="false">IF($D192=0.4,0.92,IF($D192=0.6,0.68,IF($D192=0.8,0.74,IF($D192=1,0.7,IF($D192=1.2,0.66,IF($D192=1.5,0.6,IF($D192&lt;=2,(2.4-(D192+0.3)),"--")))))))</f>
        <v>0.92</v>
      </c>
      <c r="AH192" s="547" t="n">
        <f aca="false">IF($Y192="--","--",IF($AE192&lt;=$W$4,ROUND(IF($AE192&lt;1.5,$AE192*$AF192*$AG192,1.5*$AF192*$AG192),2),0))</f>
        <v>2.41</v>
      </c>
      <c r="AI192" s="547" t="n">
        <f aca="false">IF($Y192="--","--",IF($AE192&gt;$W$4,ROUND(IF($AE192&lt;1.5,$AE192*$AF192*$AG192,1.5*$AF192*$AG192),2),0))</f>
        <v>0</v>
      </c>
      <c r="AJ192" s="547" t="n">
        <f aca="false">IF($Y192="--","--",IF($AE192&gt;$W$4,ROUND(IF($AE192&lt;1.5,0,IF($AE192&gt;3,1.5*$AF192*$AG192,($AE192-1.5)*$AF192*$AG192)),2),0))</f>
        <v>0</v>
      </c>
      <c r="AK192" s="547" t="n">
        <f aca="false">IF($Y192="--","--",IF($AE192&gt;$W$4,ROUND(IF($AE192&lt;3,0,IF($AE192&gt;4.5,1.5*$AF192*$AG192,($AE192-3)*$AF192*$AG192)),2),0))</f>
        <v>0</v>
      </c>
      <c r="AL192" s="547" t="n">
        <f aca="false">IF($Y192="--","--",IF($AE192&gt;$W$4,ROUND(IF($AE192&lt;4.5,0,IF($AE192&gt;6,($AE192-4.5)*$AF192*$AG192,($AE192-4.5)*$AF192*$AG192)),2),0))</f>
        <v>0</v>
      </c>
      <c r="AM192" s="544" t="n">
        <f aca="false">IF($Y192="--","--",IF($AE192&gt;$W$4,IF($AE192&lt;=4,ROUND(($AG192*4)*($AE192+0.5)*2,2),0),0))</f>
        <v>0</v>
      </c>
      <c r="AN192" s="548" t="n">
        <f aca="false">IF($Y192="--","--",IF($AE192&gt;$W$4,IF($AE192&gt;4,ROUND(($AG192*4)*($AE192+0.5)*2,2),0),0))</f>
        <v>0</v>
      </c>
      <c r="AO192" s="558" t="s">
        <v>1323</v>
      </c>
      <c r="AP192" s="570" t="s">
        <v>10</v>
      </c>
      <c r="AQ192" s="571" t="s">
        <v>1324</v>
      </c>
      <c r="AR192" s="560" t="n">
        <v>0.4</v>
      </c>
      <c r="AS192" s="561"/>
      <c r="AT192" s="561"/>
      <c r="AU192" s="562" t="n">
        <v>30</v>
      </c>
      <c r="AV192" s="560" t="n">
        <f aca="false">IF($Y192="--","--",Y192+0.2)</f>
        <v>1.4</v>
      </c>
      <c r="AW192" s="564" t="s">
        <v>1151</v>
      </c>
      <c r="AX192" s="561" t="n">
        <f aca="false">AV192</f>
        <v>1.4</v>
      </c>
      <c r="AY192" s="538" t="n">
        <f aca="false">IF(D192&gt;2,AU192,AU192-AV192)</f>
        <v>28.6</v>
      </c>
      <c r="AZ192" s="538" t="n">
        <f aca="false">N192</f>
        <v>0.1</v>
      </c>
      <c r="BA192" s="538" t="n">
        <f aca="false">P192</f>
        <v>1.08</v>
      </c>
      <c r="BB192" s="537" t="n">
        <f aca="false">IF(F192=0,IF(ROUND(AY192*(((N192*P192)+(((D192+M192*2)/6)*P192))-ROUND(((D192+M192*2)^2)*((PI()*96.379/(4*360))-((SIN((96.379/2)*PI()/180))*(COS((96.379/2)*PI()/180))/4)),4)),2),ROUND(AY192*(((N192*P192)+(((D192+M192*2)/4)*P192))-ROUND(((D192+M192*2)^2)*((PI()*120/(4*360))-((SIN((120/2)*PI()/180))*(COS((120/2)*PI()/180))/4)),4)),2)),0)</f>
        <v>5.78</v>
      </c>
      <c r="BC192" s="549" t="n">
        <f aca="false">IF(F192&gt;0,ROUND(AY192*N192*P192,2),0)</f>
        <v>0</v>
      </c>
      <c r="BD192" s="549" t="n">
        <f aca="false">SUM(Q192:U192,AH192:AL192)</f>
        <v>39.35</v>
      </c>
      <c r="BE192" s="549" t="n">
        <f aca="false">IF(F192=0,ROUND((PI()*((D192+M192*2)^2)/4)*AY192,2),ROUND((D192+M192*2)*(F192+M192*2)*AY192,2))</f>
        <v>5.18</v>
      </c>
      <c r="BF192" s="572" t="n">
        <f aca="false">IF(($I192+M192-0.15)&lt;=2,($I192+M192+0.15),IF(($I192+M192)&lt;=3,2.35,($I192+M192+0.2)-0.85))</f>
        <v>1.19</v>
      </c>
      <c r="BG192" s="572" t="n">
        <f aca="false">IF(D192&gt;2,(I192-F192-M192-0.11),IF(($I192+M192)&lt;=2,0,IF(($I192+M192)&gt;3,0.85,(I192+M192+0.2-BF192))))</f>
        <v>0</v>
      </c>
      <c r="BH192" s="572" t="n">
        <f aca="false">IF(D192&gt;2,ROUND(((1.42+0.4)+(0.91+0.4))*2*BG192,2),ROUND(AV192*AX192*BF192,2))</f>
        <v>2.33</v>
      </c>
      <c r="BI192" s="572" t="n">
        <f aca="false">ROUND(((PI()*0.9^2)/4)*BG192,2)</f>
        <v>0</v>
      </c>
      <c r="BJ192" s="550" t="n">
        <f aca="false">ROUND(BD192-BE192-BH192-BI192-BB192-BC192,2)</f>
        <v>26.06</v>
      </c>
      <c r="BK192" s="516"/>
    </row>
    <row r="193" customFormat="false" ht="14.25" hidden="false" customHeight="false" outlineLevel="0" collapsed="false">
      <c r="A193" s="558" t="s">
        <v>1324</v>
      </c>
      <c r="B193" s="570" t="s">
        <v>10</v>
      </c>
      <c r="C193" s="559" t="s">
        <v>1325</v>
      </c>
      <c r="D193" s="560" t="n">
        <v>0.4</v>
      </c>
      <c r="E193" s="561"/>
      <c r="F193" s="561"/>
      <c r="G193" s="560" t="s">
        <v>1150</v>
      </c>
      <c r="H193" s="562" t="n">
        <v>30</v>
      </c>
      <c r="I193" s="563" t="n">
        <v>1.124</v>
      </c>
      <c r="J193" s="563" t="n">
        <v>1.124</v>
      </c>
      <c r="K193" s="536" t="n">
        <v>0.21</v>
      </c>
      <c r="L193" s="537" t="n">
        <f aca="false">ROUND((I193+J193)/2,2)</f>
        <v>1.12</v>
      </c>
      <c r="M193" s="538" t="n">
        <f aca="false">IF(F193=0,ROUND($D193*0.1,2),IF(D193&gt;2.8,0.18,0.15))</f>
        <v>0.04</v>
      </c>
      <c r="N193" s="538" t="n">
        <f aca="false">IF(F193=0,IF(ROUND($D193/4,2),IF(ROUND(($D193*1.2)/6,2)&lt;0.1,0.1,ROUND(($D193*1.2)/6,2))),0.5)</f>
        <v>0.1</v>
      </c>
      <c r="O193" s="537" t="n">
        <f aca="false">L193+M193+N193</f>
        <v>1.26</v>
      </c>
      <c r="P193" s="537" t="n">
        <f aca="false">IF(O193&lt;2,(D193+M193*2)+0.6,(D193+M193*2)+0.6+ROUNDUP(O193-2,0)*0.1)</f>
        <v>1.08</v>
      </c>
      <c r="Q193" s="539" t="n">
        <f aca="false">IF($O193&lt;=$W$4,ROUND(IF($O193&lt;1.5,$O193*$H193*$P193,1.5*$H193*$P193),2),0)</f>
        <v>40.82</v>
      </c>
      <c r="R193" s="539" t="n">
        <f aca="false">IF($O193&gt;$W$4,ROUND(IF($O193&lt;1.5,$O193*$H193*$P193,1.5*$H193*$P193),2),0)</f>
        <v>0</v>
      </c>
      <c r="S193" s="539" t="n">
        <f aca="false">IF($O193&gt;$W$4,ROUND(IF($O193&lt;1.5,0,IF($O193&gt;3,1.5*$H193*$P193,($O193-1.5)*$H193*$P193)),2),0)</f>
        <v>0</v>
      </c>
      <c r="T193" s="539" t="n">
        <f aca="false">IF($O193&gt;$W$4,ROUND(IF($O193&lt;3,0,IF($O193&gt;4.5,1.5*$H193*$P193,($O193-3)*$H193*$P193)),2),0)</f>
        <v>0</v>
      </c>
      <c r="U193" s="539" t="n">
        <f aca="false">IF($O193&gt;$W$4,ROUND(IF($O193&lt;4.5,0,IF($O193&gt;6,($O193-4.5)*$H193*$P193,($O193-4.5)*$H193*$P193)),2),0)</f>
        <v>0</v>
      </c>
      <c r="V193" s="540" t="n">
        <f aca="false">IF($O193&gt;$W$4,IF($O193&lt;=4,ROUND($H193*($O193+0.5)*2,2),0),0)</f>
        <v>0</v>
      </c>
      <c r="W193" s="541" t="n">
        <f aca="false">IF($O193&gt;$W$4,IF($O193&gt;4,ROUND($H193*($O193+0.5)*2,2),0),0)</f>
        <v>0</v>
      </c>
      <c r="X193" s="558" t="str">
        <f aca="false">A193</f>
        <v>JA2</v>
      </c>
      <c r="Y193" s="560" t="n">
        <f aca="false">IF($D193=0.4,1.2,IF($D193=0.6,1.2,IF($D193=0.8,1.3,IF($D193=1,1.5,IF($D193=1.2,1.7,IF($D193&lt;=2,2,"--"))))))</f>
        <v>1.2</v>
      </c>
      <c r="Z193" s="564" t="s">
        <v>1151</v>
      </c>
      <c r="AA193" s="561" t="n">
        <f aca="false">Y193</f>
        <v>1.2</v>
      </c>
      <c r="AB193" s="543" t="n">
        <f aca="false">IF($Y193="--","--",I193)</f>
        <v>1.124</v>
      </c>
      <c r="AC193" s="544" t="n">
        <f aca="false">IF($Y193="--","--",IF(D193&gt;1.5,0.15,ROUND($D193*0.1,2)))</f>
        <v>0.04</v>
      </c>
      <c r="AD193" s="544" t="n">
        <f aca="false">IF($Y193="--","--",0.15)</f>
        <v>0.15</v>
      </c>
      <c r="AE193" s="545" t="n">
        <f aca="false">IF($Y193="--","--",ROUND(AB193+AC193+AD193,2))</f>
        <v>1.31</v>
      </c>
      <c r="AF193" s="565" t="n">
        <f aca="false">IF($Y193="--","--",IF($AB193&lt;=2,$Y193+1,($Y193+1)+ROUNDUP($AB193-2,0)*0.1))</f>
        <v>2.2</v>
      </c>
      <c r="AG193" s="566" t="n">
        <f aca="false">IF($D193=0.4,0.92,IF($D193=0.6,0.68,IF($D193=0.8,0.74,IF($D193=1,0.7,IF($D193=1.2,0.66,IF($D193=1.5,0.6,IF($D193&lt;=2,(2.4-(D193+0.3)),"--")))))))</f>
        <v>0.92</v>
      </c>
      <c r="AH193" s="547" t="n">
        <f aca="false">IF($Y193="--","--",IF($AE193&lt;=$W$4,ROUND(IF($AE193&lt;1.5,$AE193*$AF193*$AG193,1.5*$AF193*$AG193),2),0))</f>
        <v>2.65</v>
      </c>
      <c r="AI193" s="547" t="n">
        <f aca="false">IF($Y193="--","--",IF($AE193&gt;$W$4,ROUND(IF($AE193&lt;1.5,$AE193*$AF193*$AG193,1.5*$AF193*$AG193),2),0))</f>
        <v>0</v>
      </c>
      <c r="AJ193" s="547" t="n">
        <f aca="false">IF($Y193="--","--",IF($AE193&gt;$W$4,ROUND(IF($AE193&lt;1.5,0,IF($AE193&gt;3,1.5*$AF193*$AG193,($AE193-1.5)*$AF193*$AG193)),2),0))</f>
        <v>0</v>
      </c>
      <c r="AK193" s="547" t="n">
        <f aca="false">IF($Y193="--","--",IF($AE193&gt;$W$4,ROUND(IF($AE193&lt;3,0,IF($AE193&gt;4.5,1.5*$AF193*$AG193,($AE193-3)*$AF193*$AG193)),2),0))</f>
        <v>0</v>
      </c>
      <c r="AL193" s="547" t="n">
        <f aca="false">IF($Y193="--","--",IF($AE193&gt;$W$4,ROUND(IF($AE193&lt;4.5,0,IF($AE193&gt;6,($AE193-4.5)*$AF193*$AG193,($AE193-4.5)*$AF193*$AG193)),2),0))</f>
        <v>0</v>
      </c>
      <c r="AM193" s="544" t="n">
        <f aca="false">IF($Y193="--","--",IF($AE193&gt;$W$4,IF($AE193&lt;=4,ROUND(($AG193*4)*($AE193+0.5)*2,2),0),0))</f>
        <v>0</v>
      </c>
      <c r="AN193" s="548" t="n">
        <f aca="false">IF($Y193="--","--",IF($AE193&gt;$W$4,IF($AE193&gt;4,ROUND(($AG193*4)*($AE193+0.5)*2,2),0),0))</f>
        <v>0</v>
      </c>
      <c r="AO193" s="558" t="s">
        <v>1324</v>
      </c>
      <c r="AP193" s="570" t="s">
        <v>10</v>
      </c>
      <c r="AQ193" s="571" t="s">
        <v>1325</v>
      </c>
      <c r="AR193" s="560" t="n">
        <v>0.4</v>
      </c>
      <c r="AS193" s="561"/>
      <c r="AT193" s="561"/>
      <c r="AU193" s="562" t="n">
        <v>30</v>
      </c>
      <c r="AV193" s="560" t="n">
        <f aca="false">IF($Y193="--","--",Y193+0.2)</f>
        <v>1.4</v>
      </c>
      <c r="AW193" s="564" t="s">
        <v>1151</v>
      </c>
      <c r="AX193" s="561" t="n">
        <f aca="false">AV193</f>
        <v>1.4</v>
      </c>
      <c r="AY193" s="538" t="n">
        <f aca="false">IF(D193&gt;2,AU193,AU193-AV193)</f>
        <v>28.6</v>
      </c>
      <c r="AZ193" s="538" t="n">
        <f aca="false">N193</f>
        <v>0.1</v>
      </c>
      <c r="BA193" s="538" t="n">
        <f aca="false">P193</f>
        <v>1.08</v>
      </c>
      <c r="BB193" s="537" t="n">
        <f aca="false">IF(F193=0,IF(ROUND(AY193*(((N193*P193)+(((D193+M193*2)/6)*P193))-ROUND(((D193+M193*2)^2)*((PI()*96.379/(4*360))-((SIN((96.379/2)*PI()/180))*(COS((96.379/2)*PI()/180))/4)),4)),2),ROUND(AY193*(((N193*P193)+(((D193+M193*2)/4)*P193))-ROUND(((D193+M193*2)^2)*((PI()*120/(4*360))-((SIN((120/2)*PI()/180))*(COS((120/2)*PI()/180))/4)),4)),2)),0)</f>
        <v>5.78</v>
      </c>
      <c r="BC193" s="549" t="n">
        <f aca="false">IF(F193&gt;0,ROUND(AY193*N193*P193,2),0)</f>
        <v>0</v>
      </c>
      <c r="BD193" s="549" t="n">
        <f aca="false">SUM(Q193:U193,AH193:AL193)</f>
        <v>43.47</v>
      </c>
      <c r="BE193" s="549" t="n">
        <f aca="false">IF(F193=0,ROUND((PI()*((D193+M193*2)^2)/4)*AY193,2),ROUND((D193+M193*2)*(F193+M193*2)*AY193,2))</f>
        <v>5.18</v>
      </c>
      <c r="BF193" s="572" t="n">
        <f aca="false">IF(($I193+M193-0.15)&lt;=2,($I193+M193+0.15),IF(($I193+M193)&lt;=3,2.35,($I193+M193+0.2)-0.85))</f>
        <v>1.314</v>
      </c>
      <c r="BG193" s="572" t="n">
        <f aca="false">IF(D193&gt;2,(I193-F193-M193-0.11),IF(($I193+M193)&lt;=2,0,IF(($I193+M193)&gt;3,0.85,(I193+M193+0.2-BF193))))</f>
        <v>0</v>
      </c>
      <c r="BH193" s="572" t="n">
        <f aca="false">IF(D193&gt;2,ROUND(((1.42+0.4)+(0.91+0.4))*2*BG193,2),ROUND(AV193*AX193*BF193,2))</f>
        <v>2.58</v>
      </c>
      <c r="BI193" s="572" t="n">
        <f aca="false">ROUND(((PI()*0.9^2)/4)*BG193,2)</f>
        <v>0</v>
      </c>
      <c r="BJ193" s="550" t="n">
        <f aca="false">ROUND(BD193-BE193-BH193-BI193-BB193-BC193,2)</f>
        <v>29.93</v>
      </c>
      <c r="BK193" s="516"/>
    </row>
    <row r="194" customFormat="false" ht="14.25" hidden="false" customHeight="false" outlineLevel="0" collapsed="false">
      <c r="A194" s="558" t="s">
        <v>1325</v>
      </c>
      <c r="B194" s="570" t="s">
        <v>10</v>
      </c>
      <c r="C194" s="559" t="s">
        <v>1326</v>
      </c>
      <c r="D194" s="560" t="n">
        <v>0.6</v>
      </c>
      <c r="E194" s="561"/>
      <c r="F194" s="561"/>
      <c r="G194" s="560" t="s">
        <v>1150</v>
      </c>
      <c r="H194" s="562" t="n">
        <v>40</v>
      </c>
      <c r="I194" s="563" t="n">
        <v>1.334</v>
      </c>
      <c r="J194" s="563" t="n">
        <v>1.302</v>
      </c>
      <c r="K194" s="536" t="n">
        <v>0.096</v>
      </c>
      <c r="L194" s="537" t="n">
        <f aca="false">ROUND((I194+J194)/2,2)</f>
        <v>1.32</v>
      </c>
      <c r="M194" s="538" t="n">
        <f aca="false">IF(F194=0,ROUND($D194*0.1,2),IF(D194&gt;2.8,0.18,0.15))</f>
        <v>0.06</v>
      </c>
      <c r="N194" s="538" t="n">
        <f aca="false">IF(F194=0,IF(ROUND($D194/4,2),IF(ROUND(($D194*1.2)/6,2)&lt;0.1,0.1,ROUND(($D194*1.2)/6,2))),0.5)</f>
        <v>0.12</v>
      </c>
      <c r="O194" s="537" t="n">
        <f aca="false">L194+M194+N194</f>
        <v>1.5</v>
      </c>
      <c r="P194" s="537" t="n">
        <f aca="false">IF(O194&lt;2,(D194+M194*2)+0.6,(D194+M194*2)+0.6+ROUNDUP(O194-2,0)*0.1)</f>
        <v>1.32</v>
      </c>
      <c r="Q194" s="539" t="n">
        <f aca="false">IF($O194&lt;=$W$4,ROUND(IF($O194&lt;1.5,$O194*$H194*$P194,1.5*$H194*$P194),2),0)</f>
        <v>79.2</v>
      </c>
      <c r="R194" s="539" t="n">
        <f aca="false">IF($O194&gt;$W$4,ROUND(IF($O194&lt;1.5,$O194*$H194*$P194,1.5*$H194*$P194),2),0)</f>
        <v>0</v>
      </c>
      <c r="S194" s="539" t="n">
        <f aca="false">IF($O194&gt;$W$4,ROUND(IF($O194&lt;1.5,0,IF($O194&gt;3,1.5*$H194*$P194,($O194-1.5)*$H194*$P194)),2),0)</f>
        <v>0</v>
      </c>
      <c r="T194" s="539" t="n">
        <f aca="false">IF($O194&gt;$W$4,ROUND(IF($O194&lt;3,0,IF($O194&gt;4.5,1.5*$H194*$P194,($O194-3)*$H194*$P194)),2),0)</f>
        <v>0</v>
      </c>
      <c r="U194" s="539" t="n">
        <f aca="false">IF($O194&gt;$W$4,ROUND(IF($O194&lt;4.5,0,IF($O194&gt;6,($O194-4.5)*$H194*$P194,($O194-4.5)*$H194*$P194)),2),0)</f>
        <v>0</v>
      </c>
      <c r="V194" s="540" t="n">
        <f aca="false">IF($O194&gt;$W$4,IF($O194&lt;=4,ROUND($H194*($O194+0.5)*2,2),0),0)</f>
        <v>0</v>
      </c>
      <c r="W194" s="541" t="n">
        <f aca="false">IF($O194&gt;$W$4,IF($O194&gt;4,ROUND($H194*($O194+0.5)*2,2),0),0)</f>
        <v>0</v>
      </c>
      <c r="X194" s="558" t="str">
        <f aca="false">A194</f>
        <v>JA3</v>
      </c>
      <c r="Y194" s="560" t="n">
        <f aca="false">IF($D194=0.4,1.2,IF($D194=0.6,1.2,IF($D194=0.8,1.3,IF($D194=1,1.5,IF($D194=1.2,1.7,IF($D194&lt;=2,2,"--"))))))</f>
        <v>1.2</v>
      </c>
      <c r="Z194" s="564" t="s">
        <v>1151</v>
      </c>
      <c r="AA194" s="561" t="n">
        <f aca="false">Y194</f>
        <v>1.2</v>
      </c>
      <c r="AB194" s="543" t="n">
        <f aca="false">IF($Y194="--","--",I194)</f>
        <v>1.334</v>
      </c>
      <c r="AC194" s="544" t="n">
        <f aca="false">IF($Y194="--","--",IF(D194&gt;1.5,0.15,ROUND($D194*0.1,2)))</f>
        <v>0.06</v>
      </c>
      <c r="AD194" s="544" t="n">
        <f aca="false">IF($Y194="--","--",0.15)</f>
        <v>0.15</v>
      </c>
      <c r="AE194" s="545" t="n">
        <f aca="false">IF($Y194="--","--",ROUND(AB194+AC194+AD194,2))</f>
        <v>1.54</v>
      </c>
      <c r="AF194" s="565" t="n">
        <f aca="false">IF($Y194="--","--",IF($AB194&lt;=2,$Y194+1,($Y194+1)+ROUNDUP($AB194-2,0)*0.1))</f>
        <v>2.2</v>
      </c>
      <c r="AG194" s="566" t="n">
        <f aca="false">IF($D194=0.4,0.92,IF($D194=0.6,0.68,IF($D194=0.8,0.74,IF($D194=1,0.7,IF($D194=1.2,0.66,IF($D194=1.5,0.6,IF($D194&lt;=2,(2.4-(D194+0.3)),"--")))))))</f>
        <v>0.68</v>
      </c>
      <c r="AH194" s="547" t="n">
        <f aca="false">IF($Y194="--","--",IF($AE194&lt;=$W$4,ROUND(IF($AE194&lt;1.5,$AE194*$AF194*$AG194,1.5*$AF194*$AG194),2),0))</f>
        <v>0</v>
      </c>
      <c r="AI194" s="547" t="n">
        <f aca="false">IF($Y194="--","--",IF($AE194&gt;$W$4,ROUND(IF($AE194&lt;1.5,$AE194*$AF194*$AG194,1.5*$AF194*$AG194),2),0))</f>
        <v>2.24</v>
      </c>
      <c r="AJ194" s="547" t="n">
        <f aca="false">IF($Y194="--","--",IF($AE194&gt;$W$4,ROUND(IF($AE194&lt;1.5,0,IF($AE194&gt;3,1.5*$AF194*$AG194,($AE194-1.5)*$AF194*$AG194)),2),0))</f>
        <v>0.06</v>
      </c>
      <c r="AK194" s="547" t="n">
        <f aca="false">IF($Y194="--","--",IF($AE194&gt;$W$4,ROUND(IF($AE194&lt;3,0,IF($AE194&gt;4.5,1.5*$AF194*$AG194,($AE194-3)*$AF194*$AG194)),2),0))</f>
        <v>0</v>
      </c>
      <c r="AL194" s="547" t="n">
        <f aca="false">IF($Y194="--","--",IF($AE194&gt;$W$4,ROUND(IF($AE194&lt;4.5,0,IF($AE194&gt;6,($AE194-4.5)*$AF194*$AG194,($AE194-4.5)*$AF194*$AG194)),2),0))</f>
        <v>0</v>
      </c>
      <c r="AM194" s="544" t="n">
        <f aca="false">IF($Y194="--","--",IF($AE194&gt;$W$4,IF($AE194&lt;=4,ROUND(($AG194*4)*($AE194+0.5)*2,2),0),0))</f>
        <v>11.1</v>
      </c>
      <c r="AN194" s="548" t="n">
        <f aca="false">IF($Y194="--","--",IF($AE194&gt;$W$4,IF($AE194&gt;4,ROUND(($AG194*4)*($AE194+0.5)*2,2),0),0))</f>
        <v>0</v>
      </c>
      <c r="AO194" s="558" t="s">
        <v>1325</v>
      </c>
      <c r="AP194" s="570" t="s">
        <v>10</v>
      </c>
      <c r="AQ194" s="571" t="s">
        <v>1326</v>
      </c>
      <c r="AR194" s="560" t="n">
        <v>0.6</v>
      </c>
      <c r="AS194" s="561"/>
      <c r="AT194" s="561"/>
      <c r="AU194" s="562" t="n">
        <v>40</v>
      </c>
      <c r="AV194" s="560" t="n">
        <f aca="false">IF($Y194="--","--",Y194+0.2)</f>
        <v>1.4</v>
      </c>
      <c r="AW194" s="564" t="s">
        <v>1151</v>
      </c>
      <c r="AX194" s="561" t="n">
        <f aca="false">AV194</f>
        <v>1.4</v>
      </c>
      <c r="AY194" s="538" t="n">
        <f aca="false">IF(D194&gt;2,AU194,AU194-AV194)</f>
        <v>38.6</v>
      </c>
      <c r="AZ194" s="538" t="n">
        <f aca="false">N194</f>
        <v>0.12</v>
      </c>
      <c r="BA194" s="538" t="n">
        <f aca="false">P194</f>
        <v>1.32</v>
      </c>
      <c r="BB194" s="537" t="n">
        <f aca="false">IF(F194=0,IF(ROUND(AY194*(((N194*P194)+(((D194+M194*2)/6)*P194))-ROUND(((D194+M194*2)^2)*((PI()*96.379/(4*360))-((SIN((96.379/2)*PI()/180))*(COS((96.379/2)*PI()/180))/4)),4)),2),ROUND(AY194*(((N194*P194)+(((D194+M194*2)/4)*P194))-ROUND(((D194+M194*2)^2)*((PI()*120/(4*360))-((SIN((120/2)*PI()/180))*(COS((120/2)*PI()/180))/4)),4)),2)),0)</f>
        <v>12.21</v>
      </c>
      <c r="BC194" s="549" t="n">
        <f aca="false">IF(F194&gt;0,ROUND(AY194*N194*P194,2),0)</f>
        <v>0</v>
      </c>
      <c r="BD194" s="549" t="n">
        <f aca="false">SUM(Q194:U194,AH194:AL194)</f>
        <v>81.5</v>
      </c>
      <c r="BE194" s="549" t="n">
        <f aca="false">IF(F194=0,ROUND((PI()*((D194+M194*2)^2)/4)*AY194,2),ROUND((D194+M194*2)*(F194+M194*2)*AY194,2))</f>
        <v>15.72</v>
      </c>
      <c r="BF194" s="572" t="n">
        <f aca="false">IF(($I194+M194-0.15)&lt;=2,($I194+M194+0.15),IF(($I194+M194)&lt;=3,2.35,($I194+M194+0.2)-0.85))</f>
        <v>1.544</v>
      </c>
      <c r="BG194" s="572" t="n">
        <f aca="false">IF(D194&gt;2,(I194-F194-M194-0.11),IF(($I194+M194)&lt;=2,0,IF(($I194+M194)&gt;3,0.85,(I194+M194+0.2-BF194))))</f>
        <v>0</v>
      </c>
      <c r="BH194" s="572" t="n">
        <f aca="false">IF(D194&gt;2,ROUND(((1.42+0.4)+(0.91+0.4))*2*BG194,2),ROUND(AV194*AX194*BF194,2))</f>
        <v>3.03</v>
      </c>
      <c r="BI194" s="572" t="n">
        <f aca="false">ROUND(((PI()*0.9^2)/4)*BG194,2)</f>
        <v>0</v>
      </c>
      <c r="BJ194" s="550" t="n">
        <f aca="false">ROUND(BD194-BE194-BH194-BI194-BB194-BC194,2)</f>
        <v>50.54</v>
      </c>
      <c r="BK194" s="516"/>
    </row>
    <row r="195" customFormat="false" ht="14.25" hidden="false" customHeight="false" outlineLevel="0" collapsed="false">
      <c r="A195" s="558" t="s">
        <v>1326</v>
      </c>
      <c r="B195" s="570" t="s">
        <v>10</v>
      </c>
      <c r="C195" s="559" t="s">
        <v>1327</v>
      </c>
      <c r="D195" s="560" t="n">
        <v>0.6</v>
      </c>
      <c r="E195" s="561"/>
      <c r="F195" s="561"/>
      <c r="G195" s="560" t="s">
        <v>1150</v>
      </c>
      <c r="H195" s="562" t="n">
        <v>31</v>
      </c>
      <c r="I195" s="563" t="n">
        <v>1.398</v>
      </c>
      <c r="J195" s="563" t="n">
        <v>1.3634</v>
      </c>
      <c r="K195" s="536" t="n">
        <v>0.24</v>
      </c>
      <c r="L195" s="537" t="n">
        <f aca="false">ROUND((I195+J195)/2,2)</f>
        <v>1.38</v>
      </c>
      <c r="M195" s="538" t="n">
        <f aca="false">IF(F195=0,ROUND($D195*0.1,2),IF(D195&gt;2.8,0.18,0.15))</f>
        <v>0.06</v>
      </c>
      <c r="N195" s="538" t="n">
        <f aca="false">IF(F195=0,IF(ROUND($D195/4,2),IF(ROUND(($D195*1.2)/6,2)&lt;0.1,0.1,ROUND(($D195*1.2)/6,2))),0.5)</f>
        <v>0.12</v>
      </c>
      <c r="O195" s="537" t="n">
        <f aca="false">L195+M195+N195</f>
        <v>1.56</v>
      </c>
      <c r="P195" s="537" t="n">
        <f aca="false">IF(O195&lt;2,(D195+M195*2)+0.6,(D195+M195*2)+0.6+ROUNDUP(O195-2,0)*0.1)</f>
        <v>1.32</v>
      </c>
      <c r="Q195" s="539" t="n">
        <f aca="false">IF($O195&lt;=$W$4,ROUND(IF($O195&lt;1.5,$O195*$H195*$P195,1.5*$H195*$P195),2),0)</f>
        <v>0</v>
      </c>
      <c r="R195" s="539" t="n">
        <f aca="false">IF($O195&gt;$W$4,ROUND(IF($O195&lt;1.5,$O195*$H195*$P195,1.5*$H195*$P195),2),0)</f>
        <v>61.38</v>
      </c>
      <c r="S195" s="539" t="n">
        <f aca="false">IF($O195&gt;$W$4,ROUND(IF($O195&lt;1.5,0,IF($O195&gt;3,1.5*$H195*$P195,($O195-1.5)*$H195*$P195)),2),0)</f>
        <v>2.46</v>
      </c>
      <c r="T195" s="539" t="n">
        <f aca="false">IF($O195&gt;$W$4,ROUND(IF($O195&lt;3,0,IF($O195&gt;4.5,1.5*$H195*$P195,($O195-3)*$H195*$P195)),2),0)</f>
        <v>0</v>
      </c>
      <c r="U195" s="539" t="n">
        <f aca="false">IF($O195&gt;$W$4,ROUND(IF($O195&lt;4.5,0,IF($O195&gt;6,($O195-4.5)*$H195*$P195,($O195-4.5)*$H195*$P195)),2),0)</f>
        <v>0</v>
      </c>
      <c r="V195" s="540" t="n">
        <f aca="false">IF($O195&gt;$W$4,IF($O195&lt;=4,ROUND($H195*($O195+0.5)*2,2),0),0)</f>
        <v>127.72</v>
      </c>
      <c r="W195" s="541" t="n">
        <f aca="false">IF($O195&gt;$W$4,IF($O195&gt;4,ROUND($H195*($O195+0.5)*2,2),0),0)</f>
        <v>0</v>
      </c>
      <c r="X195" s="558" t="str">
        <f aca="false">A195</f>
        <v>JA4</v>
      </c>
      <c r="Y195" s="560" t="n">
        <f aca="false">IF($D195=0.4,1.2,IF($D195=0.6,1.2,IF($D195=0.8,1.3,IF($D195=1,1.5,IF($D195=1.2,1.7,IF($D195&lt;=2,2,"--"))))))</f>
        <v>1.2</v>
      </c>
      <c r="Z195" s="564" t="s">
        <v>1151</v>
      </c>
      <c r="AA195" s="561" t="n">
        <f aca="false">Y195</f>
        <v>1.2</v>
      </c>
      <c r="AB195" s="543" t="n">
        <f aca="false">IF($Y195="--","--",I195)</f>
        <v>1.398</v>
      </c>
      <c r="AC195" s="544" t="n">
        <f aca="false">IF($Y195="--","--",IF(D195&gt;1.5,0.15,ROUND($D195*0.1,2)))</f>
        <v>0.06</v>
      </c>
      <c r="AD195" s="544" t="n">
        <f aca="false">IF($Y195="--","--",0.15)</f>
        <v>0.15</v>
      </c>
      <c r="AE195" s="545" t="n">
        <f aca="false">IF($Y195="--","--",ROUND(AB195+AC195+AD195,2))</f>
        <v>1.61</v>
      </c>
      <c r="AF195" s="565" t="n">
        <f aca="false">IF($Y195="--","--",IF($AB195&lt;=2,$Y195+1,($Y195+1)+ROUNDUP($AB195-2,0)*0.1))</f>
        <v>2.2</v>
      </c>
      <c r="AG195" s="566" t="n">
        <f aca="false">IF($D195=0.4,0.92,IF($D195=0.6,0.68,IF($D195=0.8,0.74,IF($D195=1,0.7,IF($D195=1.2,0.66,IF($D195=1.5,0.6,IF($D195&lt;=2,(2.4-(D195+0.3)),"--")))))))</f>
        <v>0.68</v>
      </c>
      <c r="AH195" s="547" t="n">
        <f aca="false">IF($Y195="--","--",IF($AE195&lt;=$W$4,ROUND(IF($AE195&lt;1.5,$AE195*$AF195*$AG195,1.5*$AF195*$AG195),2),0))</f>
        <v>0</v>
      </c>
      <c r="AI195" s="547" t="n">
        <f aca="false">IF($Y195="--","--",IF($AE195&gt;$W$4,ROUND(IF($AE195&lt;1.5,$AE195*$AF195*$AG195,1.5*$AF195*$AG195),2),0))</f>
        <v>2.24</v>
      </c>
      <c r="AJ195" s="547" t="n">
        <f aca="false">IF($Y195="--","--",IF($AE195&gt;$W$4,ROUND(IF($AE195&lt;1.5,0,IF($AE195&gt;3,1.5*$AF195*$AG195,($AE195-1.5)*$AF195*$AG195)),2),0))</f>
        <v>0.16</v>
      </c>
      <c r="AK195" s="547" t="n">
        <f aca="false">IF($Y195="--","--",IF($AE195&gt;$W$4,ROUND(IF($AE195&lt;3,0,IF($AE195&gt;4.5,1.5*$AF195*$AG195,($AE195-3)*$AF195*$AG195)),2),0))</f>
        <v>0</v>
      </c>
      <c r="AL195" s="547" t="n">
        <f aca="false">IF($Y195="--","--",IF($AE195&gt;$W$4,ROUND(IF($AE195&lt;4.5,0,IF($AE195&gt;6,($AE195-4.5)*$AF195*$AG195,($AE195-4.5)*$AF195*$AG195)),2),0))</f>
        <v>0</v>
      </c>
      <c r="AM195" s="544" t="n">
        <f aca="false">IF($Y195="--","--",IF($AE195&gt;$W$4,IF($AE195&lt;=4,ROUND(($AG195*4)*($AE195+0.5)*2,2),0),0))</f>
        <v>11.48</v>
      </c>
      <c r="AN195" s="548" t="n">
        <f aca="false">IF($Y195="--","--",IF($AE195&gt;$W$4,IF($AE195&gt;4,ROUND(($AG195*4)*($AE195+0.5)*2,2),0),0))</f>
        <v>0</v>
      </c>
      <c r="AO195" s="558" t="s">
        <v>1326</v>
      </c>
      <c r="AP195" s="570" t="s">
        <v>10</v>
      </c>
      <c r="AQ195" s="571" t="s">
        <v>1327</v>
      </c>
      <c r="AR195" s="560" t="n">
        <v>0.6</v>
      </c>
      <c r="AS195" s="561"/>
      <c r="AT195" s="561"/>
      <c r="AU195" s="562" t="n">
        <v>31</v>
      </c>
      <c r="AV195" s="560" t="n">
        <f aca="false">IF($Y195="--","--",Y195+0.2)</f>
        <v>1.4</v>
      </c>
      <c r="AW195" s="564" t="s">
        <v>1151</v>
      </c>
      <c r="AX195" s="561" t="n">
        <f aca="false">AV195</f>
        <v>1.4</v>
      </c>
      <c r="AY195" s="538" t="n">
        <f aca="false">IF(D195&gt;2,AU195,AU195-AV195)</f>
        <v>29.6</v>
      </c>
      <c r="AZ195" s="538" t="n">
        <f aca="false">N195</f>
        <v>0.12</v>
      </c>
      <c r="BA195" s="538" t="n">
        <f aca="false">P195</f>
        <v>1.32</v>
      </c>
      <c r="BB195" s="537" t="n">
        <f aca="false">IF(F195=0,IF(ROUND(AY195*(((N195*P195)+(((D195+M195*2)/6)*P195))-ROUND(((D195+M195*2)^2)*((PI()*96.379/(4*360))-((SIN((96.379/2)*PI()/180))*(COS((96.379/2)*PI()/180))/4)),4)),2),ROUND(AY195*(((N195*P195)+(((D195+M195*2)/4)*P195))-ROUND(((D195+M195*2)^2)*((PI()*120/(4*360))-((SIN((120/2)*PI()/180))*(COS((120/2)*PI()/180))/4)),4)),2)),0)</f>
        <v>9.37</v>
      </c>
      <c r="BC195" s="549" t="n">
        <f aca="false">IF(F195&gt;0,ROUND(AY195*N195*P195,2),0)</f>
        <v>0</v>
      </c>
      <c r="BD195" s="549" t="n">
        <f aca="false">SUM(Q195:U195,AH195:AL195)</f>
        <v>66.24</v>
      </c>
      <c r="BE195" s="549" t="n">
        <f aca="false">IF(F195=0,ROUND((PI()*((D195+M195*2)^2)/4)*AY195,2),ROUND((D195+M195*2)*(F195+M195*2)*AY195,2))</f>
        <v>12.05</v>
      </c>
      <c r="BF195" s="572" t="n">
        <f aca="false">IF(($I195+M195-0.15)&lt;=2,($I195+M195+0.15),IF(($I195+M195)&lt;=3,2.35,($I195+M195+0.2)-0.85))</f>
        <v>1.608</v>
      </c>
      <c r="BG195" s="572" t="n">
        <f aca="false">IF(D195&gt;2,(I195-F195-M195-0.11),IF(($I195+M195)&lt;=2,0,IF(($I195+M195)&gt;3,0.85,(I195+M195+0.2-BF195))))</f>
        <v>0</v>
      </c>
      <c r="BH195" s="572" t="n">
        <f aca="false">IF(D195&gt;2,ROUND(((1.42+0.4)+(0.91+0.4))*2*BG195,2),ROUND(AV195*AX195*BF195,2))</f>
        <v>3.15</v>
      </c>
      <c r="BI195" s="572" t="n">
        <f aca="false">ROUND(((PI()*0.9^2)/4)*BG195,2)</f>
        <v>0</v>
      </c>
      <c r="BJ195" s="550" t="n">
        <f aca="false">ROUND(BD195-BE195-BH195-BI195-BB195-BC195,2)</f>
        <v>41.67</v>
      </c>
      <c r="BK195" s="516"/>
    </row>
    <row r="196" customFormat="false" ht="14.25" hidden="false" customHeight="false" outlineLevel="0" collapsed="false">
      <c r="A196" s="558" t="s">
        <v>1327</v>
      </c>
      <c r="B196" s="570" t="s">
        <v>10</v>
      </c>
      <c r="C196" s="559" t="s">
        <v>1328</v>
      </c>
      <c r="D196" s="560" t="n">
        <v>0.8</v>
      </c>
      <c r="E196" s="561"/>
      <c r="F196" s="561"/>
      <c r="G196" s="560" t="s">
        <v>1150</v>
      </c>
      <c r="H196" s="562" t="n">
        <v>20</v>
      </c>
      <c r="I196" s="563" t="n">
        <v>1.6034</v>
      </c>
      <c r="J196" s="563" t="n">
        <v>1.6134</v>
      </c>
      <c r="K196" s="536" t="n">
        <v>0</v>
      </c>
      <c r="L196" s="537" t="n">
        <f aca="false">ROUND((I196+J196)/2,2)</f>
        <v>1.61</v>
      </c>
      <c r="M196" s="538" t="n">
        <f aca="false">IF(F196=0,ROUND($D196*0.1,2),IF(D196&gt;2.8,0.18,0.15))</f>
        <v>0.08</v>
      </c>
      <c r="N196" s="538" t="n">
        <f aca="false">IF(F196=0,IF(ROUND($D196/4,2),IF(ROUND(($D196*1.2)/6,2)&lt;0.1,0.1,ROUND(($D196*1.2)/6,2))),0.5)</f>
        <v>0.16</v>
      </c>
      <c r="O196" s="537" t="n">
        <f aca="false">L196+M196+N196</f>
        <v>1.85</v>
      </c>
      <c r="P196" s="537" t="n">
        <f aca="false">IF(O196&lt;2,(D196+M196*2)+0.6,(D196+M196*2)+0.6+ROUNDUP(O196-2,0)*0.1)</f>
        <v>1.56</v>
      </c>
      <c r="Q196" s="539" t="n">
        <f aca="false">IF($O196&lt;=$W$4,ROUND(IF($O196&lt;1.5,$O196*$H196*$P196,1.5*$H196*$P196),2),0)</f>
        <v>0</v>
      </c>
      <c r="R196" s="539" t="n">
        <f aca="false">IF($O196&gt;$W$4,ROUND(IF($O196&lt;1.5,$O196*$H196*$P196,1.5*$H196*$P196),2),0)</f>
        <v>46.8</v>
      </c>
      <c r="S196" s="539" t="n">
        <f aca="false">IF($O196&gt;$W$4,ROUND(IF($O196&lt;1.5,0,IF($O196&gt;3,1.5*$H196*$P196,($O196-1.5)*$H196*$P196)),2),0)</f>
        <v>10.92</v>
      </c>
      <c r="T196" s="539" t="n">
        <f aca="false">IF($O196&gt;$W$4,ROUND(IF($O196&lt;3,0,IF($O196&gt;4.5,1.5*$H196*$P196,($O196-3)*$H196*$P196)),2),0)</f>
        <v>0</v>
      </c>
      <c r="U196" s="539" t="n">
        <f aca="false">IF($O196&gt;$W$4,ROUND(IF($O196&lt;4.5,0,IF($O196&gt;6,($O196-4.5)*$H196*$P196,($O196-4.5)*$H196*$P196)),2),0)</f>
        <v>0</v>
      </c>
      <c r="V196" s="540" t="n">
        <f aca="false">IF($O196&gt;$W$4,IF($O196&lt;=4,ROUND($H196*($O196+0.5)*2,2),0),0)</f>
        <v>94</v>
      </c>
      <c r="W196" s="541" t="n">
        <f aca="false">IF($O196&gt;$W$4,IF($O196&gt;4,ROUND($H196*($O196+0.5)*2,2),0),0)</f>
        <v>0</v>
      </c>
      <c r="X196" s="558" t="str">
        <f aca="false">A196</f>
        <v>JA5</v>
      </c>
      <c r="Y196" s="560" t="n">
        <f aca="false">IF($D196=0.4,1.2,IF($D196=0.6,1.2,IF($D196=0.8,1.3,IF($D196=1,1.5,IF($D196=1.2,1.7,IF($D196&lt;=2,2,"--"))))))</f>
        <v>1.3</v>
      </c>
      <c r="Z196" s="564" t="s">
        <v>1151</v>
      </c>
      <c r="AA196" s="561" t="n">
        <f aca="false">Y196</f>
        <v>1.3</v>
      </c>
      <c r="AB196" s="543" t="n">
        <f aca="false">IF($Y196="--","--",I196)</f>
        <v>1.6034</v>
      </c>
      <c r="AC196" s="544" t="n">
        <f aca="false">IF($Y196="--","--",IF(D196&gt;1.5,0.15,ROUND($D196*0.1,2)))</f>
        <v>0.08</v>
      </c>
      <c r="AD196" s="544" t="n">
        <f aca="false">IF($Y196="--","--",0.15)</f>
        <v>0.15</v>
      </c>
      <c r="AE196" s="545" t="n">
        <f aca="false">IF($Y196="--","--",ROUND(AB196+AC196+AD196,2))</f>
        <v>1.83</v>
      </c>
      <c r="AF196" s="565" t="n">
        <f aca="false">IF($Y196="--","--",IF($AB196&lt;=2,$Y196+1,($Y196+1)+ROUNDUP($AB196-2,0)*0.1))</f>
        <v>2.3</v>
      </c>
      <c r="AG196" s="566" t="n">
        <f aca="false">IF($D196=0.4,0.92,IF($D196=0.6,0.68,IF($D196=0.8,0.74,IF($D196=1,0.7,IF($D196=1.2,0.66,IF($D196=1.5,0.6,IF($D196&lt;=2,(2.4-(D196+0.3)),"--")))))))</f>
        <v>0.74</v>
      </c>
      <c r="AH196" s="547" t="n">
        <f aca="false">IF($Y196="--","--",IF($AE196&lt;=$W$4,ROUND(IF($AE196&lt;1.5,$AE196*$AF196*$AG196,1.5*$AF196*$AG196),2),0))</f>
        <v>0</v>
      </c>
      <c r="AI196" s="547" t="n">
        <f aca="false">IF($Y196="--","--",IF($AE196&gt;$W$4,ROUND(IF($AE196&lt;1.5,$AE196*$AF196*$AG196,1.5*$AF196*$AG196),2),0))</f>
        <v>2.55</v>
      </c>
      <c r="AJ196" s="547" t="n">
        <f aca="false">IF($Y196="--","--",IF($AE196&gt;$W$4,ROUND(IF($AE196&lt;1.5,0,IF($AE196&gt;3,1.5*$AF196*$AG196,($AE196-1.5)*$AF196*$AG196)),2),0))</f>
        <v>0.56</v>
      </c>
      <c r="AK196" s="547" t="n">
        <f aca="false">IF($Y196="--","--",IF($AE196&gt;$W$4,ROUND(IF($AE196&lt;3,0,IF($AE196&gt;4.5,1.5*$AF196*$AG196,($AE196-3)*$AF196*$AG196)),2),0))</f>
        <v>0</v>
      </c>
      <c r="AL196" s="547" t="n">
        <f aca="false">IF($Y196="--","--",IF($AE196&gt;$W$4,ROUND(IF($AE196&lt;4.5,0,IF($AE196&gt;6,($AE196-4.5)*$AF196*$AG196,($AE196-4.5)*$AF196*$AG196)),2),0))</f>
        <v>0</v>
      </c>
      <c r="AM196" s="544" t="n">
        <f aca="false">IF($Y196="--","--",IF($AE196&gt;$W$4,IF($AE196&lt;=4,ROUND(($AG196*4)*($AE196+0.5)*2,2),0),0))</f>
        <v>13.79</v>
      </c>
      <c r="AN196" s="548" t="n">
        <f aca="false">IF($Y196="--","--",IF($AE196&gt;$W$4,IF($AE196&gt;4,ROUND(($AG196*4)*($AE196+0.5)*2,2),0),0))</f>
        <v>0</v>
      </c>
      <c r="AO196" s="558" t="s">
        <v>1327</v>
      </c>
      <c r="AP196" s="570" t="s">
        <v>10</v>
      </c>
      <c r="AQ196" s="571" t="s">
        <v>1328</v>
      </c>
      <c r="AR196" s="560" t="n">
        <v>0.8</v>
      </c>
      <c r="AS196" s="561"/>
      <c r="AT196" s="561"/>
      <c r="AU196" s="562" t="n">
        <v>20</v>
      </c>
      <c r="AV196" s="560" t="n">
        <f aca="false">IF($Y196="--","--",Y196+0.2)</f>
        <v>1.5</v>
      </c>
      <c r="AW196" s="564" t="s">
        <v>1151</v>
      </c>
      <c r="AX196" s="561" t="n">
        <f aca="false">AV196</f>
        <v>1.5</v>
      </c>
      <c r="AY196" s="538" t="n">
        <f aca="false">IF(D196&gt;2,AU196,AU196-AV196)</f>
        <v>18.5</v>
      </c>
      <c r="AZ196" s="538" t="n">
        <f aca="false">N196</f>
        <v>0.16</v>
      </c>
      <c r="BA196" s="538" t="n">
        <f aca="false">P196</f>
        <v>1.56</v>
      </c>
      <c r="BB196" s="537" t="n">
        <f aca="false">IF(F196=0,IF(ROUND(AY196*(((N196*P196)+(((D196+M196*2)/6)*P196))-ROUND(((D196+M196*2)^2)*((PI()*96.379/(4*360))-((SIN((96.379/2)*PI()/180))*(COS((96.379/2)*PI()/180))/4)),4)),2),ROUND(AY196*(((N196*P196)+(((D196+M196*2)/4)*P196))-ROUND(((D196+M196*2)^2)*((PI()*120/(4*360))-((SIN((120/2)*PI()/180))*(COS((120/2)*PI()/180))/4)),4)),2)),0)</f>
        <v>8.93</v>
      </c>
      <c r="BC196" s="549" t="n">
        <f aca="false">IF(F196&gt;0,ROUND(AY196*N196*P196,2),0)</f>
        <v>0</v>
      </c>
      <c r="BD196" s="549" t="n">
        <f aca="false">SUM(Q196:U196,AH196:AL196)</f>
        <v>60.83</v>
      </c>
      <c r="BE196" s="549" t="n">
        <f aca="false">IF(F196=0,ROUND((PI()*((D196+M196*2)^2)/4)*AY196,2),ROUND((D196+M196*2)*(F196+M196*2)*AY196,2))</f>
        <v>13.39</v>
      </c>
      <c r="BF196" s="572" t="n">
        <f aca="false">IF(($I196+M196-0.15)&lt;=2,($I196+M196+0.15),IF(($I196+M196)&lt;=3,2.35,($I196+M196+0.2)-0.85))</f>
        <v>1.8334</v>
      </c>
      <c r="BG196" s="572" t="n">
        <f aca="false">IF(D196&gt;2,(I196-F196-M196-0.11),IF(($I196+M196)&lt;=2,0,IF(($I196+M196)&gt;3,0.85,(I196+M196+0.2-BF196))))</f>
        <v>0</v>
      </c>
      <c r="BH196" s="572" t="n">
        <f aca="false">IF(D196&gt;2,ROUND(((1.42+0.4)+(0.91+0.4))*2*BG196,2),ROUND(AV196*AX196*BF196,2))</f>
        <v>4.13</v>
      </c>
      <c r="BI196" s="572" t="n">
        <f aca="false">ROUND(((PI()*0.9^2)/4)*BG196,2)</f>
        <v>0</v>
      </c>
      <c r="BJ196" s="550" t="n">
        <f aca="false">ROUND(BD196-BE196-BH196-BI196-BB196-BC196,2)</f>
        <v>34.38</v>
      </c>
      <c r="BK196" s="516"/>
    </row>
    <row r="197" customFormat="false" ht="14.25" hidden="false" customHeight="false" outlineLevel="0" collapsed="false">
      <c r="A197" s="558" t="s">
        <v>1328</v>
      </c>
      <c r="B197" s="570" t="s">
        <v>10</v>
      </c>
      <c r="C197" s="559" t="s">
        <v>1329</v>
      </c>
      <c r="D197" s="560" t="n">
        <v>0.8</v>
      </c>
      <c r="E197" s="561"/>
      <c r="F197" s="561"/>
      <c r="G197" s="560" t="s">
        <v>1150</v>
      </c>
      <c r="H197" s="562" t="n">
        <v>20</v>
      </c>
      <c r="I197" s="563" t="n">
        <v>1.6134</v>
      </c>
      <c r="J197" s="563" t="n">
        <v>1.6784</v>
      </c>
      <c r="K197" s="536" t="n">
        <v>0</v>
      </c>
      <c r="L197" s="537" t="n">
        <f aca="false">ROUND((I197+J197)/2,2)</f>
        <v>1.65</v>
      </c>
      <c r="M197" s="538" t="n">
        <f aca="false">IF(F197=0,ROUND($D197*0.1,2),IF(D197&gt;2.8,0.18,0.15))</f>
        <v>0.08</v>
      </c>
      <c r="N197" s="538" t="n">
        <f aca="false">IF(F197=0,IF(ROUND($D197/4,2),IF(ROUND(($D197*1.2)/6,2)&lt;0.1,0.1,ROUND(($D197*1.2)/6,2))),0.5)</f>
        <v>0.16</v>
      </c>
      <c r="O197" s="537" t="n">
        <f aca="false">L197+M197+N197</f>
        <v>1.89</v>
      </c>
      <c r="P197" s="537" t="n">
        <f aca="false">IF(O197&lt;2,(D197+M197*2)+0.6,(D197+M197*2)+0.6+ROUNDUP(O197-2,0)*0.1)</f>
        <v>1.56</v>
      </c>
      <c r="Q197" s="539" t="n">
        <f aca="false">IF($O197&lt;=$W$4,ROUND(IF($O197&lt;1.5,$O197*$H197*$P197,1.5*$H197*$P197),2),0)</f>
        <v>0</v>
      </c>
      <c r="R197" s="539" t="n">
        <f aca="false">IF($O197&gt;$W$4,ROUND(IF($O197&lt;1.5,$O197*$H197*$P197,1.5*$H197*$P197),2),0)</f>
        <v>46.8</v>
      </c>
      <c r="S197" s="539" t="n">
        <f aca="false">IF($O197&gt;$W$4,ROUND(IF($O197&lt;1.5,0,IF($O197&gt;3,1.5*$H197*$P197,($O197-1.5)*$H197*$P197)),2),0)</f>
        <v>12.17</v>
      </c>
      <c r="T197" s="539" t="n">
        <f aca="false">IF($O197&gt;$W$4,ROUND(IF($O197&lt;3,0,IF($O197&gt;4.5,1.5*$H197*$P197,($O197-3)*$H197*$P197)),2),0)</f>
        <v>0</v>
      </c>
      <c r="U197" s="539" t="n">
        <f aca="false">IF($O197&gt;$W$4,ROUND(IF($O197&lt;4.5,0,IF($O197&gt;6,($O197-4.5)*$H197*$P197,($O197-4.5)*$H197*$P197)),2),0)</f>
        <v>0</v>
      </c>
      <c r="V197" s="540" t="n">
        <f aca="false">IF($O197&gt;$W$4,IF($O197&lt;=4,ROUND($H197*($O197+0.5)*2,2),0),0)</f>
        <v>95.6</v>
      </c>
      <c r="W197" s="541" t="n">
        <f aca="false">IF($O197&gt;$W$4,IF($O197&gt;4,ROUND($H197*($O197+0.5)*2,2),0),0)</f>
        <v>0</v>
      </c>
      <c r="X197" s="558" t="str">
        <f aca="false">A197</f>
        <v>JA6</v>
      </c>
      <c r="Y197" s="560" t="n">
        <f aca="false">IF($D197=0.4,1.2,IF($D197=0.6,1.2,IF($D197=0.8,1.3,IF($D197=1,1.5,IF($D197=1.2,1.7,IF($D197&lt;=2,2,"--"))))))</f>
        <v>1.3</v>
      </c>
      <c r="Z197" s="564" t="s">
        <v>1151</v>
      </c>
      <c r="AA197" s="561" t="n">
        <f aca="false">Y197</f>
        <v>1.3</v>
      </c>
      <c r="AB197" s="543" t="n">
        <f aca="false">IF($Y197="--","--",I197)</f>
        <v>1.6134</v>
      </c>
      <c r="AC197" s="544" t="n">
        <f aca="false">IF($Y197="--","--",IF(D197&gt;1.5,0.15,ROUND($D197*0.1,2)))</f>
        <v>0.08</v>
      </c>
      <c r="AD197" s="544" t="n">
        <f aca="false">IF($Y197="--","--",0.15)</f>
        <v>0.15</v>
      </c>
      <c r="AE197" s="545" t="n">
        <f aca="false">IF($Y197="--","--",ROUND(AB197+AC197+AD197,2))</f>
        <v>1.84</v>
      </c>
      <c r="AF197" s="565" t="n">
        <f aca="false">IF($Y197="--","--",IF($AB197&lt;=2,$Y197+1,($Y197+1)+ROUNDUP($AB197-2,0)*0.1))</f>
        <v>2.3</v>
      </c>
      <c r="AG197" s="566" t="n">
        <f aca="false">IF($D197=0.4,0.92,IF($D197=0.6,0.68,IF($D197=0.8,0.74,IF($D197=1,0.7,IF($D197=1.2,0.66,IF($D197=1.5,0.6,IF($D197&lt;=2,(2.4-(D197+0.3)),"--")))))))</f>
        <v>0.74</v>
      </c>
      <c r="AH197" s="547" t="n">
        <f aca="false">IF($Y197="--","--",IF($AE197&lt;=$W$4,ROUND(IF($AE197&lt;1.5,$AE197*$AF197*$AG197,1.5*$AF197*$AG197),2),0))</f>
        <v>0</v>
      </c>
      <c r="AI197" s="547" t="n">
        <f aca="false">IF($Y197="--","--",IF($AE197&gt;$W$4,ROUND(IF($AE197&lt;1.5,$AE197*$AF197*$AG197,1.5*$AF197*$AG197),2),0))</f>
        <v>2.55</v>
      </c>
      <c r="AJ197" s="547" t="n">
        <f aca="false">IF($Y197="--","--",IF($AE197&gt;$W$4,ROUND(IF($AE197&lt;1.5,0,IF($AE197&gt;3,1.5*$AF197*$AG197,($AE197-1.5)*$AF197*$AG197)),2),0))</f>
        <v>0.58</v>
      </c>
      <c r="AK197" s="547" t="n">
        <f aca="false">IF($Y197="--","--",IF($AE197&gt;$W$4,ROUND(IF($AE197&lt;3,0,IF($AE197&gt;4.5,1.5*$AF197*$AG197,($AE197-3)*$AF197*$AG197)),2),0))</f>
        <v>0</v>
      </c>
      <c r="AL197" s="547" t="n">
        <f aca="false">IF($Y197="--","--",IF($AE197&gt;$W$4,ROUND(IF($AE197&lt;4.5,0,IF($AE197&gt;6,($AE197-4.5)*$AF197*$AG197,($AE197-4.5)*$AF197*$AG197)),2),0))</f>
        <v>0</v>
      </c>
      <c r="AM197" s="544" t="n">
        <f aca="false">IF($Y197="--","--",IF($AE197&gt;$W$4,IF($AE197&lt;=4,ROUND(($AG197*4)*($AE197+0.5)*2,2),0),0))</f>
        <v>13.85</v>
      </c>
      <c r="AN197" s="548" t="n">
        <f aca="false">IF($Y197="--","--",IF($AE197&gt;$W$4,IF($AE197&gt;4,ROUND(($AG197*4)*($AE197+0.5)*2,2),0),0))</f>
        <v>0</v>
      </c>
      <c r="AO197" s="558" t="s">
        <v>1328</v>
      </c>
      <c r="AP197" s="570" t="s">
        <v>10</v>
      </c>
      <c r="AQ197" s="571" t="s">
        <v>1329</v>
      </c>
      <c r="AR197" s="560" t="n">
        <v>0.8</v>
      </c>
      <c r="AS197" s="561"/>
      <c r="AT197" s="561"/>
      <c r="AU197" s="562" t="n">
        <v>20</v>
      </c>
      <c r="AV197" s="560" t="n">
        <f aca="false">IF($Y197="--","--",Y197+0.2)</f>
        <v>1.5</v>
      </c>
      <c r="AW197" s="564" t="s">
        <v>1151</v>
      </c>
      <c r="AX197" s="561" t="n">
        <f aca="false">AV197</f>
        <v>1.5</v>
      </c>
      <c r="AY197" s="538" t="n">
        <f aca="false">IF(D197&gt;2,AU197,AU197-AV197)</f>
        <v>18.5</v>
      </c>
      <c r="AZ197" s="538" t="n">
        <f aca="false">N197</f>
        <v>0.16</v>
      </c>
      <c r="BA197" s="538" t="n">
        <f aca="false">P197</f>
        <v>1.56</v>
      </c>
      <c r="BB197" s="537" t="n">
        <f aca="false">IF(F197=0,IF(ROUND(AY197*(((N197*P197)+(((D197+M197*2)/6)*P197))-ROUND(((D197+M197*2)^2)*((PI()*96.379/(4*360))-((SIN((96.379/2)*PI()/180))*(COS((96.379/2)*PI()/180))/4)),4)),2),ROUND(AY197*(((N197*P197)+(((D197+M197*2)/4)*P197))-ROUND(((D197+M197*2)^2)*((PI()*120/(4*360))-((SIN((120/2)*PI()/180))*(COS((120/2)*PI()/180))/4)),4)),2)),0)</f>
        <v>8.93</v>
      </c>
      <c r="BC197" s="549" t="n">
        <f aca="false">IF(F197&gt;0,ROUND(AY197*N197*P197,2),0)</f>
        <v>0</v>
      </c>
      <c r="BD197" s="549" t="n">
        <f aca="false">SUM(Q197:U197,AH197:AL197)</f>
        <v>62.1</v>
      </c>
      <c r="BE197" s="549" t="n">
        <f aca="false">IF(F197=0,ROUND((PI()*((D197+M197*2)^2)/4)*AY197,2),ROUND((D197+M197*2)*(F197+M197*2)*AY197,2))</f>
        <v>13.39</v>
      </c>
      <c r="BF197" s="572" t="n">
        <f aca="false">IF(($I197+M197-0.15)&lt;=2,($I197+M197+0.15),IF(($I197+M197)&lt;=3,2.35,($I197+M197+0.2)-0.85))</f>
        <v>1.8434</v>
      </c>
      <c r="BG197" s="572" t="n">
        <f aca="false">IF(D197&gt;2,(I197-F197-M197-0.11),IF(($I197+M197)&lt;=2,0,IF(($I197+M197)&gt;3,0.85,(I197+M197+0.2-BF197))))</f>
        <v>0</v>
      </c>
      <c r="BH197" s="572" t="n">
        <f aca="false">IF(D197&gt;2,ROUND(((1.42+0.4)+(0.91+0.4))*2*BG197,2),ROUND(AV197*AX197*BF197,2))</f>
        <v>4.15</v>
      </c>
      <c r="BI197" s="572" t="n">
        <f aca="false">ROUND(((PI()*0.9^2)/4)*BG197,2)</f>
        <v>0</v>
      </c>
      <c r="BJ197" s="550" t="n">
        <f aca="false">ROUND(BD197-BE197-BH197-BI197-BB197-BC197,2)</f>
        <v>35.63</v>
      </c>
      <c r="BK197" s="516"/>
    </row>
    <row r="198" customFormat="false" ht="14.25" hidden="false" customHeight="false" outlineLevel="0" collapsed="false">
      <c r="A198" s="558" t="s">
        <v>1329</v>
      </c>
      <c r="B198" s="570" t="s">
        <v>10</v>
      </c>
      <c r="C198" s="559" t="s">
        <v>1330</v>
      </c>
      <c r="D198" s="560" t="n">
        <v>0.8</v>
      </c>
      <c r="E198" s="561"/>
      <c r="F198" s="561"/>
      <c r="G198" s="560" t="s">
        <v>1150</v>
      </c>
      <c r="H198" s="562" t="n">
        <v>39</v>
      </c>
      <c r="I198" s="563" t="n">
        <v>1.6784</v>
      </c>
      <c r="J198" s="563" t="n">
        <v>1.96251454545454</v>
      </c>
      <c r="K198" s="536" t="n">
        <v>0</v>
      </c>
      <c r="L198" s="537" t="n">
        <f aca="false">ROUND((I198+J198)/2,2)</f>
        <v>1.82</v>
      </c>
      <c r="M198" s="538" t="n">
        <f aca="false">IF(F198=0,ROUND($D198*0.1,2),IF(D198&gt;2.8,0.18,0.15))</f>
        <v>0.08</v>
      </c>
      <c r="N198" s="538" t="n">
        <f aca="false">IF(F198=0,IF(ROUND($D198/4,2),IF(ROUND(($D198*1.2)/6,2)&lt;0.1,0.1,ROUND(($D198*1.2)/6,2))),0.5)</f>
        <v>0.16</v>
      </c>
      <c r="O198" s="537" t="n">
        <f aca="false">L198+M198+N198</f>
        <v>2.06</v>
      </c>
      <c r="P198" s="537" t="n">
        <f aca="false">IF(O198&lt;2,(D198+M198*2)+0.6,(D198+M198*2)+0.6+ROUNDUP(O198-2,0)*0.1)</f>
        <v>1.66</v>
      </c>
      <c r="Q198" s="539" t="n">
        <f aca="false">IF($O198&lt;=$W$4,ROUND(IF($O198&lt;1.5,$O198*$H198*$P198,1.5*$H198*$P198),2),0)</f>
        <v>0</v>
      </c>
      <c r="R198" s="539" t="n">
        <f aca="false">IF($O198&gt;$W$4,ROUND(IF($O198&lt;1.5,$O198*$H198*$P198,1.5*$H198*$P198),2),0)</f>
        <v>97.11</v>
      </c>
      <c r="S198" s="539" t="n">
        <f aca="false">IF($O198&gt;$W$4,ROUND(IF($O198&lt;1.5,0,IF($O198&gt;3,1.5*$H198*$P198,($O198-1.5)*$H198*$P198)),2),0)</f>
        <v>36.25</v>
      </c>
      <c r="T198" s="539" t="n">
        <f aca="false">IF($O198&gt;$W$4,ROUND(IF($O198&lt;3,0,IF($O198&gt;4.5,1.5*$H198*$P198,($O198-3)*$H198*$P198)),2),0)</f>
        <v>0</v>
      </c>
      <c r="U198" s="539" t="n">
        <f aca="false">IF($O198&gt;$W$4,ROUND(IF($O198&lt;4.5,0,IF($O198&gt;6,($O198-4.5)*$H198*$P198,($O198-4.5)*$H198*$P198)),2),0)</f>
        <v>0</v>
      </c>
      <c r="V198" s="540" t="n">
        <f aca="false">IF($O198&gt;$W$4,IF($O198&lt;=4,ROUND($H198*($O198+0.5)*2,2),0),0)</f>
        <v>199.68</v>
      </c>
      <c r="W198" s="541" t="n">
        <f aca="false">IF($O198&gt;$W$4,IF($O198&gt;4,ROUND($H198*($O198+0.5)*2,2),0),0)</f>
        <v>0</v>
      </c>
      <c r="X198" s="558" t="str">
        <f aca="false">A198</f>
        <v>JA7</v>
      </c>
      <c r="Y198" s="560" t="n">
        <f aca="false">IF($D198=0.4,1.2,IF($D198=0.6,1.2,IF($D198=0.8,1.3,IF($D198=1,1.5,IF($D198=1.2,1.7,IF($D198&lt;=2,2,"--"))))))</f>
        <v>1.3</v>
      </c>
      <c r="Z198" s="564" t="s">
        <v>1151</v>
      </c>
      <c r="AA198" s="561" t="n">
        <f aca="false">Y198</f>
        <v>1.3</v>
      </c>
      <c r="AB198" s="543" t="n">
        <f aca="false">IF($Y198="--","--",I198)</f>
        <v>1.6784</v>
      </c>
      <c r="AC198" s="544" t="n">
        <f aca="false">IF($Y198="--","--",IF(D198&gt;1.5,0.15,ROUND($D198*0.1,2)))</f>
        <v>0.08</v>
      </c>
      <c r="AD198" s="544" t="n">
        <f aca="false">IF($Y198="--","--",0.15)</f>
        <v>0.15</v>
      </c>
      <c r="AE198" s="545" t="n">
        <f aca="false">IF($Y198="--","--",ROUND(AB198+AC198+AD198,2))</f>
        <v>1.91</v>
      </c>
      <c r="AF198" s="565" t="n">
        <f aca="false">IF($Y198="--","--",IF($AB198&lt;=2,$Y198+1,($Y198+1)+ROUNDUP($AB198-2,0)*0.1))</f>
        <v>2.3</v>
      </c>
      <c r="AG198" s="566" t="n">
        <f aca="false">IF($D198=0.4,0.92,IF($D198=0.6,0.68,IF($D198=0.8,0.74,IF($D198=1,0.7,IF($D198=1.2,0.66,IF($D198=1.5,0.6,IF($D198&lt;=2,(2.4-(D198+0.3)),"--")))))))</f>
        <v>0.74</v>
      </c>
      <c r="AH198" s="547" t="n">
        <f aca="false">IF($Y198="--","--",IF($AE198&lt;=$W$4,ROUND(IF($AE198&lt;1.5,$AE198*$AF198*$AG198,1.5*$AF198*$AG198),2),0))</f>
        <v>0</v>
      </c>
      <c r="AI198" s="547" t="n">
        <f aca="false">IF($Y198="--","--",IF($AE198&gt;$W$4,ROUND(IF($AE198&lt;1.5,$AE198*$AF198*$AG198,1.5*$AF198*$AG198),2),0))</f>
        <v>2.55</v>
      </c>
      <c r="AJ198" s="547" t="n">
        <f aca="false">IF($Y198="--","--",IF($AE198&gt;$W$4,ROUND(IF($AE198&lt;1.5,0,IF($AE198&gt;3,1.5*$AF198*$AG198,($AE198-1.5)*$AF198*$AG198)),2),0))</f>
        <v>0.7</v>
      </c>
      <c r="AK198" s="547" t="n">
        <f aca="false">IF($Y198="--","--",IF($AE198&gt;$W$4,ROUND(IF($AE198&lt;3,0,IF($AE198&gt;4.5,1.5*$AF198*$AG198,($AE198-3)*$AF198*$AG198)),2),0))</f>
        <v>0</v>
      </c>
      <c r="AL198" s="547" t="n">
        <f aca="false">IF($Y198="--","--",IF($AE198&gt;$W$4,ROUND(IF($AE198&lt;4.5,0,IF($AE198&gt;6,($AE198-4.5)*$AF198*$AG198,($AE198-4.5)*$AF198*$AG198)),2),0))</f>
        <v>0</v>
      </c>
      <c r="AM198" s="544" t="n">
        <f aca="false">IF($Y198="--","--",IF($AE198&gt;$W$4,IF($AE198&lt;=4,ROUND(($AG198*4)*($AE198+0.5)*2,2),0),0))</f>
        <v>14.27</v>
      </c>
      <c r="AN198" s="548" t="n">
        <f aca="false">IF($Y198="--","--",IF($AE198&gt;$W$4,IF($AE198&gt;4,ROUND(($AG198*4)*($AE198+0.5)*2,2),0),0))</f>
        <v>0</v>
      </c>
      <c r="AO198" s="558" t="s">
        <v>1329</v>
      </c>
      <c r="AP198" s="570" t="s">
        <v>10</v>
      </c>
      <c r="AQ198" s="571" t="s">
        <v>1330</v>
      </c>
      <c r="AR198" s="560" t="n">
        <v>0.8</v>
      </c>
      <c r="AS198" s="561"/>
      <c r="AT198" s="561"/>
      <c r="AU198" s="562" t="n">
        <v>39</v>
      </c>
      <c r="AV198" s="560" t="n">
        <f aca="false">IF($Y198="--","--",Y198+0.2)</f>
        <v>1.5</v>
      </c>
      <c r="AW198" s="564" t="s">
        <v>1151</v>
      </c>
      <c r="AX198" s="561" t="n">
        <f aca="false">AV198</f>
        <v>1.5</v>
      </c>
      <c r="AY198" s="538" t="n">
        <f aca="false">IF(D198&gt;2,AU198,AU198-AV198)</f>
        <v>37.5</v>
      </c>
      <c r="AZ198" s="538" t="n">
        <f aca="false">N198</f>
        <v>0.16</v>
      </c>
      <c r="BA198" s="538" t="n">
        <f aca="false">P198</f>
        <v>1.66</v>
      </c>
      <c r="BB198" s="537" t="n">
        <f aca="false">IF(F198=0,IF(ROUND(AY198*(((N198*P198)+(((D198+M198*2)/6)*P198))-ROUND(((D198+M198*2)^2)*((PI()*96.379/(4*360))-((SIN((96.379/2)*PI()/180))*(COS((96.379/2)*PI()/180))/4)),4)),2),ROUND(AY198*(((N198*P198)+(((D198+M198*2)/4)*P198))-ROUND(((D198+M198*2)^2)*((PI()*120/(4*360))-((SIN((120/2)*PI()/180))*(COS((120/2)*PI()/180))/4)),4)),2)),0)</f>
        <v>19.59</v>
      </c>
      <c r="BC198" s="549" t="n">
        <f aca="false">IF(F198&gt;0,ROUND(AY198*N198*P198,2),0)</f>
        <v>0</v>
      </c>
      <c r="BD198" s="549" t="n">
        <f aca="false">SUM(Q198:U198,AH198:AL198)</f>
        <v>136.61</v>
      </c>
      <c r="BE198" s="549" t="n">
        <f aca="false">IF(F198=0,ROUND((PI()*((D198+M198*2)^2)/4)*AY198,2),ROUND((D198+M198*2)*(F198+M198*2)*AY198,2))</f>
        <v>27.14</v>
      </c>
      <c r="BF198" s="572" t="n">
        <f aca="false">IF(($I198+M198-0.15)&lt;=2,($I198+M198+0.15),IF(($I198+M198)&lt;=3,2.35,($I198+M198+0.2)-0.85))</f>
        <v>1.9084</v>
      </c>
      <c r="BG198" s="572" t="n">
        <f aca="false">IF(D198&gt;2,(I198-F198-M198-0.11),IF(($I198+M198)&lt;=2,0,IF(($I198+M198)&gt;3,0.85,(I198+M198+0.2-BF198))))</f>
        <v>0</v>
      </c>
      <c r="BH198" s="572" t="n">
        <f aca="false">IF(D198&gt;2,ROUND(((1.42+0.4)+(0.91+0.4))*2*BG198,2),ROUND(AV198*AX198*BF198,2))</f>
        <v>4.29</v>
      </c>
      <c r="BI198" s="572" t="n">
        <f aca="false">ROUND(((PI()*0.9^2)/4)*BG198,2)</f>
        <v>0</v>
      </c>
      <c r="BJ198" s="550" t="n">
        <f aca="false">ROUND(BD198-BE198-BH198-BI198-BB198-BC198,2)</f>
        <v>85.59</v>
      </c>
      <c r="BK198" s="516"/>
    </row>
    <row r="199" customFormat="false" ht="14.25" hidden="false" customHeight="false" outlineLevel="0" collapsed="false">
      <c r="A199" s="558" t="s">
        <v>1330</v>
      </c>
      <c r="B199" s="570" t="s">
        <v>10</v>
      </c>
      <c r="C199" s="559" t="s">
        <v>1331</v>
      </c>
      <c r="D199" s="560" t="n">
        <v>0.8</v>
      </c>
      <c r="E199" s="561"/>
      <c r="F199" s="561"/>
      <c r="G199" s="560" t="s">
        <v>1150</v>
      </c>
      <c r="H199" s="562" t="n">
        <v>40</v>
      </c>
      <c r="I199" s="563" t="n">
        <v>1.96251454545454</v>
      </c>
      <c r="J199" s="563" t="n">
        <v>2.52520343434344</v>
      </c>
      <c r="K199" s="536" t="n">
        <v>0</v>
      </c>
      <c r="L199" s="537" t="n">
        <f aca="false">ROUND((I199+J199)/2,2)</f>
        <v>2.24</v>
      </c>
      <c r="M199" s="538" t="n">
        <f aca="false">IF(F199=0,ROUND($D199*0.1,2),IF(D199&gt;2.8,0.18,0.15))</f>
        <v>0.08</v>
      </c>
      <c r="N199" s="538" t="n">
        <f aca="false">IF(F199=0,IF(ROUND($D199/4,2),IF(ROUND(($D199*1.2)/6,2)&lt;0.1,0.1,ROUND(($D199*1.2)/6,2))),0.5)</f>
        <v>0.16</v>
      </c>
      <c r="O199" s="537" t="n">
        <f aca="false">L199+M199+N199</f>
        <v>2.48</v>
      </c>
      <c r="P199" s="537" t="n">
        <f aca="false">IF(O199&lt;2,(D199+M199*2)+0.6,(D199+M199*2)+0.6+ROUNDUP(O199-2,0)*0.1)</f>
        <v>1.66</v>
      </c>
      <c r="Q199" s="539" t="n">
        <f aca="false">IF($O199&lt;=$W$4,ROUND(IF($O199&lt;1.5,$O199*$H199*$P199,1.5*$H199*$P199),2),0)</f>
        <v>0</v>
      </c>
      <c r="R199" s="539" t="n">
        <f aca="false">IF($O199&gt;$W$4,ROUND(IF($O199&lt;1.5,$O199*$H199*$P199,1.5*$H199*$P199),2),0)</f>
        <v>99.6</v>
      </c>
      <c r="S199" s="539" t="n">
        <f aca="false">IF($O199&gt;$W$4,ROUND(IF($O199&lt;1.5,0,IF($O199&gt;3,1.5*$H199*$P199,($O199-1.5)*$H199*$P199)),2),0)</f>
        <v>65.07</v>
      </c>
      <c r="T199" s="539" t="n">
        <f aca="false">IF($O199&gt;$W$4,ROUND(IF($O199&lt;3,0,IF($O199&gt;4.5,1.5*$H199*$P199,($O199-3)*$H199*$P199)),2),0)</f>
        <v>0</v>
      </c>
      <c r="U199" s="539" t="n">
        <f aca="false">IF($O199&gt;$W$4,ROUND(IF($O199&lt;4.5,0,IF($O199&gt;6,($O199-4.5)*$H199*$P199,($O199-4.5)*$H199*$P199)),2),0)</f>
        <v>0</v>
      </c>
      <c r="V199" s="540" t="n">
        <f aca="false">IF($O199&gt;$W$4,IF($O199&lt;=4,ROUND($H199*($O199+0.5)*2,2),0),0)</f>
        <v>238.4</v>
      </c>
      <c r="W199" s="541" t="n">
        <f aca="false">IF($O199&gt;$W$4,IF($O199&gt;4,ROUND($H199*($O199+0.5)*2,2),0),0)</f>
        <v>0</v>
      </c>
      <c r="X199" s="558" t="str">
        <f aca="false">A199</f>
        <v>JA8</v>
      </c>
      <c r="Y199" s="560" t="n">
        <f aca="false">IF($D199=0.4,1.2,IF($D199=0.6,1.2,IF($D199=0.8,1.3,IF($D199=1,1.5,IF($D199=1.2,1.7,IF($D199&lt;=2,2,"--"))))))</f>
        <v>1.3</v>
      </c>
      <c r="Z199" s="564" t="s">
        <v>1151</v>
      </c>
      <c r="AA199" s="561" t="n">
        <f aca="false">Y199</f>
        <v>1.3</v>
      </c>
      <c r="AB199" s="543" t="n">
        <f aca="false">IF($Y199="--","--",I199)</f>
        <v>1.96251454545454</v>
      </c>
      <c r="AC199" s="544" t="n">
        <f aca="false">IF($Y199="--","--",IF(D199&gt;1.5,0.15,ROUND($D199*0.1,2)))</f>
        <v>0.08</v>
      </c>
      <c r="AD199" s="544" t="n">
        <f aca="false">IF($Y199="--","--",0.15)</f>
        <v>0.15</v>
      </c>
      <c r="AE199" s="545" t="n">
        <f aca="false">IF($Y199="--","--",ROUND(AB199+AC199+AD199,2))</f>
        <v>2.19</v>
      </c>
      <c r="AF199" s="565" t="n">
        <f aca="false">IF($Y199="--","--",IF($AB199&lt;=2,$Y199+1,($Y199+1)+ROUNDUP($AB199-2,0)*0.1))</f>
        <v>2.3</v>
      </c>
      <c r="AG199" s="566" t="n">
        <f aca="false">IF($D199=0.4,0.92,IF($D199=0.6,0.68,IF($D199=0.8,0.74,IF($D199=1,0.7,IF($D199=1.2,0.66,IF($D199=1.5,0.6,IF($D199&lt;=2,(2.4-(D199+0.3)),"--")))))))</f>
        <v>0.74</v>
      </c>
      <c r="AH199" s="547" t="n">
        <f aca="false">IF($Y199="--","--",IF($AE199&lt;=$W$4,ROUND(IF($AE199&lt;1.5,$AE199*$AF199*$AG199,1.5*$AF199*$AG199),2),0))</f>
        <v>0</v>
      </c>
      <c r="AI199" s="547" t="n">
        <f aca="false">IF($Y199="--","--",IF($AE199&gt;$W$4,ROUND(IF($AE199&lt;1.5,$AE199*$AF199*$AG199,1.5*$AF199*$AG199),2),0))</f>
        <v>2.55</v>
      </c>
      <c r="AJ199" s="547" t="n">
        <f aca="false">IF($Y199="--","--",IF($AE199&gt;$W$4,ROUND(IF($AE199&lt;1.5,0,IF($AE199&gt;3,1.5*$AF199*$AG199,($AE199-1.5)*$AF199*$AG199)),2),0))</f>
        <v>1.17</v>
      </c>
      <c r="AK199" s="547" t="n">
        <f aca="false">IF($Y199="--","--",IF($AE199&gt;$W$4,ROUND(IF($AE199&lt;3,0,IF($AE199&gt;4.5,1.5*$AF199*$AG199,($AE199-3)*$AF199*$AG199)),2),0))</f>
        <v>0</v>
      </c>
      <c r="AL199" s="547" t="n">
        <f aca="false">IF($Y199="--","--",IF($AE199&gt;$W$4,ROUND(IF($AE199&lt;4.5,0,IF($AE199&gt;6,($AE199-4.5)*$AF199*$AG199,($AE199-4.5)*$AF199*$AG199)),2),0))</f>
        <v>0</v>
      </c>
      <c r="AM199" s="544" t="n">
        <f aca="false">IF($Y199="--","--",IF($AE199&gt;$W$4,IF($AE199&lt;=4,ROUND(($AG199*4)*($AE199+0.5)*2,2),0),0))</f>
        <v>15.92</v>
      </c>
      <c r="AN199" s="548" t="n">
        <f aca="false">IF($Y199="--","--",IF($AE199&gt;$W$4,IF($AE199&gt;4,ROUND(($AG199*4)*($AE199+0.5)*2,2),0),0))</f>
        <v>0</v>
      </c>
      <c r="AO199" s="558" t="s">
        <v>1330</v>
      </c>
      <c r="AP199" s="570" t="s">
        <v>10</v>
      </c>
      <c r="AQ199" s="571" t="s">
        <v>1331</v>
      </c>
      <c r="AR199" s="560" t="n">
        <v>0.8</v>
      </c>
      <c r="AS199" s="561"/>
      <c r="AT199" s="561"/>
      <c r="AU199" s="562" t="n">
        <v>40</v>
      </c>
      <c r="AV199" s="560" t="n">
        <f aca="false">IF($Y199="--","--",Y199+0.2)</f>
        <v>1.5</v>
      </c>
      <c r="AW199" s="564" t="s">
        <v>1151</v>
      </c>
      <c r="AX199" s="561" t="n">
        <f aca="false">AV199</f>
        <v>1.5</v>
      </c>
      <c r="AY199" s="538" t="n">
        <f aca="false">IF(D199&gt;2,AU199,AU199-AV199)</f>
        <v>38.5</v>
      </c>
      <c r="AZ199" s="538" t="n">
        <f aca="false">N199</f>
        <v>0.16</v>
      </c>
      <c r="BA199" s="538" t="n">
        <f aca="false">P199</f>
        <v>1.66</v>
      </c>
      <c r="BB199" s="537" t="n">
        <f aca="false">IF(F199=0,IF(ROUND(AY199*(((N199*P199)+(((D199+M199*2)/6)*P199))-ROUND(((D199+M199*2)^2)*((PI()*96.379/(4*360))-((SIN((96.379/2)*PI()/180))*(COS((96.379/2)*PI()/180))/4)),4)),2),ROUND(AY199*(((N199*P199)+(((D199+M199*2)/4)*P199))-ROUND(((D199+M199*2)^2)*((PI()*120/(4*360))-((SIN((120/2)*PI()/180))*(COS((120/2)*PI()/180))/4)),4)),2)),0)</f>
        <v>20.12</v>
      </c>
      <c r="BC199" s="549" t="n">
        <f aca="false">IF(F199&gt;0,ROUND(AY199*N199*P199,2),0)</f>
        <v>0</v>
      </c>
      <c r="BD199" s="549" t="n">
        <f aca="false">SUM(Q199:U199,AH199:AL199)</f>
        <v>168.39</v>
      </c>
      <c r="BE199" s="549" t="n">
        <f aca="false">IF(F199=0,ROUND((PI()*((D199+M199*2)^2)/4)*AY199,2),ROUND((D199+M199*2)*(F199+M199*2)*AY199,2))</f>
        <v>27.87</v>
      </c>
      <c r="BF199" s="572" t="n">
        <f aca="false">IF(($I199+M199-0.15)&lt;=2,($I199+M199+0.15),IF(($I199+M199)&lt;=3,2.35,($I199+M199+0.2)-0.85))</f>
        <v>2.19251454545454</v>
      </c>
      <c r="BG199" s="572" t="n">
        <f aca="false">IF(D199&gt;2,(I199-F199-M199-0.11),IF(($I199+M199)&lt;=2,0,IF(($I199+M199)&gt;3,0.85,(I199+M199+0.2-BF199))))</f>
        <v>0.0500000000000003</v>
      </c>
      <c r="BH199" s="572" t="n">
        <f aca="false">IF(D199&gt;2,ROUND(((1.42+0.4)+(0.91+0.4))*2*BG199,2),ROUND(AV199*AX199*BF199,2))</f>
        <v>4.93</v>
      </c>
      <c r="BI199" s="572" t="n">
        <f aca="false">ROUND(((PI()*0.9^2)/4)*BG199,2)</f>
        <v>0.03</v>
      </c>
      <c r="BJ199" s="550" t="n">
        <f aca="false">ROUND(BD199-BE199-BH199-BI199-BB199-BC199,2)</f>
        <v>115.44</v>
      </c>
      <c r="BK199" s="516"/>
    </row>
    <row r="200" customFormat="false" ht="14.25" hidden="false" customHeight="false" outlineLevel="0" collapsed="false">
      <c r="A200" s="558" t="s">
        <v>1331</v>
      </c>
      <c r="B200" s="570" t="s">
        <v>10</v>
      </c>
      <c r="C200" s="559" t="s">
        <v>1305</v>
      </c>
      <c r="D200" s="560" t="n">
        <v>0.8</v>
      </c>
      <c r="E200" s="561"/>
      <c r="F200" s="561"/>
      <c r="G200" s="560" t="s">
        <v>1150</v>
      </c>
      <c r="H200" s="562" t="n">
        <v>9</v>
      </c>
      <c r="I200" s="563" t="n">
        <v>2.52520343434344</v>
      </c>
      <c r="J200" s="563" t="n">
        <v>2.47900343434344</v>
      </c>
      <c r="K200" s="536" t="n">
        <v>0</v>
      </c>
      <c r="L200" s="537" t="n">
        <f aca="false">ROUND((I200+J200)/2,2)</f>
        <v>2.5</v>
      </c>
      <c r="M200" s="538" t="n">
        <f aca="false">IF(F200=0,ROUND($D200*0.1,2),IF(D200&gt;2.8,0.18,0.15))</f>
        <v>0.08</v>
      </c>
      <c r="N200" s="538" t="n">
        <f aca="false">IF(F200=0,IF(ROUND($D200/4,2),IF(ROUND(($D200*1.2)/6,2)&lt;0.1,0.1,ROUND(($D200*1.2)/6,2))),0.5)</f>
        <v>0.16</v>
      </c>
      <c r="O200" s="537" t="n">
        <f aca="false">L200+M200+N200</f>
        <v>2.74</v>
      </c>
      <c r="P200" s="537" t="n">
        <f aca="false">IF(O200&lt;2,(D200+M200*2)+0.6,(D200+M200*2)+0.6+ROUNDUP(O200-2,0)*0.1)</f>
        <v>1.66</v>
      </c>
      <c r="Q200" s="539" t="n">
        <f aca="false">IF($O200&lt;=$W$4,ROUND(IF($O200&lt;1.5,$O200*$H200*$P200,1.5*$H200*$P200),2),0)</f>
        <v>0</v>
      </c>
      <c r="R200" s="539" t="n">
        <f aca="false">IF($O200&gt;$W$4,ROUND(IF($O200&lt;1.5,$O200*$H200*$P200,1.5*$H200*$P200),2),0)</f>
        <v>22.41</v>
      </c>
      <c r="S200" s="539" t="n">
        <f aca="false">IF($O200&gt;$W$4,ROUND(IF($O200&lt;1.5,0,IF($O200&gt;3,1.5*$H200*$P200,($O200-1.5)*$H200*$P200)),2),0)</f>
        <v>18.53</v>
      </c>
      <c r="T200" s="539" t="n">
        <f aca="false">IF($O200&gt;$W$4,ROUND(IF($O200&lt;3,0,IF($O200&gt;4.5,1.5*$H200*$P200,($O200-3)*$H200*$P200)),2),0)</f>
        <v>0</v>
      </c>
      <c r="U200" s="539" t="n">
        <f aca="false">IF($O200&gt;$W$4,ROUND(IF($O200&lt;4.5,0,IF($O200&gt;6,($O200-4.5)*$H200*$P200,($O200-4.5)*$H200*$P200)),2),0)</f>
        <v>0</v>
      </c>
      <c r="V200" s="540" t="n">
        <f aca="false">IF($O200&gt;$W$4,IF($O200&lt;=4,ROUND($H200*($O200+0.5)*2,2),0),0)</f>
        <v>58.32</v>
      </c>
      <c r="W200" s="541" t="n">
        <f aca="false">IF($O200&gt;$W$4,IF($O200&gt;4,ROUND($H200*($O200+0.5)*2,2),0),0)</f>
        <v>0</v>
      </c>
      <c r="X200" s="558" t="str">
        <f aca="false">A200</f>
        <v>JA9</v>
      </c>
      <c r="Y200" s="560" t="n">
        <f aca="false">IF($D200=0.4,1.2,IF($D200=0.6,1.2,IF($D200=0.8,1.3,IF($D200=1,1.5,IF($D200=1.2,1.7,IF($D200&lt;=2,2,"--"))))))</f>
        <v>1.3</v>
      </c>
      <c r="Z200" s="564" t="s">
        <v>1151</v>
      </c>
      <c r="AA200" s="561" t="n">
        <f aca="false">Y200</f>
        <v>1.3</v>
      </c>
      <c r="AB200" s="543" t="n">
        <f aca="false">IF($Y200="--","--",I200)</f>
        <v>2.52520343434344</v>
      </c>
      <c r="AC200" s="544" t="n">
        <f aca="false">IF($Y200="--","--",IF(D200&gt;1.5,0.15,ROUND($D200*0.1,2)))</f>
        <v>0.08</v>
      </c>
      <c r="AD200" s="544" t="n">
        <f aca="false">IF($Y200="--","--",0.15)</f>
        <v>0.15</v>
      </c>
      <c r="AE200" s="545" t="n">
        <f aca="false">IF($Y200="--","--",ROUND(AB200+AC200+AD200,2))</f>
        <v>2.76</v>
      </c>
      <c r="AF200" s="565" t="n">
        <f aca="false">IF($Y200="--","--",IF($AB200&lt;=2,$Y200+1,($Y200+1)+ROUNDUP($AB200-2,0)*0.1))</f>
        <v>2.4</v>
      </c>
      <c r="AG200" s="566" t="n">
        <f aca="false">IF($D200=0.4,0.92,IF($D200=0.6,0.68,IF($D200=0.8,0.74,IF($D200=1,0.7,IF($D200=1.2,0.66,IF($D200=1.5,0.6,IF($D200&lt;=2,(2.4-(D200+0.3)),"--")))))))</f>
        <v>0.74</v>
      </c>
      <c r="AH200" s="547" t="n">
        <f aca="false">IF($Y200="--","--",IF($AE200&lt;=$W$4,ROUND(IF($AE200&lt;1.5,$AE200*$AF200*$AG200,1.5*$AF200*$AG200),2),0))</f>
        <v>0</v>
      </c>
      <c r="AI200" s="547" t="n">
        <f aca="false">IF($Y200="--","--",IF($AE200&gt;$W$4,ROUND(IF($AE200&lt;1.5,$AE200*$AF200*$AG200,1.5*$AF200*$AG200),2),0))</f>
        <v>2.66</v>
      </c>
      <c r="AJ200" s="547" t="n">
        <f aca="false">IF($Y200="--","--",IF($AE200&gt;$W$4,ROUND(IF($AE200&lt;1.5,0,IF($AE200&gt;3,1.5*$AF200*$AG200,($AE200-1.5)*$AF200*$AG200)),2),0))</f>
        <v>2.24</v>
      </c>
      <c r="AK200" s="547" t="n">
        <f aca="false">IF($Y200="--","--",IF($AE200&gt;$W$4,ROUND(IF($AE200&lt;3,0,IF($AE200&gt;4.5,1.5*$AF200*$AG200,($AE200-3)*$AF200*$AG200)),2),0))</f>
        <v>0</v>
      </c>
      <c r="AL200" s="547" t="n">
        <f aca="false">IF($Y200="--","--",IF($AE200&gt;$W$4,ROUND(IF($AE200&lt;4.5,0,IF($AE200&gt;6,($AE200-4.5)*$AF200*$AG200,($AE200-4.5)*$AF200*$AG200)),2),0))</f>
        <v>0</v>
      </c>
      <c r="AM200" s="544" t="n">
        <f aca="false">IF($Y200="--","--",IF($AE200&gt;$W$4,IF($AE200&lt;=4,ROUND(($AG200*4)*($AE200+0.5)*2,2),0),0))</f>
        <v>19.3</v>
      </c>
      <c r="AN200" s="548" t="n">
        <f aca="false">IF($Y200="--","--",IF($AE200&gt;$W$4,IF($AE200&gt;4,ROUND(($AG200*4)*($AE200+0.5)*2,2),0),0))</f>
        <v>0</v>
      </c>
      <c r="AO200" s="558" t="s">
        <v>1331</v>
      </c>
      <c r="AP200" s="570" t="s">
        <v>10</v>
      </c>
      <c r="AQ200" s="571" t="s">
        <v>1305</v>
      </c>
      <c r="AR200" s="560" t="n">
        <v>0.8</v>
      </c>
      <c r="AS200" s="561"/>
      <c r="AT200" s="561"/>
      <c r="AU200" s="562" t="n">
        <v>9</v>
      </c>
      <c r="AV200" s="560" t="n">
        <f aca="false">IF($Y200="--","--",Y200+0.2)</f>
        <v>1.5</v>
      </c>
      <c r="AW200" s="564" t="s">
        <v>1151</v>
      </c>
      <c r="AX200" s="561" t="n">
        <f aca="false">AV200</f>
        <v>1.5</v>
      </c>
      <c r="AY200" s="538" t="n">
        <f aca="false">IF(D200&gt;2,AU200,AU200-AV200)</f>
        <v>7.5</v>
      </c>
      <c r="AZ200" s="538" t="n">
        <f aca="false">N200</f>
        <v>0.16</v>
      </c>
      <c r="BA200" s="538" t="n">
        <f aca="false">P200</f>
        <v>1.66</v>
      </c>
      <c r="BB200" s="537" t="n">
        <f aca="false">IF(F200=0,IF(ROUND(AY200*(((N200*P200)+(((D200+M200*2)/6)*P200))-ROUND(((D200+M200*2)^2)*((PI()*96.379/(4*360))-((SIN((96.379/2)*PI()/180))*(COS((96.379/2)*PI()/180))/4)),4)),2),ROUND(AY200*(((N200*P200)+(((D200+M200*2)/4)*P200))-ROUND(((D200+M200*2)^2)*((PI()*120/(4*360))-((SIN((120/2)*PI()/180))*(COS((120/2)*PI()/180))/4)),4)),2)),0)</f>
        <v>3.92</v>
      </c>
      <c r="BC200" s="549" t="n">
        <f aca="false">IF(F200&gt;0,ROUND(AY200*N200*P200,2),0)</f>
        <v>0</v>
      </c>
      <c r="BD200" s="549" t="n">
        <f aca="false">SUM(Q200:U200,AH200:AL200)</f>
        <v>45.84</v>
      </c>
      <c r="BE200" s="549" t="n">
        <f aca="false">IF(F200=0,ROUND((PI()*((D200+M200*2)^2)/4)*AY200,2),ROUND((D200+M200*2)*(F200+M200*2)*AY200,2))</f>
        <v>5.43</v>
      </c>
      <c r="BF200" s="572" t="n">
        <f aca="false">IF(($I200+M200-0.15)&lt;=2,($I200+M200+0.15),IF(($I200+M200)&lt;=3,2.35,($I200+M200+0.2)-0.85))</f>
        <v>2.35</v>
      </c>
      <c r="BG200" s="572" t="n">
        <f aca="false">IF(D200&gt;2,(I200-F200-M200-0.11),IF(($I200+M200)&lt;=2,0,IF(($I200+M200)&gt;3,0.85,(I200+M200+0.2-BF200))))</f>
        <v>0.45520343434344</v>
      </c>
      <c r="BH200" s="572" t="n">
        <f aca="false">IF(D200&gt;2,ROUND(((1.42+0.4)+(0.91+0.4))*2*BG200,2),ROUND(AV200*AX200*BF200,2))</f>
        <v>5.29</v>
      </c>
      <c r="BI200" s="572" t="n">
        <f aca="false">ROUND(((PI()*0.9^2)/4)*BG200,2)</f>
        <v>0.29</v>
      </c>
      <c r="BJ200" s="550" t="n">
        <f aca="false">ROUND(BD200-BE200-BH200-BI200-BB200-BC200,2)</f>
        <v>30.91</v>
      </c>
      <c r="BK200" s="516"/>
    </row>
    <row r="201" customFormat="false" ht="14.25" hidden="false" customHeight="false" outlineLevel="0" collapsed="false">
      <c r="A201" s="558" t="s">
        <v>1305</v>
      </c>
      <c r="B201" s="570" t="s">
        <v>10</v>
      </c>
      <c r="C201" s="559" t="s">
        <v>1332</v>
      </c>
      <c r="D201" s="560" t="n">
        <v>0.8</v>
      </c>
      <c r="E201" s="561"/>
      <c r="F201" s="561"/>
      <c r="G201" s="560" t="s">
        <v>1150</v>
      </c>
      <c r="H201" s="562" t="n">
        <v>40</v>
      </c>
      <c r="I201" s="563" t="n">
        <v>2.47900343434344</v>
      </c>
      <c r="J201" s="563" t="n">
        <v>1.91596183434344</v>
      </c>
      <c r="K201" s="536" t="n">
        <v>0</v>
      </c>
      <c r="L201" s="537" t="n">
        <f aca="false">ROUND((I201+J201)/2,2)</f>
        <v>2.2</v>
      </c>
      <c r="M201" s="538" t="n">
        <f aca="false">IF(F201=0,ROUND($D201*0.1,2),IF(D201&gt;2.8,0.18,0.15))</f>
        <v>0.08</v>
      </c>
      <c r="N201" s="538" t="n">
        <f aca="false">IF(F201=0,IF(ROUND($D201/4,2),IF(ROUND(($D201*1.2)/6,2)&lt;0.1,0.1,ROUND(($D201*1.2)/6,2))),0.5)</f>
        <v>0.16</v>
      </c>
      <c r="O201" s="537" t="n">
        <f aca="false">L201+M201+N201</f>
        <v>2.44</v>
      </c>
      <c r="P201" s="537" t="n">
        <f aca="false">IF(O201&lt;2,(D201+M201*2)+0.6,(D201+M201*2)+0.6+ROUNDUP(O201-2,0)*0.1)</f>
        <v>1.66</v>
      </c>
      <c r="Q201" s="539" t="n">
        <f aca="false">IF($O201&lt;=$W$4,ROUND(IF($O201&lt;1.5,$O201*$H201*$P201,1.5*$H201*$P201),2),0)</f>
        <v>0</v>
      </c>
      <c r="R201" s="539" t="n">
        <f aca="false">IF($O201&gt;$W$4,ROUND(IF($O201&lt;1.5,$O201*$H201*$P201,1.5*$H201*$P201),2),0)</f>
        <v>99.6</v>
      </c>
      <c r="S201" s="539" t="n">
        <f aca="false">IF($O201&gt;$W$4,ROUND(IF($O201&lt;1.5,0,IF($O201&gt;3,1.5*$H201*$P201,($O201-1.5)*$H201*$P201)),2),0)</f>
        <v>62.42</v>
      </c>
      <c r="T201" s="539" t="n">
        <f aca="false">IF($O201&gt;$W$4,ROUND(IF($O201&lt;3,0,IF($O201&gt;4.5,1.5*$H201*$P201,($O201-3)*$H201*$P201)),2),0)</f>
        <v>0</v>
      </c>
      <c r="U201" s="539" t="n">
        <f aca="false">IF($O201&gt;$W$4,ROUND(IF($O201&lt;4.5,0,IF($O201&gt;6,($O201-4.5)*$H201*$P201,($O201-4.5)*$H201*$P201)),2),0)</f>
        <v>0</v>
      </c>
      <c r="V201" s="540" t="n">
        <f aca="false">IF($O201&gt;$W$4,IF($O201&lt;=4,ROUND($H201*($O201+0.5)*2,2),0),0)</f>
        <v>235.2</v>
      </c>
      <c r="W201" s="541" t="n">
        <f aca="false">IF($O201&gt;$W$4,IF($O201&gt;4,ROUND($H201*($O201+0.5)*2,2),0),0)</f>
        <v>0</v>
      </c>
      <c r="X201" s="558" t="str">
        <f aca="false">A201</f>
        <v>JA10</v>
      </c>
      <c r="Y201" s="560" t="n">
        <f aca="false">IF($D201=0.4,1.2,IF($D201=0.6,1.2,IF($D201=0.8,1.3,IF($D201=1,1.5,IF($D201=1.2,1.7,IF($D201&lt;=2,2,"--"))))))</f>
        <v>1.3</v>
      </c>
      <c r="Z201" s="564" t="s">
        <v>1151</v>
      </c>
      <c r="AA201" s="561" t="n">
        <f aca="false">Y201</f>
        <v>1.3</v>
      </c>
      <c r="AB201" s="543" t="n">
        <f aca="false">IF($Y201="--","--",I201)</f>
        <v>2.47900343434344</v>
      </c>
      <c r="AC201" s="544" t="n">
        <f aca="false">IF($Y201="--","--",IF(D201&gt;1.5,0.15,ROUND($D201*0.1,2)))</f>
        <v>0.08</v>
      </c>
      <c r="AD201" s="544" t="n">
        <f aca="false">IF($Y201="--","--",0.15)</f>
        <v>0.15</v>
      </c>
      <c r="AE201" s="545" t="n">
        <f aca="false">IF($Y201="--","--",ROUND(AB201+AC201+AD201,2))</f>
        <v>2.71</v>
      </c>
      <c r="AF201" s="565" t="n">
        <f aca="false">IF($Y201="--","--",IF($AB201&lt;=2,$Y201+1,($Y201+1)+ROUNDUP($AB201-2,0)*0.1))</f>
        <v>2.4</v>
      </c>
      <c r="AG201" s="566" t="n">
        <f aca="false">IF($D201=0.4,0.92,IF($D201=0.6,0.68,IF($D201=0.8,0.74,IF($D201=1,0.7,IF($D201=1.2,0.66,IF($D201=1.5,0.6,IF($D201&lt;=2,(2.4-(D201+0.3)),"--")))))))</f>
        <v>0.74</v>
      </c>
      <c r="AH201" s="547" t="n">
        <f aca="false">IF($Y201="--","--",IF($AE201&lt;=$W$4,ROUND(IF($AE201&lt;1.5,$AE201*$AF201*$AG201,1.5*$AF201*$AG201),2),0))</f>
        <v>0</v>
      </c>
      <c r="AI201" s="547" t="n">
        <f aca="false">IF($Y201="--","--",IF($AE201&gt;$W$4,ROUND(IF($AE201&lt;1.5,$AE201*$AF201*$AG201,1.5*$AF201*$AG201),2),0))</f>
        <v>2.66</v>
      </c>
      <c r="AJ201" s="547" t="n">
        <f aca="false">IF($Y201="--","--",IF($AE201&gt;$W$4,ROUND(IF($AE201&lt;1.5,0,IF($AE201&gt;3,1.5*$AF201*$AG201,($AE201-1.5)*$AF201*$AG201)),2),0))</f>
        <v>2.15</v>
      </c>
      <c r="AK201" s="547" t="n">
        <f aca="false">IF($Y201="--","--",IF($AE201&gt;$W$4,ROUND(IF($AE201&lt;3,0,IF($AE201&gt;4.5,1.5*$AF201*$AG201,($AE201-3)*$AF201*$AG201)),2),0))</f>
        <v>0</v>
      </c>
      <c r="AL201" s="547" t="n">
        <f aca="false">IF($Y201="--","--",IF($AE201&gt;$W$4,ROUND(IF($AE201&lt;4.5,0,IF($AE201&gt;6,($AE201-4.5)*$AF201*$AG201,($AE201-4.5)*$AF201*$AG201)),2),0))</f>
        <v>0</v>
      </c>
      <c r="AM201" s="544" t="n">
        <f aca="false">IF($Y201="--","--",IF($AE201&gt;$W$4,IF($AE201&lt;=4,ROUND(($AG201*4)*($AE201+0.5)*2,2),0),0))</f>
        <v>19</v>
      </c>
      <c r="AN201" s="548" t="n">
        <f aca="false">IF($Y201="--","--",IF($AE201&gt;$W$4,IF($AE201&gt;4,ROUND(($AG201*4)*($AE201+0.5)*2,2),0),0))</f>
        <v>0</v>
      </c>
      <c r="AO201" s="558" t="s">
        <v>1305</v>
      </c>
      <c r="AP201" s="570" t="s">
        <v>10</v>
      </c>
      <c r="AQ201" s="571" t="s">
        <v>1332</v>
      </c>
      <c r="AR201" s="560" t="n">
        <v>0.8</v>
      </c>
      <c r="AS201" s="561"/>
      <c r="AT201" s="561"/>
      <c r="AU201" s="562" t="n">
        <v>40</v>
      </c>
      <c r="AV201" s="560" t="n">
        <f aca="false">IF($Y201="--","--",Y201+0.2)</f>
        <v>1.5</v>
      </c>
      <c r="AW201" s="564" t="s">
        <v>1151</v>
      </c>
      <c r="AX201" s="561" t="n">
        <f aca="false">AV201</f>
        <v>1.5</v>
      </c>
      <c r="AY201" s="538" t="n">
        <f aca="false">IF(D201&gt;2,AU201,AU201-AV201)</f>
        <v>38.5</v>
      </c>
      <c r="AZ201" s="538" t="n">
        <f aca="false">N201</f>
        <v>0.16</v>
      </c>
      <c r="BA201" s="538" t="n">
        <f aca="false">P201</f>
        <v>1.66</v>
      </c>
      <c r="BB201" s="537" t="n">
        <f aca="false">IF(F201=0,IF(ROUND(AY201*(((N201*P201)+(((D201+M201*2)/6)*P201))-ROUND(((D201+M201*2)^2)*((PI()*96.379/(4*360))-((SIN((96.379/2)*PI()/180))*(COS((96.379/2)*PI()/180))/4)),4)),2),ROUND(AY201*(((N201*P201)+(((D201+M201*2)/4)*P201))-ROUND(((D201+M201*2)^2)*((PI()*120/(4*360))-((SIN((120/2)*PI()/180))*(COS((120/2)*PI()/180))/4)),4)),2)),0)</f>
        <v>20.12</v>
      </c>
      <c r="BC201" s="549" t="n">
        <f aca="false">IF(F201&gt;0,ROUND(AY201*N201*P201,2),0)</f>
        <v>0</v>
      </c>
      <c r="BD201" s="549" t="n">
        <f aca="false">SUM(Q201:U201,AH201:AL201)</f>
        <v>166.83</v>
      </c>
      <c r="BE201" s="549" t="n">
        <f aca="false">IF(F201=0,ROUND((PI()*((D201+M201*2)^2)/4)*AY201,2),ROUND((D201+M201*2)*(F201+M201*2)*AY201,2))</f>
        <v>27.87</v>
      </c>
      <c r="BF201" s="572" t="n">
        <f aca="false">IF(($I201+M201-0.15)&lt;=2,($I201+M201+0.15),IF(($I201+M201)&lt;=3,2.35,($I201+M201+0.2)-0.85))</f>
        <v>2.35</v>
      </c>
      <c r="BG201" s="572" t="n">
        <f aca="false">IF(D201&gt;2,(I201-F201-M201-0.11),IF(($I201+M201)&lt;=2,0,IF(($I201+M201)&gt;3,0.85,(I201+M201+0.2-BF201))))</f>
        <v>0.40900343434344</v>
      </c>
      <c r="BH201" s="572" t="n">
        <f aca="false">IF(D201&gt;2,ROUND(((1.42+0.4)+(0.91+0.4))*2*BG201,2),ROUND(AV201*AX201*BF201,2))</f>
        <v>5.29</v>
      </c>
      <c r="BI201" s="572" t="n">
        <f aca="false">ROUND(((PI()*0.9^2)/4)*BG201,2)</f>
        <v>0.26</v>
      </c>
      <c r="BJ201" s="550" t="n">
        <f aca="false">ROUND(BD201-BE201-BH201-BI201-BB201-BC201,2)</f>
        <v>113.29</v>
      </c>
      <c r="BK201" s="516"/>
    </row>
    <row r="202" customFormat="false" ht="14.25" hidden="false" customHeight="false" outlineLevel="0" collapsed="false">
      <c r="A202" s="558" t="s">
        <v>1332</v>
      </c>
      <c r="B202" s="570" t="s">
        <v>10</v>
      </c>
      <c r="C202" s="559" t="s">
        <v>1333</v>
      </c>
      <c r="D202" s="560" t="n">
        <v>0.8</v>
      </c>
      <c r="E202" s="561"/>
      <c r="F202" s="561"/>
      <c r="G202" s="560" t="s">
        <v>1150</v>
      </c>
      <c r="H202" s="562" t="n">
        <v>40</v>
      </c>
      <c r="I202" s="563" t="n">
        <v>1.91596183434344</v>
      </c>
      <c r="J202" s="563" t="n">
        <v>1.67171106511267</v>
      </c>
      <c r="K202" s="536" t="n">
        <v>0</v>
      </c>
      <c r="L202" s="537" t="n">
        <f aca="false">ROUND((I202+J202)/2,2)</f>
        <v>1.79</v>
      </c>
      <c r="M202" s="538" t="n">
        <f aca="false">IF(F202=0,ROUND($D202*0.1,2),IF(D202&gt;2.8,0.18,0.15))</f>
        <v>0.08</v>
      </c>
      <c r="N202" s="538" t="n">
        <f aca="false">IF(F202=0,IF(ROUND($D202/4,2),IF(ROUND(($D202*1.2)/6,2)&lt;0.1,0.1,ROUND(($D202*1.2)/6,2))),0.5)</f>
        <v>0.16</v>
      </c>
      <c r="O202" s="537" t="n">
        <f aca="false">L202+M202+N202</f>
        <v>2.03</v>
      </c>
      <c r="P202" s="537" t="n">
        <f aca="false">IF(O202&lt;2,(D202+M202*2)+0.6,(D202+M202*2)+0.6+ROUNDUP(O202-2,0)*0.1)</f>
        <v>1.66</v>
      </c>
      <c r="Q202" s="539" t="n">
        <f aca="false">IF($O202&lt;=$W$4,ROUND(IF($O202&lt;1.5,$O202*$H202*$P202,1.5*$H202*$P202),2),0)</f>
        <v>0</v>
      </c>
      <c r="R202" s="539" t="n">
        <f aca="false">IF($O202&gt;$W$4,ROUND(IF($O202&lt;1.5,$O202*$H202*$P202,1.5*$H202*$P202),2),0)</f>
        <v>99.6</v>
      </c>
      <c r="S202" s="539" t="n">
        <f aca="false">IF($O202&gt;$W$4,ROUND(IF($O202&lt;1.5,0,IF($O202&gt;3,1.5*$H202*$P202,($O202-1.5)*$H202*$P202)),2),0)</f>
        <v>35.19</v>
      </c>
      <c r="T202" s="539" t="n">
        <f aca="false">IF($O202&gt;$W$4,ROUND(IF($O202&lt;3,0,IF($O202&gt;4.5,1.5*$H202*$P202,($O202-3)*$H202*$P202)),2),0)</f>
        <v>0</v>
      </c>
      <c r="U202" s="539" t="n">
        <f aca="false">IF($O202&gt;$W$4,ROUND(IF($O202&lt;4.5,0,IF($O202&gt;6,($O202-4.5)*$H202*$P202,($O202-4.5)*$H202*$P202)),2),0)</f>
        <v>0</v>
      </c>
      <c r="V202" s="540" t="n">
        <f aca="false">IF($O202&gt;$W$4,IF($O202&lt;=4,ROUND($H202*($O202+0.5)*2,2),0),0)</f>
        <v>202.4</v>
      </c>
      <c r="W202" s="541" t="n">
        <f aca="false">IF($O202&gt;$W$4,IF($O202&gt;4,ROUND($H202*($O202+0.5)*2,2),0),0)</f>
        <v>0</v>
      </c>
      <c r="X202" s="558" t="str">
        <f aca="false">A202</f>
        <v>JA11</v>
      </c>
      <c r="Y202" s="560" t="n">
        <f aca="false">IF($D202=0.4,1.2,IF($D202=0.6,1.2,IF($D202=0.8,1.3,IF($D202=1,1.5,IF($D202=1.2,1.7,IF($D202&lt;=2,2,"--"))))))</f>
        <v>1.3</v>
      </c>
      <c r="Z202" s="564" t="s">
        <v>1151</v>
      </c>
      <c r="AA202" s="561" t="n">
        <f aca="false">Y202</f>
        <v>1.3</v>
      </c>
      <c r="AB202" s="543" t="n">
        <f aca="false">IF($Y202="--","--",I202)</f>
        <v>1.91596183434344</v>
      </c>
      <c r="AC202" s="544" t="n">
        <f aca="false">IF($Y202="--","--",IF(D202&gt;1.5,0.15,ROUND($D202*0.1,2)))</f>
        <v>0.08</v>
      </c>
      <c r="AD202" s="544" t="n">
        <f aca="false">IF($Y202="--","--",0.15)</f>
        <v>0.15</v>
      </c>
      <c r="AE202" s="545" t="n">
        <f aca="false">IF($Y202="--","--",ROUND(AB202+AC202+AD202,2))</f>
        <v>2.15</v>
      </c>
      <c r="AF202" s="565" t="n">
        <f aca="false">IF($Y202="--","--",IF($AB202&lt;=2,$Y202+1,($Y202+1)+ROUNDUP($AB202-2,0)*0.1))</f>
        <v>2.3</v>
      </c>
      <c r="AG202" s="566" t="n">
        <f aca="false">IF($D202=0.4,0.92,IF($D202=0.6,0.68,IF($D202=0.8,0.74,IF($D202=1,0.7,IF($D202=1.2,0.66,IF($D202=1.5,0.6,IF($D202&lt;=2,(2.4-(D202+0.3)),"--")))))))</f>
        <v>0.74</v>
      </c>
      <c r="AH202" s="547" t="n">
        <f aca="false">IF($Y202="--","--",IF($AE202&lt;=$W$4,ROUND(IF($AE202&lt;1.5,$AE202*$AF202*$AG202,1.5*$AF202*$AG202),2),0))</f>
        <v>0</v>
      </c>
      <c r="AI202" s="547" t="n">
        <f aca="false">IF($Y202="--","--",IF($AE202&gt;$W$4,ROUND(IF($AE202&lt;1.5,$AE202*$AF202*$AG202,1.5*$AF202*$AG202),2),0))</f>
        <v>2.55</v>
      </c>
      <c r="AJ202" s="547" t="n">
        <f aca="false">IF($Y202="--","--",IF($AE202&gt;$W$4,ROUND(IF($AE202&lt;1.5,0,IF($AE202&gt;3,1.5*$AF202*$AG202,($AE202-1.5)*$AF202*$AG202)),2),0))</f>
        <v>1.11</v>
      </c>
      <c r="AK202" s="547" t="n">
        <f aca="false">IF($Y202="--","--",IF($AE202&gt;$W$4,ROUND(IF($AE202&lt;3,0,IF($AE202&gt;4.5,1.5*$AF202*$AG202,($AE202-3)*$AF202*$AG202)),2),0))</f>
        <v>0</v>
      </c>
      <c r="AL202" s="547" t="n">
        <f aca="false">IF($Y202="--","--",IF($AE202&gt;$W$4,ROUND(IF($AE202&lt;4.5,0,IF($AE202&gt;6,($AE202-4.5)*$AF202*$AG202,($AE202-4.5)*$AF202*$AG202)),2),0))</f>
        <v>0</v>
      </c>
      <c r="AM202" s="544" t="n">
        <f aca="false">IF($Y202="--","--",IF($AE202&gt;$W$4,IF($AE202&lt;=4,ROUND(($AG202*4)*($AE202+0.5)*2,2),0),0))</f>
        <v>15.69</v>
      </c>
      <c r="AN202" s="548" t="n">
        <f aca="false">IF($Y202="--","--",IF($AE202&gt;$W$4,IF($AE202&gt;4,ROUND(($AG202*4)*($AE202+0.5)*2,2),0),0))</f>
        <v>0</v>
      </c>
      <c r="AO202" s="558" t="s">
        <v>1332</v>
      </c>
      <c r="AP202" s="570" t="s">
        <v>10</v>
      </c>
      <c r="AQ202" s="571" t="s">
        <v>1333</v>
      </c>
      <c r="AR202" s="560" t="n">
        <v>0.8</v>
      </c>
      <c r="AS202" s="561"/>
      <c r="AT202" s="561"/>
      <c r="AU202" s="562" t="n">
        <v>40</v>
      </c>
      <c r="AV202" s="560" t="n">
        <f aca="false">IF($Y202="--","--",Y202+0.2)</f>
        <v>1.5</v>
      </c>
      <c r="AW202" s="564" t="s">
        <v>1151</v>
      </c>
      <c r="AX202" s="561" t="n">
        <f aca="false">AV202</f>
        <v>1.5</v>
      </c>
      <c r="AY202" s="538" t="n">
        <f aca="false">IF(D202&gt;2,AU202,AU202-AV202)</f>
        <v>38.5</v>
      </c>
      <c r="AZ202" s="538" t="n">
        <f aca="false">N202</f>
        <v>0.16</v>
      </c>
      <c r="BA202" s="538" t="n">
        <f aca="false">P202</f>
        <v>1.66</v>
      </c>
      <c r="BB202" s="537" t="n">
        <f aca="false">IF(F202=0,IF(ROUND(AY202*(((N202*P202)+(((D202+M202*2)/6)*P202))-ROUND(((D202+M202*2)^2)*((PI()*96.379/(4*360))-((SIN((96.379/2)*PI()/180))*(COS((96.379/2)*PI()/180))/4)),4)),2),ROUND(AY202*(((N202*P202)+(((D202+M202*2)/4)*P202))-ROUND(((D202+M202*2)^2)*((PI()*120/(4*360))-((SIN((120/2)*PI()/180))*(COS((120/2)*PI()/180))/4)),4)),2)),0)</f>
        <v>20.12</v>
      </c>
      <c r="BC202" s="549" t="n">
        <f aca="false">IF(F202&gt;0,ROUND(AY202*N202*P202,2),0)</f>
        <v>0</v>
      </c>
      <c r="BD202" s="549" t="n">
        <f aca="false">SUM(Q202:U202,AH202:AL202)</f>
        <v>138.45</v>
      </c>
      <c r="BE202" s="549" t="n">
        <f aca="false">IF(F202=0,ROUND((PI()*((D202+M202*2)^2)/4)*AY202,2),ROUND((D202+M202*2)*(F202+M202*2)*AY202,2))</f>
        <v>27.87</v>
      </c>
      <c r="BF202" s="572" t="n">
        <f aca="false">IF(($I202+M202-0.15)&lt;=2,($I202+M202+0.15),IF(($I202+M202)&lt;=3,2.35,($I202+M202+0.2)-0.85))</f>
        <v>2.14596183434344</v>
      </c>
      <c r="BG202" s="572" t="n">
        <f aca="false">IF(D202&gt;2,(I202-F202-M202-0.11),IF(($I202+M202)&lt;=2,0,IF(($I202+M202)&gt;3,0.85,(I202+M202+0.2-BF202))))</f>
        <v>0</v>
      </c>
      <c r="BH202" s="572" t="n">
        <f aca="false">IF(D202&gt;2,ROUND(((1.42+0.4)+(0.91+0.4))*2*BG202,2),ROUND(AV202*AX202*BF202,2))</f>
        <v>4.83</v>
      </c>
      <c r="BI202" s="572" t="n">
        <f aca="false">ROUND(((PI()*0.9^2)/4)*BG202,2)</f>
        <v>0</v>
      </c>
      <c r="BJ202" s="550" t="n">
        <f aca="false">ROUND(BD202-BE202-BH202-BI202-BB202-BC202,2)</f>
        <v>85.63</v>
      </c>
      <c r="BK202" s="516"/>
    </row>
    <row r="203" customFormat="false" ht="14.25" hidden="false" customHeight="false" outlineLevel="0" collapsed="false">
      <c r="A203" s="558" t="s">
        <v>1333</v>
      </c>
      <c r="B203" s="570" t="s">
        <v>10</v>
      </c>
      <c r="C203" s="559" t="s">
        <v>1334</v>
      </c>
      <c r="D203" s="560" t="n">
        <v>0.8</v>
      </c>
      <c r="E203" s="561"/>
      <c r="F203" s="561"/>
      <c r="G203" s="560" t="s">
        <v>1150</v>
      </c>
      <c r="H203" s="562" t="n">
        <v>40</v>
      </c>
      <c r="I203" s="563" t="n">
        <v>1.67171106511267</v>
      </c>
      <c r="J203" s="563" t="n">
        <v>1.602</v>
      </c>
      <c r="K203" s="536" t="n">
        <v>0</v>
      </c>
      <c r="L203" s="537" t="n">
        <f aca="false">ROUND((I203+J203)/2,2)</f>
        <v>1.64</v>
      </c>
      <c r="M203" s="538" t="n">
        <f aca="false">IF(F203=0,ROUND($D203*0.1,2),IF(D203&gt;2.8,0.18,0.15))</f>
        <v>0.08</v>
      </c>
      <c r="N203" s="538" t="n">
        <f aca="false">IF(F203=0,IF(ROUND($D203/4,2),IF(ROUND(($D203*1.2)/6,2)&lt;0.1,0.1,ROUND(($D203*1.2)/6,2))),0.5)</f>
        <v>0.16</v>
      </c>
      <c r="O203" s="537" t="n">
        <f aca="false">L203+M203+N203</f>
        <v>1.88</v>
      </c>
      <c r="P203" s="537" t="n">
        <f aca="false">IF(O203&lt;2,(D203+M203*2)+0.6,(D203+M203*2)+0.6+ROUNDUP(O203-2,0)*0.1)</f>
        <v>1.56</v>
      </c>
      <c r="Q203" s="539" t="n">
        <f aca="false">IF($O203&lt;=$W$4,ROUND(IF($O203&lt;1.5,$O203*$H203*$P203,1.5*$H203*$P203),2),0)</f>
        <v>0</v>
      </c>
      <c r="R203" s="539" t="n">
        <f aca="false">IF($O203&gt;$W$4,ROUND(IF($O203&lt;1.5,$O203*$H203*$P203,1.5*$H203*$P203),2),0)</f>
        <v>93.6</v>
      </c>
      <c r="S203" s="539" t="n">
        <f aca="false">IF($O203&gt;$W$4,ROUND(IF($O203&lt;1.5,0,IF($O203&gt;3,1.5*$H203*$P203,($O203-1.5)*$H203*$P203)),2),0)</f>
        <v>23.71</v>
      </c>
      <c r="T203" s="539" t="n">
        <f aca="false">IF($O203&gt;$W$4,ROUND(IF($O203&lt;3,0,IF($O203&gt;4.5,1.5*$H203*$P203,($O203-3)*$H203*$P203)),2),0)</f>
        <v>0</v>
      </c>
      <c r="U203" s="539" t="n">
        <f aca="false">IF($O203&gt;$W$4,ROUND(IF($O203&lt;4.5,0,IF($O203&gt;6,($O203-4.5)*$H203*$P203,($O203-4.5)*$H203*$P203)),2),0)</f>
        <v>0</v>
      </c>
      <c r="V203" s="540" t="n">
        <f aca="false">IF($O203&gt;$W$4,IF($O203&lt;=4,ROUND($H203*($O203+0.5)*2,2),0),0)</f>
        <v>190.4</v>
      </c>
      <c r="W203" s="541" t="n">
        <f aca="false">IF($O203&gt;$W$4,IF($O203&gt;4,ROUND($H203*($O203+0.5)*2,2),0),0)</f>
        <v>0</v>
      </c>
      <c r="X203" s="558" t="str">
        <f aca="false">A203</f>
        <v>JA12</v>
      </c>
      <c r="Y203" s="560" t="n">
        <f aca="false">IF($D203=0.4,1.2,IF($D203=0.6,1.2,IF($D203=0.8,1.3,IF($D203=1,1.5,IF($D203=1.2,1.7,IF($D203&lt;=2,2,"--"))))))</f>
        <v>1.3</v>
      </c>
      <c r="Z203" s="564" t="s">
        <v>1151</v>
      </c>
      <c r="AA203" s="561" t="n">
        <f aca="false">Y203</f>
        <v>1.3</v>
      </c>
      <c r="AB203" s="543" t="n">
        <f aca="false">IF($Y203="--","--",I203)</f>
        <v>1.67171106511267</v>
      </c>
      <c r="AC203" s="544" t="n">
        <f aca="false">IF($Y203="--","--",IF(D203&gt;1.5,0.15,ROUND($D203*0.1,2)))</f>
        <v>0.08</v>
      </c>
      <c r="AD203" s="544" t="n">
        <f aca="false">IF($Y203="--","--",0.15)</f>
        <v>0.15</v>
      </c>
      <c r="AE203" s="545" t="n">
        <f aca="false">IF($Y203="--","--",ROUND(AB203+AC203+AD203,2))</f>
        <v>1.9</v>
      </c>
      <c r="AF203" s="565" t="n">
        <f aca="false">IF($Y203="--","--",IF($AB203&lt;=2,$Y203+1,($Y203+1)+ROUNDUP($AB203-2,0)*0.1))</f>
        <v>2.3</v>
      </c>
      <c r="AG203" s="566" t="n">
        <f aca="false">IF($D203=0.4,0.92,IF($D203=0.6,0.68,IF($D203=0.8,0.74,IF($D203=1,0.7,IF($D203=1.2,0.66,IF($D203=1.5,0.6,IF($D203&lt;=2,(2.4-(D203+0.3)),"--")))))))</f>
        <v>0.74</v>
      </c>
      <c r="AH203" s="547" t="n">
        <f aca="false">IF($Y203="--","--",IF($AE203&lt;=$W$4,ROUND(IF($AE203&lt;1.5,$AE203*$AF203*$AG203,1.5*$AF203*$AG203),2),0))</f>
        <v>0</v>
      </c>
      <c r="AI203" s="547" t="n">
        <f aca="false">IF($Y203="--","--",IF($AE203&gt;$W$4,ROUND(IF($AE203&lt;1.5,$AE203*$AF203*$AG203,1.5*$AF203*$AG203),2),0))</f>
        <v>2.55</v>
      </c>
      <c r="AJ203" s="547" t="n">
        <f aca="false">IF($Y203="--","--",IF($AE203&gt;$W$4,ROUND(IF($AE203&lt;1.5,0,IF($AE203&gt;3,1.5*$AF203*$AG203,($AE203-1.5)*$AF203*$AG203)),2),0))</f>
        <v>0.68</v>
      </c>
      <c r="AK203" s="547" t="n">
        <f aca="false">IF($Y203="--","--",IF($AE203&gt;$W$4,ROUND(IF($AE203&lt;3,0,IF($AE203&gt;4.5,1.5*$AF203*$AG203,($AE203-3)*$AF203*$AG203)),2),0))</f>
        <v>0</v>
      </c>
      <c r="AL203" s="547" t="n">
        <f aca="false">IF($Y203="--","--",IF($AE203&gt;$W$4,ROUND(IF($AE203&lt;4.5,0,IF($AE203&gt;6,($AE203-4.5)*$AF203*$AG203,($AE203-4.5)*$AF203*$AG203)),2),0))</f>
        <v>0</v>
      </c>
      <c r="AM203" s="544" t="n">
        <f aca="false">IF($Y203="--","--",IF($AE203&gt;$W$4,IF($AE203&lt;=4,ROUND(($AG203*4)*($AE203+0.5)*2,2),0),0))</f>
        <v>14.21</v>
      </c>
      <c r="AN203" s="548" t="n">
        <f aca="false">IF($Y203="--","--",IF($AE203&gt;$W$4,IF($AE203&gt;4,ROUND(($AG203*4)*($AE203+0.5)*2,2),0),0))</f>
        <v>0</v>
      </c>
      <c r="AO203" s="558" t="s">
        <v>1333</v>
      </c>
      <c r="AP203" s="570" t="s">
        <v>10</v>
      </c>
      <c r="AQ203" s="571" t="s">
        <v>1334</v>
      </c>
      <c r="AR203" s="560" t="n">
        <v>0.8</v>
      </c>
      <c r="AS203" s="561"/>
      <c r="AT203" s="561"/>
      <c r="AU203" s="562" t="n">
        <v>40</v>
      </c>
      <c r="AV203" s="560" t="n">
        <f aca="false">IF($Y203="--","--",Y203+0.2)</f>
        <v>1.5</v>
      </c>
      <c r="AW203" s="564" t="s">
        <v>1151</v>
      </c>
      <c r="AX203" s="561" t="n">
        <f aca="false">AV203</f>
        <v>1.5</v>
      </c>
      <c r="AY203" s="538" t="n">
        <f aca="false">IF(D203&gt;2,AU203,AU203-AV203)</f>
        <v>38.5</v>
      </c>
      <c r="AZ203" s="538" t="n">
        <f aca="false">N203</f>
        <v>0.16</v>
      </c>
      <c r="BA203" s="538" t="n">
        <f aca="false">P203</f>
        <v>1.56</v>
      </c>
      <c r="BB203" s="537" t="n">
        <f aca="false">IF(F203=0,IF(ROUND(AY203*(((N203*P203)+(((D203+M203*2)/6)*P203))-ROUND(((D203+M203*2)^2)*((PI()*96.379/(4*360))-((SIN((96.379/2)*PI()/180))*(COS((96.379/2)*PI()/180))/4)),4)),2),ROUND(AY203*(((N203*P203)+(((D203+M203*2)/4)*P203))-ROUND(((D203+M203*2)^2)*((PI()*120/(4*360))-((SIN((120/2)*PI()/180))*(COS((120/2)*PI()/180))/4)),4)),2)),0)</f>
        <v>18.58</v>
      </c>
      <c r="BC203" s="549" t="n">
        <f aca="false">IF(F203&gt;0,ROUND(AY203*N203*P203,2),0)</f>
        <v>0</v>
      </c>
      <c r="BD203" s="549" t="n">
        <f aca="false">SUM(Q203:U203,AH203:AL203)</f>
        <v>120.54</v>
      </c>
      <c r="BE203" s="549" t="n">
        <f aca="false">IF(F203=0,ROUND((PI()*((D203+M203*2)^2)/4)*AY203,2),ROUND((D203+M203*2)*(F203+M203*2)*AY203,2))</f>
        <v>27.87</v>
      </c>
      <c r="BF203" s="572" t="n">
        <f aca="false">IF(($I203+M203-0.15)&lt;=2,($I203+M203+0.15),IF(($I203+M203)&lt;=3,2.35,($I203+M203+0.2)-0.85))</f>
        <v>1.90171106511267</v>
      </c>
      <c r="BG203" s="572" t="n">
        <f aca="false">IF(D203&gt;2,(I203-F203-M203-0.11),IF(($I203+M203)&lt;=2,0,IF(($I203+M203)&gt;3,0.85,(I203+M203+0.2-BF203))))</f>
        <v>0</v>
      </c>
      <c r="BH203" s="572" t="n">
        <f aca="false">IF(D203&gt;2,ROUND(((1.42+0.4)+(0.91+0.4))*2*BG203,2),ROUND(AV203*AX203*BF203,2))</f>
        <v>4.28</v>
      </c>
      <c r="BI203" s="572" t="n">
        <f aca="false">ROUND(((PI()*0.9^2)/4)*BG203,2)</f>
        <v>0</v>
      </c>
      <c r="BJ203" s="550" t="n">
        <f aca="false">ROUND(BD203-BE203-BH203-BI203-BB203-BC203,2)</f>
        <v>69.81</v>
      </c>
      <c r="BK203" s="516"/>
    </row>
    <row r="204" customFormat="false" ht="14.25" hidden="false" customHeight="false" outlineLevel="0" collapsed="false">
      <c r="A204" s="558" t="s">
        <v>1334</v>
      </c>
      <c r="B204" s="570" t="s">
        <v>10</v>
      </c>
      <c r="C204" s="559" t="s">
        <v>1335</v>
      </c>
      <c r="D204" s="560" t="n">
        <v>0.8</v>
      </c>
      <c r="E204" s="561"/>
      <c r="F204" s="561"/>
      <c r="G204" s="560" t="s">
        <v>1150</v>
      </c>
      <c r="H204" s="562" t="n">
        <v>30</v>
      </c>
      <c r="I204" s="563" t="n">
        <v>1.602</v>
      </c>
      <c r="J204" s="563" t="n">
        <v>1.602</v>
      </c>
      <c r="K204" s="536" t="n">
        <v>0</v>
      </c>
      <c r="L204" s="537" t="n">
        <f aca="false">ROUND((I204+J204)/2,2)</f>
        <v>1.6</v>
      </c>
      <c r="M204" s="538" t="n">
        <f aca="false">IF(F204=0,ROUND($D204*0.1,2),IF(D204&gt;2.8,0.18,0.15))</f>
        <v>0.08</v>
      </c>
      <c r="N204" s="538" t="n">
        <f aca="false">IF(F204=0,IF(ROUND($D204/4,2),IF(ROUND(($D204*1.2)/6,2)&lt;0.1,0.1,ROUND(($D204*1.2)/6,2))),0.5)</f>
        <v>0.16</v>
      </c>
      <c r="O204" s="537" t="n">
        <f aca="false">L204+M204+N204</f>
        <v>1.84</v>
      </c>
      <c r="P204" s="537" t="n">
        <f aca="false">IF(O204&lt;2,(D204+M204*2)+0.6,(D204+M204*2)+0.6+ROUNDUP(O204-2,0)*0.1)</f>
        <v>1.56</v>
      </c>
      <c r="Q204" s="539" t="n">
        <f aca="false">IF($O204&lt;=$W$4,ROUND(IF($O204&lt;1.5,$O204*$H204*$P204,1.5*$H204*$P204),2),0)</f>
        <v>0</v>
      </c>
      <c r="R204" s="539" t="n">
        <f aca="false">IF($O204&gt;$W$4,ROUND(IF($O204&lt;1.5,$O204*$H204*$P204,1.5*$H204*$P204),2),0)</f>
        <v>70.2</v>
      </c>
      <c r="S204" s="539" t="n">
        <f aca="false">IF($O204&gt;$W$4,ROUND(IF($O204&lt;1.5,0,IF($O204&gt;3,1.5*$H204*$P204,($O204-1.5)*$H204*$P204)),2),0)</f>
        <v>15.91</v>
      </c>
      <c r="T204" s="539" t="n">
        <f aca="false">IF($O204&gt;$W$4,ROUND(IF($O204&lt;3,0,IF($O204&gt;4.5,1.5*$H204*$P204,($O204-3)*$H204*$P204)),2),0)</f>
        <v>0</v>
      </c>
      <c r="U204" s="539" t="n">
        <f aca="false">IF($O204&gt;$W$4,ROUND(IF($O204&lt;4.5,0,IF($O204&gt;6,($O204-4.5)*$H204*$P204,($O204-4.5)*$H204*$P204)),2),0)</f>
        <v>0</v>
      </c>
      <c r="V204" s="540" t="n">
        <f aca="false">IF($O204&gt;$W$4,IF($O204&lt;=4,ROUND($H204*($O204+0.5)*2,2),0),0)</f>
        <v>140.4</v>
      </c>
      <c r="W204" s="541" t="n">
        <f aca="false">IF($O204&gt;$W$4,IF($O204&gt;4,ROUND($H204*($O204+0.5)*2,2),0),0)</f>
        <v>0</v>
      </c>
      <c r="X204" s="558" t="str">
        <f aca="false">A204</f>
        <v>JA13</v>
      </c>
      <c r="Y204" s="560" t="n">
        <f aca="false">IF($D204=0.4,1.2,IF($D204=0.6,1.2,IF($D204=0.8,1.3,IF($D204=1,1.5,IF($D204=1.2,1.7,IF($D204&lt;=2,2,"--"))))))</f>
        <v>1.3</v>
      </c>
      <c r="Z204" s="564" t="s">
        <v>1151</v>
      </c>
      <c r="AA204" s="561" t="n">
        <f aca="false">Y204</f>
        <v>1.3</v>
      </c>
      <c r="AB204" s="543" t="n">
        <f aca="false">IF($Y204="--","--",I204)</f>
        <v>1.602</v>
      </c>
      <c r="AC204" s="544" t="n">
        <f aca="false">IF($Y204="--","--",IF(D204&gt;1.5,0.15,ROUND($D204*0.1,2)))</f>
        <v>0.08</v>
      </c>
      <c r="AD204" s="544" t="n">
        <f aca="false">IF($Y204="--","--",0.15)</f>
        <v>0.15</v>
      </c>
      <c r="AE204" s="545" t="n">
        <f aca="false">IF($Y204="--","--",ROUND(AB204+AC204+AD204,2))</f>
        <v>1.83</v>
      </c>
      <c r="AF204" s="565" t="n">
        <f aca="false">IF($Y204="--","--",IF($AB204&lt;=2,$Y204+1,($Y204+1)+ROUNDUP($AB204-2,0)*0.1))</f>
        <v>2.3</v>
      </c>
      <c r="AG204" s="566" t="n">
        <f aca="false">IF($D204=0.4,0.92,IF($D204=0.6,0.68,IF($D204=0.8,0.74,IF($D204=1,0.7,IF($D204=1.2,0.66,IF($D204=1.5,0.6,IF($D204&lt;=2,(2.4-(D204+0.3)),"--")))))))</f>
        <v>0.74</v>
      </c>
      <c r="AH204" s="547" t="n">
        <f aca="false">IF($Y204="--","--",IF($AE204&lt;=$W$4,ROUND(IF($AE204&lt;1.5,$AE204*$AF204*$AG204,1.5*$AF204*$AG204),2),0))</f>
        <v>0</v>
      </c>
      <c r="AI204" s="547" t="n">
        <f aca="false">IF($Y204="--","--",IF($AE204&gt;$W$4,ROUND(IF($AE204&lt;1.5,$AE204*$AF204*$AG204,1.5*$AF204*$AG204),2),0))</f>
        <v>2.55</v>
      </c>
      <c r="AJ204" s="547" t="n">
        <f aca="false">IF($Y204="--","--",IF($AE204&gt;$W$4,ROUND(IF($AE204&lt;1.5,0,IF($AE204&gt;3,1.5*$AF204*$AG204,($AE204-1.5)*$AF204*$AG204)),2),0))</f>
        <v>0.56</v>
      </c>
      <c r="AK204" s="547" t="n">
        <f aca="false">IF($Y204="--","--",IF($AE204&gt;$W$4,ROUND(IF($AE204&lt;3,0,IF($AE204&gt;4.5,1.5*$AF204*$AG204,($AE204-3)*$AF204*$AG204)),2),0))</f>
        <v>0</v>
      </c>
      <c r="AL204" s="547" t="n">
        <f aca="false">IF($Y204="--","--",IF($AE204&gt;$W$4,ROUND(IF($AE204&lt;4.5,0,IF($AE204&gt;6,($AE204-4.5)*$AF204*$AG204,($AE204-4.5)*$AF204*$AG204)),2),0))</f>
        <v>0</v>
      </c>
      <c r="AM204" s="544" t="n">
        <f aca="false">IF($Y204="--","--",IF($AE204&gt;$W$4,IF($AE204&lt;=4,ROUND(($AG204*4)*($AE204+0.5)*2,2),0),0))</f>
        <v>13.79</v>
      </c>
      <c r="AN204" s="548" t="n">
        <f aca="false">IF($Y204="--","--",IF($AE204&gt;$W$4,IF($AE204&gt;4,ROUND(($AG204*4)*($AE204+0.5)*2,2),0),0))</f>
        <v>0</v>
      </c>
      <c r="AO204" s="558" t="s">
        <v>1334</v>
      </c>
      <c r="AP204" s="570" t="s">
        <v>10</v>
      </c>
      <c r="AQ204" s="571" t="s">
        <v>1335</v>
      </c>
      <c r="AR204" s="560" t="n">
        <v>0.8</v>
      </c>
      <c r="AS204" s="561"/>
      <c r="AT204" s="561"/>
      <c r="AU204" s="562" t="n">
        <v>30</v>
      </c>
      <c r="AV204" s="560" t="n">
        <f aca="false">IF($Y204="--","--",Y204+0.2)</f>
        <v>1.5</v>
      </c>
      <c r="AW204" s="564" t="s">
        <v>1151</v>
      </c>
      <c r="AX204" s="561" t="n">
        <f aca="false">AV204</f>
        <v>1.5</v>
      </c>
      <c r="AY204" s="538" t="n">
        <f aca="false">IF(D204&gt;2,AU204,AU204-AV204)</f>
        <v>28.5</v>
      </c>
      <c r="AZ204" s="538" t="n">
        <f aca="false">N204</f>
        <v>0.16</v>
      </c>
      <c r="BA204" s="538" t="n">
        <f aca="false">P204</f>
        <v>1.56</v>
      </c>
      <c r="BB204" s="537" t="n">
        <f aca="false">IF(F204=0,IF(ROUND(AY204*(((N204*P204)+(((D204+M204*2)/6)*P204))-ROUND(((D204+M204*2)^2)*((PI()*96.379/(4*360))-((SIN((96.379/2)*PI()/180))*(COS((96.379/2)*PI()/180))/4)),4)),2),ROUND(AY204*(((N204*P204)+(((D204+M204*2)/4)*P204))-ROUND(((D204+M204*2)^2)*((PI()*120/(4*360))-((SIN((120/2)*PI()/180))*(COS((120/2)*PI()/180))/4)),4)),2)),0)</f>
        <v>13.75</v>
      </c>
      <c r="BC204" s="549" t="n">
        <f aca="false">IF(F204&gt;0,ROUND(AY204*N204*P204,2),0)</f>
        <v>0</v>
      </c>
      <c r="BD204" s="549" t="n">
        <f aca="false">SUM(Q204:U204,AH204:AL204)</f>
        <v>89.22</v>
      </c>
      <c r="BE204" s="549" t="n">
        <f aca="false">IF(F204=0,ROUND((PI()*((D204+M204*2)^2)/4)*AY204,2),ROUND((D204+M204*2)*(F204+M204*2)*AY204,2))</f>
        <v>20.63</v>
      </c>
      <c r="BF204" s="572" t="n">
        <f aca="false">IF(($I204+M204-0.15)&lt;=2,($I204+M204+0.15),IF(($I204+M204)&lt;=3,2.35,($I204+M204+0.2)-0.85))</f>
        <v>1.832</v>
      </c>
      <c r="BG204" s="572" t="n">
        <f aca="false">IF(D204&gt;2,(I204-F204-M204-0.11),IF(($I204+M204)&lt;=2,0,IF(($I204+M204)&gt;3,0.85,(I204+M204+0.2-BF204))))</f>
        <v>0</v>
      </c>
      <c r="BH204" s="572" t="n">
        <f aca="false">IF(D204&gt;2,ROUND(((1.42+0.4)+(0.91+0.4))*2*BG204,2),ROUND(AV204*AX204*BF204,2))</f>
        <v>4.12</v>
      </c>
      <c r="BI204" s="572" t="n">
        <f aca="false">ROUND(((PI()*0.9^2)/4)*BG204,2)</f>
        <v>0</v>
      </c>
      <c r="BJ204" s="550" t="n">
        <f aca="false">ROUND(BD204-BE204-BH204-BI204-BB204-BC204,2)</f>
        <v>50.72</v>
      </c>
      <c r="BK204" s="516"/>
    </row>
    <row r="205" customFormat="false" ht="14.25" hidden="false" customHeight="false" outlineLevel="0" collapsed="false">
      <c r="A205" s="530" t="s">
        <v>1335</v>
      </c>
      <c r="B205" s="531" t="s">
        <v>10</v>
      </c>
      <c r="C205" s="532" t="s">
        <v>1311</v>
      </c>
      <c r="D205" s="533" t="n">
        <v>0.8</v>
      </c>
      <c r="E205" s="534"/>
      <c r="F205" s="534"/>
      <c r="G205" s="533" t="s">
        <v>1150</v>
      </c>
      <c r="H205" s="535" t="n">
        <v>30</v>
      </c>
      <c r="I205" s="536" t="n">
        <v>1.602</v>
      </c>
      <c r="J205" s="536" t="n">
        <v>1.602</v>
      </c>
      <c r="K205" s="536" t="n">
        <v>0.415</v>
      </c>
      <c r="L205" s="537" t="n">
        <f aca="false">ROUND((I205+J205)/2,2)</f>
        <v>1.6</v>
      </c>
      <c r="M205" s="538" t="n">
        <f aca="false">IF(F205=0,ROUND($D205*0.1,2),IF(D205&gt;2.8,0.18,0.15))</f>
        <v>0.08</v>
      </c>
      <c r="N205" s="538" t="n">
        <f aca="false">IF(F205=0,IF(ROUND($D205/4,2),IF(ROUND(($D205*1.2)/6,2)&lt;0.1,0.1,ROUND(($D205*1.2)/6,2))),0.5)</f>
        <v>0.16</v>
      </c>
      <c r="O205" s="537" t="n">
        <f aca="false">L205+M205+N205</f>
        <v>1.84</v>
      </c>
      <c r="P205" s="537" t="n">
        <f aca="false">IF(O205&lt;2,(D205+M205*2)+0.6,(D205+M205*2)+0.6+ROUNDUP(O205-2,0)*0.1)</f>
        <v>1.56</v>
      </c>
      <c r="Q205" s="539" t="n">
        <f aca="false">IF($O205&lt;=$W$4,ROUND(IF($O205&lt;1.5,$O205*$H205*$P205,1.5*$H205*$P205),2),0)</f>
        <v>0</v>
      </c>
      <c r="R205" s="539" t="n">
        <f aca="false">IF($O205&gt;$W$4,ROUND(IF($O205&lt;1.5,$O205*$H205*$P205,1.5*$H205*$P205),2),0)</f>
        <v>70.2</v>
      </c>
      <c r="S205" s="539" t="n">
        <f aca="false">IF($O205&gt;$W$4,ROUND(IF($O205&lt;1.5,0,IF($O205&gt;3,1.5*$H205*$P205,($O205-1.5)*$H205*$P205)),2),0)</f>
        <v>15.91</v>
      </c>
      <c r="T205" s="539" t="n">
        <f aca="false">IF($O205&gt;$W$4,ROUND(IF($O205&lt;3,0,IF($O205&gt;4.5,1.5*$H205*$P205,($O205-3)*$H205*$P205)),2),0)</f>
        <v>0</v>
      </c>
      <c r="U205" s="539" t="n">
        <f aca="false">IF($O205&gt;$W$4,ROUND(IF($O205&lt;4.5,0,IF($O205&gt;6,($O205-4.5)*$H205*$P205,($O205-4.5)*$H205*$P205)),2),0)</f>
        <v>0</v>
      </c>
      <c r="V205" s="540" t="n">
        <f aca="false">IF($O205&gt;$W$4,IF($O205&lt;=4,ROUND($H205*($O205+0.5)*2,2),0),0)</f>
        <v>140.4</v>
      </c>
      <c r="W205" s="541" t="n">
        <f aca="false">IF($O205&gt;$W$4,IF($O205&gt;4,ROUND($H205*($O205+0.5)*2,2),0),0)</f>
        <v>0</v>
      </c>
      <c r="X205" s="530" t="str">
        <f aca="false">A205</f>
        <v>JA14</v>
      </c>
      <c r="Y205" s="533" t="n">
        <f aca="false">IF($D205=0.4,1.2,IF($D205=0.6,1.2,IF($D205=0.8,1.3,IF($D205=1,1.5,IF($D205=1.2,1.7,IF($D205&lt;=2,2,"--"))))))</f>
        <v>1.3</v>
      </c>
      <c r="Z205" s="542" t="s">
        <v>1151</v>
      </c>
      <c r="AA205" s="534" t="n">
        <f aca="false">Y205</f>
        <v>1.3</v>
      </c>
      <c r="AB205" s="543" t="n">
        <f aca="false">IF($Y205="--","--",I205)</f>
        <v>1.602</v>
      </c>
      <c r="AC205" s="544" t="n">
        <f aca="false">IF($Y205="--","--",IF(D205&gt;1.5,0.15,ROUND($D205*0.1,2)))</f>
        <v>0.08</v>
      </c>
      <c r="AD205" s="544" t="n">
        <f aca="false">IF($Y205="--","--",0.15)</f>
        <v>0.15</v>
      </c>
      <c r="AE205" s="545" t="n">
        <f aca="false">IF($Y205="--","--",ROUND(AB205+AC205+AD205,2))</f>
        <v>1.83</v>
      </c>
      <c r="AF205" s="545" t="n">
        <f aca="false">IF($Y205="--","--",IF($AB205&lt;=2,$Y205+1,($Y205+1)+ROUNDUP($AB205-2,0)*0.1))</f>
        <v>2.3</v>
      </c>
      <c r="AG205" s="546" t="n">
        <f aca="false">IF($D205=0.4,0.92,IF($D205=0.6,0.68,IF($D205=0.8,0.74,IF($D205=1,0.7,IF($D205=1.2,0.66,IF($D205=1.5,0.6,IF($D205&lt;=2,(2.4-(D205+0.3)),"--")))))))</f>
        <v>0.74</v>
      </c>
      <c r="AH205" s="547" t="n">
        <f aca="false">IF($Y205="--","--",IF($AE205&lt;=$W$4,ROUND(IF($AE205&lt;1.5,$AE205*$AF205*$AG205,1.5*$AF205*$AG205),2),0))</f>
        <v>0</v>
      </c>
      <c r="AI205" s="547" t="n">
        <f aca="false">IF($Y205="--","--",IF($AE205&gt;$W$4,ROUND(IF($AE205&lt;1.5,$AE205*$AF205*$AG205,1.5*$AF205*$AG205),2),0))</f>
        <v>2.55</v>
      </c>
      <c r="AJ205" s="547" t="n">
        <f aca="false">IF($Y205="--","--",IF($AE205&gt;$W$4,ROUND(IF($AE205&lt;1.5,0,IF($AE205&gt;3,1.5*$AF205*$AG205,($AE205-1.5)*$AF205*$AG205)),2),0))</f>
        <v>0.56</v>
      </c>
      <c r="AK205" s="547" t="n">
        <f aca="false">IF($Y205="--","--",IF($AE205&gt;$W$4,ROUND(IF($AE205&lt;3,0,IF($AE205&gt;4.5,1.5*$AF205*$AG205,($AE205-3)*$AF205*$AG205)),2),0))</f>
        <v>0</v>
      </c>
      <c r="AL205" s="547" t="n">
        <f aca="false">IF($Y205="--","--",IF($AE205&gt;$W$4,ROUND(IF($AE205&lt;4.5,0,IF($AE205&gt;6,($AE205-4.5)*$AF205*$AG205,($AE205-4.5)*$AF205*$AG205)),2),0))</f>
        <v>0</v>
      </c>
      <c r="AM205" s="544" t="n">
        <f aca="false">IF($Y205="--","--",IF($AE205&gt;$W$4,IF($AE205&lt;=4,ROUND(($AG205*4)*($AE205+0.5)*2,2),0),0))</f>
        <v>13.79</v>
      </c>
      <c r="AN205" s="548" t="n">
        <f aca="false">IF($Y205="--","--",IF($AE205&gt;$W$4,IF($AE205&gt;4,ROUND(($AG205*4)*($AE205+0.5)*2,2),0),0))</f>
        <v>0</v>
      </c>
      <c r="AO205" s="530" t="s">
        <v>1335</v>
      </c>
      <c r="AP205" s="531" t="s">
        <v>10</v>
      </c>
      <c r="AQ205" s="569" t="s">
        <v>1311</v>
      </c>
      <c r="AR205" s="533" t="n">
        <v>0.8</v>
      </c>
      <c r="AS205" s="534"/>
      <c r="AT205" s="534"/>
      <c r="AU205" s="535" t="n">
        <v>30</v>
      </c>
      <c r="AV205" s="533" t="n">
        <f aca="false">IF($Y205="--","--",Y205+0.2)</f>
        <v>1.5</v>
      </c>
      <c r="AW205" s="542" t="s">
        <v>1151</v>
      </c>
      <c r="AX205" s="534" t="n">
        <f aca="false">AV205</f>
        <v>1.5</v>
      </c>
      <c r="AY205" s="538" t="n">
        <f aca="false">IF(D205&gt;2,AU205,AU205-AV205)</f>
        <v>28.5</v>
      </c>
      <c r="AZ205" s="538" t="n">
        <f aca="false">N205</f>
        <v>0.16</v>
      </c>
      <c r="BA205" s="538" t="n">
        <f aca="false">P205</f>
        <v>1.56</v>
      </c>
      <c r="BB205" s="537" t="n">
        <f aca="false">IF(F205=0,IF(ROUND(AY205*(((N205*P205)+(((D205+M205*2)/6)*P205))-ROUND(((D205+M205*2)^2)*((PI()*96.379/(4*360))-((SIN((96.379/2)*PI()/180))*(COS((96.379/2)*PI()/180))/4)),4)),2),ROUND(AY205*(((N205*P205)+(((D205+M205*2)/4)*P205))-ROUND(((D205+M205*2)^2)*((PI()*120/(4*360))-((SIN((120/2)*PI()/180))*(COS((120/2)*PI()/180))/4)),4)),2)),0)</f>
        <v>13.75</v>
      </c>
      <c r="BC205" s="549" t="n">
        <f aca="false">IF(F205&gt;0,ROUND(AY205*N205*P205,2),0)</f>
        <v>0</v>
      </c>
      <c r="BD205" s="549" t="n">
        <f aca="false">SUM(Q205:U205,AH205:AL205)</f>
        <v>89.22</v>
      </c>
      <c r="BE205" s="549" t="n">
        <f aca="false">IF(F205=0,ROUND((PI()*((D205+M205*2)^2)/4)*AY205,2),ROUND((D205+M205*2)*(F205+M205*2)*AY205,2))</f>
        <v>20.63</v>
      </c>
      <c r="BF205" s="572" t="n">
        <f aca="false">IF(($I205+M205-0.15)&lt;=2,($I205+M205+0.15),IF(($I205+M205)&lt;=3,2.35,($I205+M205+0.2)-0.85))</f>
        <v>1.832</v>
      </c>
      <c r="BG205" s="572" t="n">
        <f aca="false">IF(D205&gt;2,(I205-F205-M205-0.11),IF(($I205+M205)&lt;=2,0,IF(($I205+M205)&gt;3,0.85,(I205+M205+0.2-BF205))))</f>
        <v>0</v>
      </c>
      <c r="BH205" s="572" t="n">
        <f aca="false">IF(D205&gt;2,ROUND(((1.42+0.4)+(0.91+0.4))*2*BG205,2),ROUND(AV205*AX205*BF205,2))</f>
        <v>4.12</v>
      </c>
      <c r="BI205" s="572" t="n">
        <f aca="false">ROUND(((PI()*0.9^2)/4)*BG205,2)</f>
        <v>0</v>
      </c>
      <c r="BJ205" s="550" t="n">
        <f aca="false">ROUND(BD205-BE205-BH205-BI205-BB205-BC205,2)</f>
        <v>50.72</v>
      </c>
      <c r="BK205" s="516"/>
    </row>
    <row r="206" customFormat="false" ht="14.25" hidden="false" customHeight="false" outlineLevel="0" collapsed="false">
      <c r="A206" s="558" t="s">
        <v>1311</v>
      </c>
      <c r="B206" s="570" t="s">
        <v>10</v>
      </c>
      <c r="C206" s="559" t="s">
        <v>1336</v>
      </c>
      <c r="D206" s="560" t="n">
        <v>1</v>
      </c>
      <c r="E206" s="561"/>
      <c r="F206" s="561"/>
      <c r="G206" s="560" t="s">
        <v>1150</v>
      </c>
      <c r="H206" s="562" t="n">
        <v>40</v>
      </c>
      <c r="I206" s="563" t="n">
        <v>2.017</v>
      </c>
      <c r="J206" s="563" t="n">
        <v>1.9</v>
      </c>
      <c r="K206" s="536" t="n">
        <v>0</v>
      </c>
      <c r="L206" s="537" t="n">
        <f aca="false">ROUND((I206+J206)/2,2)</f>
        <v>1.96</v>
      </c>
      <c r="M206" s="538" t="n">
        <f aca="false">IF(F206=0,ROUND($D206*0.1,2),IF(D206&gt;2.8,0.18,0.15))</f>
        <v>0.1</v>
      </c>
      <c r="N206" s="538" t="n">
        <f aca="false">IF(F206=0,IF(ROUND($D206/4,2),IF(ROUND(($D206*1.2)/6,2)&lt;0.1,0.1,ROUND(($D206*1.2)/6,2))),0.5)</f>
        <v>0.2</v>
      </c>
      <c r="O206" s="537" t="n">
        <f aca="false">L206+M206+N206</f>
        <v>2.26</v>
      </c>
      <c r="P206" s="537" t="n">
        <f aca="false">IF(O206&lt;2,(D206+M206*2)+0.6,(D206+M206*2)+0.6+ROUNDUP(O206-2,0)*0.1)</f>
        <v>1.9</v>
      </c>
      <c r="Q206" s="539" t="n">
        <f aca="false">IF($O206&lt;=$W$4,ROUND(IF($O206&lt;1.5,$O206*$H206*$P206,1.5*$H206*$P206),2),0)</f>
        <v>0</v>
      </c>
      <c r="R206" s="539" t="n">
        <f aca="false">IF($O206&gt;$W$4,ROUND(IF($O206&lt;1.5,$O206*$H206*$P206,1.5*$H206*$P206),2),0)</f>
        <v>114</v>
      </c>
      <c r="S206" s="539" t="n">
        <f aca="false">IF($O206&gt;$W$4,ROUND(IF($O206&lt;1.5,0,IF($O206&gt;3,1.5*$H206*$P206,($O206-1.5)*$H206*$P206)),2),0)</f>
        <v>57.76</v>
      </c>
      <c r="T206" s="539" t="n">
        <f aca="false">IF($O206&gt;$W$4,ROUND(IF($O206&lt;3,0,IF($O206&gt;4.5,1.5*$H206*$P206,($O206-3)*$H206*$P206)),2),0)</f>
        <v>0</v>
      </c>
      <c r="U206" s="539" t="n">
        <f aca="false">IF($O206&gt;$W$4,ROUND(IF($O206&lt;4.5,0,IF($O206&gt;6,($O206-4.5)*$H206*$P206,($O206-4.5)*$H206*$P206)),2),0)</f>
        <v>0</v>
      </c>
      <c r="V206" s="540" t="n">
        <f aca="false">IF($O206&gt;$W$4,IF($O206&lt;=4,ROUND($H206*($O206+0.5)*2,2),0),0)</f>
        <v>220.8</v>
      </c>
      <c r="W206" s="541" t="n">
        <f aca="false">IF($O206&gt;$W$4,IF($O206&gt;4,ROUND($H206*($O206+0.5)*2,2),0),0)</f>
        <v>0</v>
      </c>
      <c r="X206" s="558" t="str">
        <f aca="false">A206</f>
        <v>JA15</v>
      </c>
      <c r="Y206" s="560" t="n">
        <f aca="false">IF($D206=0.4,1.2,IF($D206=0.6,1.2,IF($D206=0.8,1.3,IF($D206=1,1.5,IF($D206=1.2,1.7,IF($D206&lt;=2,2,"--"))))))</f>
        <v>1.5</v>
      </c>
      <c r="Z206" s="564" t="s">
        <v>1151</v>
      </c>
      <c r="AA206" s="561" t="n">
        <f aca="false">Y206</f>
        <v>1.5</v>
      </c>
      <c r="AB206" s="543" t="n">
        <f aca="false">IF($Y206="--","--",I206)</f>
        <v>2.017</v>
      </c>
      <c r="AC206" s="544" t="n">
        <f aca="false">IF($Y206="--","--",IF(D206&gt;1.5,0.15,ROUND($D206*0.1,2)))</f>
        <v>0.1</v>
      </c>
      <c r="AD206" s="544" t="n">
        <f aca="false">IF($Y206="--","--",0.15)</f>
        <v>0.15</v>
      </c>
      <c r="AE206" s="545" t="n">
        <f aca="false">IF($Y206="--","--",ROUND(AB206+AC206+AD206,2))</f>
        <v>2.27</v>
      </c>
      <c r="AF206" s="565" t="n">
        <f aca="false">IF($Y206="--","--",IF($AB206&lt;=2,$Y206+1,($Y206+1)+ROUNDUP($AB206-2,0)*0.1))</f>
        <v>2.6</v>
      </c>
      <c r="AG206" s="566" t="n">
        <f aca="false">IF($D206=0.4,0.92,IF($D206=0.6,0.68,IF($D206=0.8,0.74,IF($D206=1,0.7,IF($D206=1.2,0.66,IF($D206=1.5,0.6,IF($D206&lt;=2,(2.4-(D206+0.3)),"--")))))))</f>
        <v>0.7</v>
      </c>
      <c r="AH206" s="547" t="n">
        <f aca="false">IF($Y206="--","--",IF($AE206&lt;=$W$4,ROUND(IF($AE206&lt;1.5,$AE206*$AF206*$AG206,1.5*$AF206*$AG206),2),0))</f>
        <v>0</v>
      </c>
      <c r="AI206" s="547" t="n">
        <f aca="false">IF($Y206="--","--",IF($AE206&gt;$W$4,ROUND(IF($AE206&lt;1.5,$AE206*$AF206*$AG206,1.5*$AF206*$AG206),2),0))</f>
        <v>2.73</v>
      </c>
      <c r="AJ206" s="547" t="n">
        <f aca="false">IF($Y206="--","--",IF($AE206&gt;$W$4,ROUND(IF($AE206&lt;1.5,0,IF($AE206&gt;3,1.5*$AF206*$AG206,($AE206-1.5)*$AF206*$AG206)),2),0))</f>
        <v>1.4</v>
      </c>
      <c r="AK206" s="547" t="n">
        <f aca="false">IF($Y206="--","--",IF($AE206&gt;$W$4,ROUND(IF($AE206&lt;3,0,IF($AE206&gt;4.5,1.5*$AF206*$AG206,($AE206-3)*$AF206*$AG206)),2),0))</f>
        <v>0</v>
      </c>
      <c r="AL206" s="547" t="n">
        <f aca="false">IF($Y206="--","--",IF($AE206&gt;$W$4,ROUND(IF($AE206&lt;4.5,0,IF($AE206&gt;6,($AE206-4.5)*$AF206*$AG206,($AE206-4.5)*$AF206*$AG206)),2),0))</f>
        <v>0</v>
      </c>
      <c r="AM206" s="544" t="n">
        <f aca="false">IF($Y206="--","--",IF($AE206&gt;$W$4,IF($AE206&lt;=4,ROUND(($AG206*4)*($AE206+0.5)*2,2),0),0))</f>
        <v>15.51</v>
      </c>
      <c r="AN206" s="548" t="n">
        <f aca="false">IF($Y206="--","--",IF($AE206&gt;$W$4,IF($AE206&gt;4,ROUND(($AG206*4)*($AE206+0.5)*2,2),0),0))</f>
        <v>0</v>
      </c>
      <c r="AO206" s="558" t="s">
        <v>1311</v>
      </c>
      <c r="AP206" s="570" t="s">
        <v>10</v>
      </c>
      <c r="AQ206" s="571" t="s">
        <v>1336</v>
      </c>
      <c r="AR206" s="560" t="n">
        <v>1</v>
      </c>
      <c r="AS206" s="561"/>
      <c r="AT206" s="561"/>
      <c r="AU206" s="562" t="n">
        <v>40</v>
      </c>
      <c r="AV206" s="560" t="n">
        <f aca="false">IF($Y206="--","--",Y206+0.2)</f>
        <v>1.7</v>
      </c>
      <c r="AW206" s="564" t="s">
        <v>1151</v>
      </c>
      <c r="AX206" s="561" t="n">
        <f aca="false">AV206</f>
        <v>1.7</v>
      </c>
      <c r="AY206" s="538" t="n">
        <f aca="false">IF(D206&gt;2,AU206,AU206-AV206)</f>
        <v>38.3</v>
      </c>
      <c r="AZ206" s="538" t="n">
        <f aca="false">N206</f>
        <v>0.2</v>
      </c>
      <c r="BA206" s="538" t="n">
        <f aca="false">P206</f>
        <v>1.9</v>
      </c>
      <c r="BB206" s="537" t="n">
        <f aca="false">IF(F206=0,IF(ROUND(AY206*(((N206*P206)+(((D206+M206*2)/6)*P206))-ROUND(((D206+M206*2)^2)*((PI()*96.379/(4*360))-((SIN((96.379/2)*PI()/180))*(COS((96.379/2)*PI()/180))/4)),4)),2),ROUND(AY206*(((N206*P206)+(((D206+M206*2)/4)*P206))-ROUND(((D206+M206*2)^2)*((PI()*120/(4*360))-((SIN((120/2)*PI()/180))*(COS((120/2)*PI()/180))/4)),4)),2)),0)</f>
        <v>27.92</v>
      </c>
      <c r="BC206" s="549" t="n">
        <f aca="false">IF(F206&gt;0,ROUND(AY206*N206*P206,2),0)</f>
        <v>0</v>
      </c>
      <c r="BD206" s="549" t="n">
        <f aca="false">SUM(Q206:U206,AH206:AL206)</f>
        <v>175.89</v>
      </c>
      <c r="BE206" s="549" t="n">
        <f aca="false">IF(F206=0,ROUND((PI()*((D206+M206*2)^2)/4)*AY206,2),ROUND((D206+M206*2)*(F206+M206*2)*AY206,2))</f>
        <v>43.32</v>
      </c>
      <c r="BF206" s="572" t="n">
        <f aca="false">IF(($I206+M206-0.15)&lt;=2,($I206+M206+0.15),IF(($I206+M206)&lt;=3,2.35,($I206+M206+0.2)-0.85))</f>
        <v>2.267</v>
      </c>
      <c r="BG206" s="572" t="n">
        <f aca="false">IF(D206&gt;2,(I206-F206-M206-0.11),IF(($I206+M206)&lt;=2,0,IF(($I206+M206)&gt;3,0.85,(I206+M206+0.2-BF206))))</f>
        <v>0.0500000000000003</v>
      </c>
      <c r="BH206" s="572" t="n">
        <f aca="false">IF(D206&gt;2,ROUND(((1.42+0.4)+(0.91+0.4))*2*BG206,2),ROUND(AV206*AX206*BF206,2))</f>
        <v>6.55</v>
      </c>
      <c r="BI206" s="572" t="n">
        <f aca="false">ROUND(((PI()*0.9^2)/4)*BG206,2)</f>
        <v>0.03</v>
      </c>
      <c r="BJ206" s="550" t="n">
        <f aca="false">ROUND(BD206-BE206-BH206-BI206-BB206-BC206,2)</f>
        <v>98.07</v>
      </c>
      <c r="BK206" s="516"/>
    </row>
    <row r="207" customFormat="false" ht="14.25" hidden="false" customHeight="false" outlineLevel="0" collapsed="false">
      <c r="A207" s="558" t="s">
        <v>1336</v>
      </c>
      <c r="B207" s="570" t="s">
        <v>10</v>
      </c>
      <c r="C207" s="559" t="s">
        <v>1337</v>
      </c>
      <c r="D207" s="560" t="n">
        <v>1</v>
      </c>
      <c r="E207" s="561"/>
      <c r="F207" s="561"/>
      <c r="G207" s="560" t="s">
        <v>1150</v>
      </c>
      <c r="H207" s="562" t="n">
        <v>40</v>
      </c>
      <c r="I207" s="563" t="n">
        <v>1.9</v>
      </c>
      <c r="J207" s="563" t="n">
        <v>1.929</v>
      </c>
      <c r="K207" s="536" t="n">
        <v>0</v>
      </c>
      <c r="L207" s="537" t="n">
        <f aca="false">ROUND((I207+J207)/2,2)</f>
        <v>1.91</v>
      </c>
      <c r="M207" s="538" t="n">
        <f aca="false">IF(F207=0,ROUND($D207*0.1,2),IF(D207&gt;2.8,0.18,0.15))</f>
        <v>0.1</v>
      </c>
      <c r="N207" s="538" t="n">
        <f aca="false">IF(F207=0,IF(ROUND($D207/4,2),IF(ROUND(($D207*1.2)/6,2)&lt;0.1,0.1,ROUND(($D207*1.2)/6,2))),0.5)</f>
        <v>0.2</v>
      </c>
      <c r="O207" s="537" t="n">
        <f aca="false">L207+M207+N207</f>
        <v>2.21</v>
      </c>
      <c r="P207" s="537" t="n">
        <f aca="false">IF(O207&lt;2,(D207+M207*2)+0.6,(D207+M207*2)+0.6+ROUNDUP(O207-2,0)*0.1)</f>
        <v>1.9</v>
      </c>
      <c r="Q207" s="539" t="n">
        <f aca="false">IF($O207&lt;=$W$4,ROUND(IF($O207&lt;1.5,$O207*$H207*$P207,1.5*$H207*$P207),2),0)</f>
        <v>0</v>
      </c>
      <c r="R207" s="539" t="n">
        <f aca="false">IF($O207&gt;$W$4,ROUND(IF($O207&lt;1.5,$O207*$H207*$P207,1.5*$H207*$P207),2),0)</f>
        <v>114</v>
      </c>
      <c r="S207" s="539" t="n">
        <f aca="false">IF($O207&gt;$W$4,ROUND(IF($O207&lt;1.5,0,IF($O207&gt;3,1.5*$H207*$P207,($O207-1.5)*$H207*$P207)),2),0)</f>
        <v>53.96</v>
      </c>
      <c r="T207" s="539" t="n">
        <f aca="false">IF($O207&gt;$W$4,ROUND(IF($O207&lt;3,0,IF($O207&gt;4.5,1.5*$H207*$P207,($O207-3)*$H207*$P207)),2),0)</f>
        <v>0</v>
      </c>
      <c r="U207" s="539" t="n">
        <f aca="false">IF($O207&gt;$W$4,ROUND(IF($O207&lt;4.5,0,IF($O207&gt;6,($O207-4.5)*$H207*$P207,($O207-4.5)*$H207*$P207)),2),0)</f>
        <v>0</v>
      </c>
      <c r="V207" s="540" t="n">
        <f aca="false">IF($O207&gt;$W$4,IF($O207&lt;=4,ROUND($H207*($O207+0.5)*2,2),0),0)</f>
        <v>216.8</v>
      </c>
      <c r="W207" s="541" t="n">
        <f aca="false">IF($O207&gt;$W$4,IF($O207&gt;4,ROUND($H207*($O207+0.5)*2,2),0),0)</f>
        <v>0</v>
      </c>
      <c r="X207" s="558" t="str">
        <f aca="false">A207</f>
        <v>JA16</v>
      </c>
      <c r="Y207" s="560" t="n">
        <f aca="false">IF($D207=0.4,1.2,IF($D207=0.6,1.2,IF($D207=0.8,1.3,IF($D207=1,1.5,IF($D207=1.2,1.7,IF($D207&lt;=2,2,"--"))))))</f>
        <v>1.5</v>
      </c>
      <c r="Z207" s="564" t="s">
        <v>1151</v>
      </c>
      <c r="AA207" s="561" t="n">
        <f aca="false">Y207</f>
        <v>1.5</v>
      </c>
      <c r="AB207" s="543" t="n">
        <f aca="false">IF($Y207="--","--",I207)</f>
        <v>1.9</v>
      </c>
      <c r="AC207" s="544" t="n">
        <f aca="false">IF($Y207="--","--",IF(D207&gt;1.5,0.15,ROUND($D207*0.1,2)))</f>
        <v>0.1</v>
      </c>
      <c r="AD207" s="544" t="n">
        <f aca="false">IF($Y207="--","--",0.15)</f>
        <v>0.15</v>
      </c>
      <c r="AE207" s="545" t="n">
        <f aca="false">IF($Y207="--","--",ROUND(AB207+AC207+AD207,2))</f>
        <v>2.15</v>
      </c>
      <c r="AF207" s="565" t="n">
        <f aca="false">IF($Y207="--","--",IF($AB207&lt;=2,$Y207+1,($Y207+1)+ROUNDUP($AB207-2,0)*0.1))</f>
        <v>2.5</v>
      </c>
      <c r="AG207" s="566" t="n">
        <f aca="false">IF($D207=0.4,0.92,IF($D207=0.6,0.68,IF($D207=0.8,0.74,IF($D207=1,0.7,IF($D207=1.2,0.66,IF($D207=1.5,0.6,IF($D207&lt;=2,(2.4-(D207+0.3)),"--")))))))</f>
        <v>0.7</v>
      </c>
      <c r="AH207" s="547" t="n">
        <f aca="false">IF($Y207="--","--",IF($AE207&lt;=$W$4,ROUND(IF($AE207&lt;1.5,$AE207*$AF207*$AG207,1.5*$AF207*$AG207),2),0))</f>
        <v>0</v>
      </c>
      <c r="AI207" s="547" t="n">
        <f aca="false">IF($Y207="--","--",IF($AE207&gt;$W$4,ROUND(IF($AE207&lt;1.5,$AE207*$AF207*$AG207,1.5*$AF207*$AG207),2),0))</f>
        <v>2.63</v>
      </c>
      <c r="AJ207" s="547" t="n">
        <f aca="false">IF($Y207="--","--",IF($AE207&gt;$W$4,ROUND(IF($AE207&lt;1.5,0,IF($AE207&gt;3,1.5*$AF207*$AG207,($AE207-1.5)*$AF207*$AG207)),2),0))</f>
        <v>1.14</v>
      </c>
      <c r="AK207" s="547" t="n">
        <f aca="false">IF($Y207="--","--",IF($AE207&gt;$W$4,ROUND(IF($AE207&lt;3,0,IF($AE207&gt;4.5,1.5*$AF207*$AG207,($AE207-3)*$AF207*$AG207)),2),0))</f>
        <v>0</v>
      </c>
      <c r="AL207" s="547" t="n">
        <f aca="false">IF($Y207="--","--",IF($AE207&gt;$W$4,ROUND(IF($AE207&lt;4.5,0,IF($AE207&gt;6,($AE207-4.5)*$AF207*$AG207,($AE207-4.5)*$AF207*$AG207)),2),0))</f>
        <v>0</v>
      </c>
      <c r="AM207" s="544" t="n">
        <f aca="false">IF($Y207="--","--",IF($AE207&gt;$W$4,IF($AE207&lt;=4,ROUND(($AG207*4)*($AE207+0.5)*2,2),0),0))</f>
        <v>14.84</v>
      </c>
      <c r="AN207" s="548" t="n">
        <f aca="false">IF($Y207="--","--",IF($AE207&gt;$W$4,IF($AE207&gt;4,ROUND(($AG207*4)*($AE207+0.5)*2,2),0),0))</f>
        <v>0</v>
      </c>
      <c r="AO207" s="558" t="s">
        <v>1336</v>
      </c>
      <c r="AP207" s="570" t="s">
        <v>10</v>
      </c>
      <c r="AQ207" s="571" t="s">
        <v>1337</v>
      </c>
      <c r="AR207" s="560" t="n">
        <v>1</v>
      </c>
      <c r="AS207" s="561"/>
      <c r="AT207" s="561"/>
      <c r="AU207" s="562" t="n">
        <v>40</v>
      </c>
      <c r="AV207" s="560" t="n">
        <f aca="false">IF($Y207="--","--",Y207+0.2)</f>
        <v>1.7</v>
      </c>
      <c r="AW207" s="564" t="s">
        <v>1151</v>
      </c>
      <c r="AX207" s="561" t="n">
        <f aca="false">AV207</f>
        <v>1.7</v>
      </c>
      <c r="AY207" s="538" t="n">
        <f aca="false">IF(D207&gt;2,AU207,AU207-AV207)</f>
        <v>38.3</v>
      </c>
      <c r="AZ207" s="538" t="n">
        <f aca="false">N207</f>
        <v>0.2</v>
      </c>
      <c r="BA207" s="538" t="n">
        <f aca="false">P207</f>
        <v>1.9</v>
      </c>
      <c r="BB207" s="537" t="n">
        <f aca="false">IF(F207=0,IF(ROUND(AY207*(((N207*P207)+(((D207+M207*2)/6)*P207))-ROUND(((D207+M207*2)^2)*((PI()*96.379/(4*360))-((SIN((96.379/2)*PI()/180))*(COS((96.379/2)*PI()/180))/4)),4)),2),ROUND(AY207*(((N207*P207)+(((D207+M207*2)/4)*P207))-ROUND(((D207+M207*2)^2)*((PI()*120/(4*360))-((SIN((120/2)*PI()/180))*(COS((120/2)*PI()/180))/4)),4)),2)),0)</f>
        <v>27.92</v>
      </c>
      <c r="BC207" s="549" t="n">
        <f aca="false">IF(F207&gt;0,ROUND(AY207*N207*P207,2),0)</f>
        <v>0</v>
      </c>
      <c r="BD207" s="549" t="n">
        <f aca="false">SUM(Q207:U207,AH207:AL207)</f>
        <v>171.73</v>
      </c>
      <c r="BE207" s="549" t="n">
        <f aca="false">IF(F207=0,ROUND((PI()*((D207+M207*2)^2)/4)*AY207,2),ROUND((D207+M207*2)*(F207+M207*2)*AY207,2))</f>
        <v>43.32</v>
      </c>
      <c r="BF207" s="572" t="n">
        <f aca="false">IF(($I207+M207-0.15)&lt;=2,($I207+M207+0.15),IF(($I207+M207)&lt;=3,2.35,($I207+M207+0.2)-0.85))</f>
        <v>2.15</v>
      </c>
      <c r="BG207" s="572" t="n">
        <f aca="false">IF(D207&gt;2,(I207-F207-M207-0.11),IF(($I207+M207)&lt;=2,0,IF(($I207+M207)&gt;3,0.85,(I207+M207+0.2-BF207))))</f>
        <v>0</v>
      </c>
      <c r="BH207" s="572" t="n">
        <f aca="false">IF(D207&gt;2,ROUND(((1.42+0.4)+(0.91+0.4))*2*BG207,2),ROUND(AV207*AX207*BF207,2))</f>
        <v>6.21</v>
      </c>
      <c r="BI207" s="572" t="n">
        <f aca="false">ROUND(((PI()*0.9^2)/4)*BG207,2)</f>
        <v>0</v>
      </c>
      <c r="BJ207" s="550" t="n">
        <f aca="false">ROUND(BD207-BE207-BH207-BI207-BB207-BC207,2)</f>
        <v>94.28</v>
      </c>
      <c r="BK207" s="516"/>
    </row>
    <row r="208" customFormat="false" ht="14.25" hidden="false" customHeight="false" outlineLevel="0" collapsed="false">
      <c r="A208" s="558" t="s">
        <v>1337</v>
      </c>
      <c r="B208" s="570" t="s">
        <v>10</v>
      </c>
      <c r="C208" s="559" t="s">
        <v>1338</v>
      </c>
      <c r="D208" s="560" t="n">
        <v>1</v>
      </c>
      <c r="E208" s="561"/>
      <c r="F208" s="561"/>
      <c r="G208" s="560" t="s">
        <v>1150</v>
      </c>
      <c r="H208" s="562" t="n">
        <v>40</v>
      </c>
      <c r="I208" s="563" t="n">
        <v>1.929</v>
      </c>
      <c r="J208" s="563" t="n">
        <v>1.929</v>
      </c>
      <c r="K208" s="536" t="n">
        <v>0.419</v>
      </c>
      <c r="L208" s="537" t="n">
        <f aca="false">ROUND((I208+J208)/2,2)</f>
        <v>1.93</v>
      </c>
      <c r="M208" s="538" t="n">
        <f aca="false">IF(F208=0,ROUND($D208*0.1,2),IF(D208&gt;2.8,0.18,0.15))</f>
        <v>0.1</v>
      </c>
      <c r="N208" s="538" t="n">
        <f aca="false">IF(F208=0,IF(ROUND($D208/4,2),IF(ROUND(($D208*1.2)/6,2)&lt;0.1,0.1,ROUND(($D208*1.2)/6,2))),0.5)</f>
        <v>0.2</v>
      </c>
      <c r="O208" s="537" t="n">
        <f aca="false">L208+M208+N208</f>
        <v>2.23</v>
      </c>
      <c r="P208" s="537" t="n">
        <f aca="false">IF(O208&lt;2,(D208+M208*2)+0.6,(D208+M208*2)+0.6+ROUNDUP(O208-2,0)*0.1)</f>
        <v>1.9</v>
      </c>
      <c r="Q208" s="539" t="n">
        <f aca="false">IF($O208&lt;=$W$4,ROUND(IF($O208&lt;1.5,$O208*$H208*$P208,1.5*$H208*$P208),2),0)</f>
        <v>0</v>
      </c>
      <c r="R208" s="539" t="n">
        <f aca="false">IF($O208&gt;$W$4,ROUND(IF($O208&lt;1.5,$O208*$H208*$P208,1.5*$H208*$P208),2),0)</f>
        <v>114</v>
      </c>
      <c r="S208" s="539" t="n">
        <f aca="false">IF($O208&gt;$W$4,ROUND(IF($O208&lt;1.5,0,IF($O208&gt;3,1.5*$H208*$P208,($O208-1.5)*$H208*$P208)),2),0)</f>
        <v>55.48</v>
      </c>
      <c r="T208" s="539" t="n">
        <f aca="false">IF($O208&gt;$W$4,ROUND(IF($O208&lt;3,0,IF($O208&gt;4.5,1.5*$H208*$P208,($O208-3)*$H208*$P208)),2),0)</f>
        <v>0</v>
      </c>
      <c r="U208" s="539" t="n">
        <f aca="false">IF($O208&gt;$W$4,ROUND(IF($O208&lt;4.5,0,IF($O208&gt;6,($O208-4.5)*$H208*$P208,($O208-4.5)*$H208*$P208)),2),0)</f>
        <v>0</v>
      </c>
      <c r="V208" s="540" t="n">
        <f aca="false">IF($O208&gt;$W$4,IF($O208&lt;=4,ROUND($H208*($O208+0.5)*2,2),0),0)</f>
        <v>218.4</v>
      </c>
      <c r="W208" s="541" t="n">
        <f aca="false">IF($O208&gt;$W$4,IF($O208&gt;4,ROUND($H208*($O208+0.5)*2,2),0),0)</f>
        <v>0</v>
      </c>
      <c r="X208" s="558" t="str">
        <f aca="false">A208</f>
        <v>JA17</v>
      </c>
      <c r="Y208" s="560" t="n">
        <f aca="false">IF($D208=0.4,1.2,IF($D208=0.6,1.2,IF($D208=0.8,1.3,IF($D208=1,1.5,IF($D208=1.2,1.7,IF($D208&lt;=2,2,"--"))))))</f>
        <v>1.5</v>
      </c>
      <c r="Z208" s="564" t="s">
        <v>1151</v>
      </c>
      <c r="AA208" s="561" t="n">
        <f aca="false">Y208</f>
        <v>1.5</v>
      </c>
      <c r="AB208" s="543" t="n">
        <f aca="false">IF($Y208="--","--",I208)</f>
        <v>1.929</v>
      </c>
      <c r="AC208" s="544" t="n">
        <f aca="false">IF($Y208="--","--",IF(D208&gt;1.5,0.15,ROUND($D208*0.1,2)))</f>
        <v>0.1</v>
      </c>
      <c r="AD208" s="544" t="n">
        <f aca="false">IF($Y208="--","--",0.15)</f>
        <v>0.15</v>
      </c>
      <c r="AE208" s="545" t="n">
        <f aca="false">IF($Y208="--","--",ROUND(AB208+AC208+AD208,2))</f>
        <v>2.18</v>
      </c>
      <c r="AF208" s="565" t="n">
        <f aca="false">IF($Y208="--","--",IF($AB208&lt;=2,$Y208+1,($Y208+1)+ROUNDUP($AB208-2,0)*0.1))</f>
        <v>2.5</v>
      </c>
      <c r="AG208" s="566" t="n">
        <f aca="false">IF($D208=0.4,0.92,IF($D208=0.6,0.68,IF($D208=0.8,0.74,IF($D208=1,0.7,IF($D208=1.2,0.66,IF($D208=1.5,0.6,IF($D208&lt;=2,(2.4-(D208+0.3)),"--")))))))</f>
        <v>0.7</v>
      </c>
      <c r="AH208" s="547" t="n">
        <f aca="false">IF($Y208="--","--",IF($AE208&lt;=$W$4,ROUND(IF($AE208&lt;1.5,$AE208*$AF208*$AG208,1.5*$AF208*$AG208),2),0))</f>
        <v>0</v>
      </c>
      <c r="AI208" s="547" t="n">
        <f aca="false">IF($Y208="--","--",IF($AE208&gt;$W$4,ROUND(IF($AE208&lt;1.5,$AE208*$AF208*$AG208,1.5*$AF208*$AG208),2),0))</f>
        <v>2.63</v>
      </c>
      <c r="AJ208" s="547" t="n">
        <f aca="false">IF($Y208="--","--",IF($AE208&gt;$W$4,ROUND(IF($AE208&lt;1.5,0,IF($AE208&gt;3,1.5*$AF208*$AG208,($AE208-1.5)*$AF208*$AG208)),2),0))</f>
        <v>1.19</v>
      </c>
      <c r="AK208" s="547" t="n">
        <f aca="false">IF($Y208="--","--",IF($AE208&gt;$W$4,ROUND(IF($AE208&lt;3,0,IF($AE208&gt;4.5,1.5*$AF208*$AG208,($AE208-3)*$AF208*$AG208)),2),0))</f>
        <v>0</v>
      </c>
      <c r="AL208" s="547" t="n">
        <f aca="false">IF($Y208="--","--",IF($AE208&gt;$W$4,ROUND(IF($AE208&lt;4.5,0,IF($AE208&gt;6,($AE208-4.5)*$AF208*$AG208,($AE208-4.5)*$AF208*$AG208)),2),0))</f>
        <v>0</v>
      </c>
      <c r="AM208" s="544" t="n">
        <f aca="false">IF($Y208="--","--",IF($AE208&gt;$W$4,IF($AE208&lt;=4,ROUND(($AG208*4)*($AE208+0.5)*2,2),0),0))</f>
        <v>15.01</v>
      </c>
      <c r="AN208" s="548" t="n">
        <f aca="false">IF($Y208="--","--",IF($AE208&gt;$W$4,IF($AE208&gt;4,ROUND(($AG208*4)*($AE208+0.5)*2,2),0),0))</f>
        <v>0</v>
      </c>
      <c r="AO208" s="558" t="s">
        <v>1337</v>
      </c>
      <c r="AP208" s="570" t="s">
        <v>10</v>
      </c>
      <c r="AQ208" s="571" t="s">
        <v>1338</v>
      </c>
      <c r="AR208" s="560" t="n">
        <v>1</v>
      </c>
      <c r="AS208" s="561"/>
      <c r="AT208" s="561"/>
      <c r="AU208" s="562" t="n">
        <v>40</v>
      </c>
      <c r="AV208" s="560" t="n">
        <f aca="false">IF($Y208="--","--",Y208+0.2)</f>
        <v>1.7</v>
      </c>
      <c r="AW208" s="564" t="s">
        <v>1151</v>
      </c>
      <c r="AX208" s="561" t="n">
        <f aca="false">AV208</f>
        <v>1.7</v>
      </c>
      <c r="AY208" s="538" t="n">
        <f aca="false">IF(D208&gt;2,AU208,AU208-AV208)</f>
        <v>38.3</v>
      </c>
      <c r="AZ208" s="538" t="n">
        <f aca="false">N208</f>
        <v>0.2</v>
      </c>
      <c r="BA208" s="538" t="n">
        <f aca="false">P208</f>
        <v>1.9</v>
      </c>
      <c r="BB208" s="537" t="n">
        <f aca="false">IF(F208=0,IF(ROUND(AY208*(((N208*P208)+(((D208+M208*2)/6)*P208))-ROUND(((D208+M208*2)^2)*((PI()*96.379/(4*360))-((SIN((96.379/2)*PI()/180))*(COS((96.379/2)*PI()/180))/4)),4)),2),ROUND(AY208*(((N208*P208)+(((D208+M208*2)/4)*P208))-ROUND(((D208+M208*2)^2)*((PI()*120/(4*360))-((SIN((120/2)*PI()/180))*(COS((120/2)*PI()/180))/4)),4)),2)),0)</f>
        <v>27.92</v>
      </c>
      <c r="BC208" s="549" t="n">
        <f aca="false">IF(F208&gt;0,ROUND(AY208*N208*P208,2),0)</f>
        <v>0</v>
      </c>
      <c r="BD208" s="549" t="n">
        <f aca="false">SUM(Q208:U208,AH208:AL208)</f>
        <v>173.3</v>
      </c>
      <c r="BE208" s="549" t="n">
        <f aca="false">IF(F208=0,ROUND((PI()*((D208+M208*2)^2)/4)*AY208,2),ROUND((D208+M208*2)*(F208+M208*2)*AY208,2))</f>
        <v>43.32</v>
      </c>
      <c r="BF208" s="572" t="n">
        <f aca="false">IF(($I208+M208-0.15)&lt;=2,($I208+M208+0.15),IF(($I208+M208)&lt;=3,2.35,($I208+M208+0.2)-0.85))</f>
        <v>2.179</v>
      </c>
      <c r="BG208" s="572" t="n">
        <f aca="false">IF(D208&gt;2,(I208-F208-M208-0.11),IF(($I208+M208)&lt;=2,0,IF(($I208+M208)&gt;3,0.85,(I208+M208+0.2-BF208))))</f>
        <v>0.0500000000000003</v>
      </c>
      <c r="BH208" s="572" t="n">
        <f aca="false">IF(D208&gt;2,ROUND(((1.42+0.4)+(0.91+0.4))*2*BG208,2),ROUND(AV208*AX208*BF208,2))</f>
        <v>6.3</v>
      </c>
      <c r="BI208" s="572" t="n">
        <f aca="false">ROUND(((PI()*0.9^2)/4)*BG208,2)</f>
        <v>0.03</v>
      </c>
      <c r="BJ208" s="550" t="n">
        <f aca="false">ROUND(BD208-BE208-BH208-BI208-BB208-BC208,2)</f>
        <v>95.73</v>
      </c>
      <c r="BK208" s="516"/>
    </row>
    <row r="209" customFormat="false" ht="14.25" hidden="false" customHeight="false" outlineLevel="0" collapsed="false">
      <c r="A209" s="558" t="s">
        <v>1338</v>
      </c>
      <c r="B209" s="570" t="s">
        <v>10</v>
      </c>
      <c r="C209" s="559" t="s">
        <v>1339</v>
      </c>
      <c r="D209" s="560" t="n">
        <v>1</v>
      </c>
      <c r="E209" s="561"/>
      <c r="F209" s="561"/>
      <c r="G209" s="560" t="s">
        <v>1150</v>
      </c>
      <c r="H209" s="562" t="n">
        <v>40</v>
      </c>
      <c r="I209" s="563" t="n">
        <v>2.348</v>
      </c>
      <c r="J209" s="563" t="n">
        <v>2.179</v>
      </c>
      <c r="K209" s="536" t="n">
        <v>0</v>
      </c>
      <c r="L209" s="537" t="n">
        <f aca="false">ROUND((I209+J209)/2,2)</f>
        <v>2.26</v>
      </c>
      <c r="M209" s="538" t="n">
        <f aca="false">IF(F209=0,ROUND($D209*0.1,2),IF(D209&gt;2.8,0.18,0.15))</f>
        <v>0.1</v>
      </c>
      <c r="N209" s="538" t="n">
        <f aca="false">IF(F209=0,IF(ROUND($D209/4,2),IF(ROUND(($D209*1.2)/6,2)&lt;0.1,0.1,ROUND(($D209*1.2)/6,2))),0.5)</f>
        <v>0.2</v>
      </c>
      <c r="O209" s="537" t="n">
        <f aca="false">L209+M209+N209</f>
        <v>2.56</v>
      </c>
      <c r="P209" s="537" t="n">
        <f aca="false">IF(O209&lt;2,(D209+M209*2)+0.6,(D209+M209*2)+0.6+ROUNDUP(O209-2,0)*0.1)</f>
        <v>1.9</v>
      </c>
      <c r="Q209" s="539" t="n">
        <f aca="false">IF($O209&lt;=$W$4,ROUND(IF($O209&lt;1.5,$O209*$H209*$P209,1.5*$H209*$P209),2),0)</f>
        <v>0</v>
      </c>
      <c r="R209" s="539" t="n">
        <f aca="false">IF($O209&gt;$W$4,ROUND(IF($O209&lt;1.5,$O209*$H209*$P209,1.5*$H209*$P209),2),0)</f>
        <v>114</v>
      </c>
      <c r="S209" s="539" t="n">
        <f aca="false">IF($O209&gt;$W$4,ROUND(IF($O209&lt;1.5,0,IF($O209&gt;3,1.5*$H209*$P209,($O209-1.5)*$H209*$P209)),2),0)</f>
        <v>80.56</v>
      </c>
      <c r="T209" s="539" t="n">
        <f aca="false">IF($O209&gt;$W$4,ROUND(IF($O209&lt;3,0,IF($O209&gt;4.5,1.5*$H209*$P209,($O209-3)*$H209*$P209)),2),0)</f>
        <v>0</v>
      </c>
      <c r="U209" s="539" t="n">
        <f aca="false">IF($O209&gt;$W$4,ROUND(IF($O209&lt;4.5,0,IF($O209&gt;6,($O209-4.5)*$H209*$P209,($O209-4.5)*$H209*$P209)),2),0)</f>
        <v>0</v>
      </c>
      <c r="V209" s="540" t="n">
        <f aca="false">IF($O209&gt;$W$4,IF($O209&lt;=4,ROUND($H209*($O209+0.5)*2,2),0),0)</f>
        <v>244.8</v>
      </c>
      <c r="W209" s="541" t="n">
        <f aca="false">IF($O209&gt;$W$4,IF($O209&gt;4,ROUND($H209*($O209+0.5)*2,2),0),0)</f>
        <v>0</v>
      </c>
      <c r="X209" s="558" t="str">
        <f aca="false">A209</f>
        <v>JA18</v>
      </c>
      <c r="Y209" s="560" t="n">
        <f aca="false">IF($D209=0.4,1.2,IF($D209=0.6,1.2,IF($D209=0.8,1.3,IF($D209=1,1.5,IF($D209=1.2,1.7,IF($D209&lt;=2,2,"--"))))))</f>
        <v>1.5</v>
      </c>
      <c r="Z209" s="564" t="s">
        <v>1151</v>
      </c>
      <c r="AA209" s="561" t="n">
        <f aca="false">Y209</f>
        <v>1.5</v>
      </c>
      <c r="AB209" s="543" t="n">
        <f aca="false">IF($Y209="--","--",I209)</f>
        <v>2.348</v>
      </c>
      <c r="AC209" s="544" t="n">
        <f aca="false">IF($Y209="--","--",IF(D209&gt;1.5,0.15,ROUND($D209*0.1,2)))</f>
        <v>0.1</v>
      </c>
      <c r="AD209" s="544" t="n">
        <f aca="false">IF($Y209="--","--",0.15)</f>
        <v>0.15</v>
      </c>
      <c r="AE209" s="545" t="n">
        <f aca="false">IF($Y209="--","--",ROUND(AB209+AC209+AD209,2))</f>
        <v>2.6</v>
      </c>
      <c r="AF209" s="565" t="n">
        <f aca="false">IF($Y209="--","--",IF($AB209&lt;=2,$Y209+1,($Y209+1)+ROUNDUP($AB209-2,0)*0.1))</f>
        <v>2.6</v>
      </c>
      <c r="AG209" s="566" t="n">
        <f aca="false">IF($D209=0.4,0.92,IF($D209=0.6,0.68,IF($D209=0.8,0.74,IF($D209=1,0.7,IF($D209=1.2,0.66,IF($D209=1.5,0.6,IF($D209&lt;=2,(2.4-(D209+0.3)),"--")))))))</f>
        <v>0.7</v>
      </c>
      <c r="AH209" s="547" t="n">
        <f aca="false">IF($Y209="--","--",IF($AE209&lt;=$W$4,ROUND(IF($AE209&lt;1.5,$AE209*$AF209*$AG209,1.5*$AF209*$AG209),2),0))</f>
        <v>0</v>
      </c>
      <c r="AI209" s="547" t="n">
        <f aca="false">IF($Y209="--","--",IF($AE209&gt;$W$4,ROUND(IF($AE209&lt;1.5,$AE209*$AF209*$AG209,1.5*$AF209*$AG209),2),0))</f>
        <v>2.73</v>
      </c>
      <c r="AJ209" s="547" t="n">
        <f aca="false">IF($Y209="--","--",IF($AE209&gt;$W$4,ROUND(IF($AE209&lt;1.5,0,IF($AE209&gt;3,1.5*$AF209*$AG209,($AE209-1.5)*$AF209*$AG209)),2),0))</f>
        <v>2</v>
      </c>
      <c r="AK209" s="547" t="n">
        <f aca="false">IF($Y209="--","--",IF($AE209&gt;$W$4,ROUND(IF($AE209&lt;3,0,IF($AE209&gt;4.5,1.5*$AF209*$AG209,($AE209-3)*$AF209*$AG209)),2),0))</f>
        <v>0</v>
      </c>
      <c r="AL209" s="547" t="n">
        <f aca="false">IF($Y209="--","--",IF($AE209&gt;$W$4,ROUND(IF($AE209&lt;4.5,0,IF($AE209&gt;6,($AE209-4.5)*$AF209*$AG209,($AE209-4.5)*$AF209*$AG209)),2),0))</f>
        <v>0</v>
      </c>
      <c r="AM209" s="544" t="n">
        <f aca="false">IF($Y209="--","--",IF($AE209&gt;$W$4,IF($AE209&lt;=4,ROUND(($AG209*4)*($AE209+0.5)*2,2),0),0))</f>
        <v>17.36</v>
      </c>
      <c r="AN209" s="548" t="n">
        <f aca="false">IF($Y209="--","--",IF($AE209&gt;$W$4,IF($AE209&gt;4,ROUND(($AG209*4)*($AE209+0.5)*2,2),0),0))</f>
        <v>0</v>
      </c>
      <c r="AO209" s="558" t="s">
        <v>1338</v>
      </c>
      <c r="AP209" s="570" t="s">
        <v>10</v>
      </c>
      <c r="AQ209" s="571" t="s">
        <v>1339</v>
      </c>
      <c r="AR209" s="560" t="n">
        <v>1</v>
      </c>
      <c r="AS209" s="561"/>
      <c r="AT209" s="561"/>
      <c r="AU209" s="562" t="n">
        <v>40</v>
      </c>
      <c r="AV209" s="560" t="n">
        <f aca="false">IF($Y209="--","--",Y209+0.2)</f>
        <v>1.7</v>
      </c>
      <c r="AW209" s="564" t="s">
        <v>1151</v>
      </c>
      <c r="AX209" s="561" t="n">
        <f aca="false">AV209</f>
        <v>1.7</v>
      </c>
      <c r="AY209" s="538" t="n">
        <f aca="false">IF(D209&gt;2,AU209,AU209-AV209)</f>
        <v>38.3</v>
      </c>
      <c r="AZ209" s="538" t="n">
        <f aca="false">N209</f>
        <v>0.2</v>
      </c>
      <c r="BA209" s="538" t="n">
        <f aca="false">P209</f>
        <v>1.9</v>
      </c>
      <c r="BB209" s="537" t="n">
        <f aca="false">IF(F209=0,IF(ROUND(AY209*(((N209*P209)+(((D209+M209*2)/6)*P209))-ROUND(((D209+M209*2)^2)*((PI()*96.379/(4*360))-((SIN((96.379/2)*PI()/180))*(COS((96.379/2)*PI()/180))/4)),4)),2),ROUND(AY209*(((N209*P209)+(((D209+M209*2)/4)*P209))-ROUND(((D209+M209*2)^2)*((PI()*120/(4*360))-((SIN((120/2)*PI()/180))*(COS((120/2)*PI()/180))/4)),4)),2)),0)</f>
        <v>27.92</v>
      </c>
      <c r="BC209" s="549" t="n">
        <f aca="false">IF(F209&gt;0,ROUND(AY209*N209*P209,2),0)</f>
        <v>0</v>
      </c>
      <c r="BD209" s="549" t="n">
        <f aca="false">SUM(Q209:U209,AH209:AL209)</f>
        <v>199.29</v>
      </c>
      <c r="BE209" s="549" t="n">
        <f aca="false">IF(F209=0,ROUND((PI()*((D209+M209*2)^2)/4)*AY209,2),ROUND((D209+M209*2)*(F209+M209*2)*AY209,2))</f>
        <v>43.32</v>
      </c>
      <c r="BF209" s="572" t="n">
        <f aca="false">IF(($I209+M209-0.15)&lt;=2,($I209+M209+0.15),IF(($I209+M209)&lt;=3,2.35,($I209+M209+0.2)-0.85))</f>
        <v>2.35</v>
      </c>
      <c r="BG209" s="572" t="n">
        <f aca="false">IF(D209&gt;2,(I209-F209-M209-0.11),IF(($I209+M209)&lt;=2,0,IF(($I209+M209)&gt;3,0.85,(I209+M209+0.2-BF209))))</f>
        <v>0.298</v>
      </c>
      <c r="BH209" s="572" t="n">
        <f aca="false">IF(D209&gt;2,ROUND(((1.42+0.4)+(0.91+0.4))*2*BG209,2),ROUND(AV209*AX209*BF209,2))</f>
        <v>6.79</v>
      </c>
      <c r="BI209" s="572" t="n">
        <f aca="false">ROUND(((PI()*0.9^2)/4)*BG209,2)</f>
        <v>0.19</v>
      </c>
      <c r="BJ209" s="550" t="n">
        <f aca="false">ROUND(BD209-BE209-BH209-BI209-BB209-BC209,2)</f>
        <v>121.07</v>
      </c>
      <c r="BK209" s="516"/>
    </row>
    <row r="210" customFormat="false" ht="14.25" hidden="false" customHeight="false" outlineLevel="0" collapsed="false">
      <c r="A210" s="558" t="s">
        <v>1339</v>
      </c>
      <c r="B210" s="570" t="s">
        <v>10</v>
      </c>
      <c r="C210" s="559" t="s">
        <v>1321</v>
      </c>
      <c r="D210" s="560" t="n">
        <v>1</v>
      </c>
      <c r="E210" s="561"/>
      <c r="F210" s="561"/>
      <c r="G210" s="560" t="s">
        <v>1150</v>
      </c>
      <c r="H210" s="562" t="n">
        <v>40</v>
      </c>
      <c r="I210" s="563" t="n">
        <v>2.179</v>
      </c>
      <c r="J210" s="563" t="n">
        <v>2.011</v>
      </c>
      <c r="K210" s="536" t="n">
        <v>0</v>
      </c>
      <c r="L210" s="537" t="n">
        <f aca="false">ROUND((I210+J210)/2,2)</f>
        <v>2.1</v>
      </c>
      <c r="M210" s="538" t="n">
        <f aca="false">IF(F210=0,ROUND($D210*0.1,2),IF(D210&gt;2.8,0.18,0.15))</f>
        <v>0.1</v>
      </c>
      <c r="N210" s="538" t="n">
        <f aca="false">IF(F210=0,IF(ROUND($D210/4,2),IF(ROUND(($D210*1.2)/6,2)&lt;0.1,0.1,ROUND(($D210*1.2)/6,2))),0.5)</f>
        <v>0.2</v>
      </c>
      <c r="O210" s="537" t="n">
        <f aca="false">L210+M210+N210</f>
        <v>2.4</v>
      </c>
      <c r="P210" s="537" t="n">
        <f aca="false">IF(O210&lt;2,(D210+M210*2)+0.6,(D210+M210*2)+0.6+ROUNDUP(O210-2,0)*0.1)</f>
        <v>1.9</v>
      </c>
      <c r="Q210" s="539" t="n">
        <f aca="false">IF($O210&lt;=$W$4,ROUND(IF($O210&lt;1.5,$O210*$H210*$P210,1.5*$H210*$P210),2),0)</f>
        <v>0</v>
      </c>
      <c r="R210" s="539" t="n">
        <f aca="false">IF($O210&gt;$W$4,ROUND(IF($O210&lt;1.5,$O210*$H210*$P210,1.5*$H210*$P210),2),0)</f>
        <v>114</v>
      </c>
      <c r="S210" s="539" t="n">
        <f aca="false">IF($O210&gt;$W$4,ROUND(IF($O210&lt;1.5,0,IF($O210&gt;3,1.5*$H210*$P210,($O210-1.5)*$H210*$P210)),2),0)</f>
        <v>68.4</v>
      </c>
      <c r="T210" s="539" t="n">
        <f aca="false">IF($O210&gt;$W$4,ROUND(IF($O210&lt;3,0,IF($O210&gt;4.5,1.5*$H210*$P210,($O210-3)*$H210*$P210)),2),0)</f>
        <v>0</v>
      </c>
      <c r="U210" s="539" t="n">
        <f aca="false">IF($O210&gt;$W$4,ROUND(IF($O210&lt;4.5,0,IF($O210&gt;6,($O210-4.5)*$H210*$P210,($O210-4.5)*$H210*$P210)),2),0)</f>
        <v>0</v>
      </c>
      <c r="V210" s="540" t="n">
        <f aca="false">IF($O210&gt;$W$4,IF($O210&lt;=4,ROUND($H210*($O210+0.5)*2,2),0),0)</f>
        <v>232</v>
      </c>
      <c r="W210" s="541" t="n">
        <f aca="false">IF($O210&gt;$W$4,IF($O210&gt;4,ROUND($H210*($O210+0.5)*2,2),0),0)</f>
        <v>0</v>
      </c>
      <c r="X210" s="558" t="str">
        <f aca="false">A210</f>
        <v>JA19</v>
      </c>
      <c r="Y210" s="560" t="n">
        <f aca="false">IF($D210=0.4,1.2,IF($D210=0.6,1.2,IF($D210=0.8,1.3,IF($D210=1,1.5,IF($D210=1.2,1.7,IF($D210&lt;=2,2,"--"))))))</f>
        <v>1.5</v>
      </c>
      <c r="Z210" s="564" t="s">
        <v>1151</v>
      </c>
      <c r="AA210" s="561" t="n">
        <f aca="false">Y210</f>
        <v>1.5</v>
      </c>
      <c r="AB210" s="543" t="n">
        <f aca="false">IF($Y210="--","--",I210)</f>
        <v>2.179</v>
      </c>
      <c r="AC210" s="544" t="n">
        <f aca="false">IF($Y210="--","--",IF(D210&gt;1.5,0.15,ROUND($D210*0.1,2)))</f>
        <v>0.1</v>
      </c>
      <c r="AD210" s="544" t="n">
        <f aca="false">IF($Y210="--","--",0.15)</f>
        <v>0.15</v>
      </c>
      <c r="AE210" s="545" t="n">
        <f aca="false">IF($Y210="--","--",ROUND(AB210+AC210+AD210,2))</f>
        <v>2.43</v>
      </c>
      <c r="AF210" s="565" t="n">
        <f aca="false">IF($Y210="--","--",IF($AB210&lt;=2,$Y210+1,($Y210+1)+ROUNDUP($AB210-2,0)*0.1))</f>
        <v>2.6</v>
      </c>
      <c r="AG210" s="566" t="n">
        <f aca="false">IF($D210=0.4,0.92,IF($D210=0.6,0.68,IF($D210=0.8,0.74,IF($D210=1,0.7,IF($D210=1.2,0.66,IF($D210=1.5,0.6,IF($D210&lt;=2,(2.4-(D210+0.3)),"--")))))))</f>
        <v>0.7</v>
      </c>
      <c r="AH210" s="547" t="n">
        <f aca="false">IF($Y210="--","--",IF($AE210&lt;=$W$4,ROUND(IF($AE210&lt;1.5,$AE210*$AF210*$AG210,1.5*$AF210*$AG210),2),0))</f>
        <v>0</v>
      </c>
      <c r="AI210" s="547" t="n">
        <f aca="false">IF($Y210="--","--",IF($AE210&gt;$W$4,ROUND(IF($AE210&lt;1.5,$AE210*$AF210*$AG210,1.5*$AF210*$AG210),2),0))</f>
        <v>2.73</v>
      </c>
      <c r="AJ210" s="547" t="n">
        <f aca="false">IF($Y210="--","--",IF($AE210&gt;$W$4,ROUND(IF($AE210&lt;1.5,0,IF($AE210&gt;3,1.5*$AF210*$AG210,($AE210-1.5)*$AF210*$AG210)),2),0))</f>
        <v>1.69</v>
      </c>
      <c r="AK210" s="547" t="n">
        <f aca="false">IF($Y210="--","--",IF($AE210&gt;$W$4,ROUND(IF($AE210&lt;3,0,IF($AE210&gt;4.5,1.5*$AF210*$AG210,($AE210-3)*$AF210*$AG210)),2),0))</f>
        <v>0</v>
      </c>
      <c r="AL210" s="547" t="n">
        <f aca="false">IF($Y210="--","--",IF($AE210&gt;$W$4,ROUND(IF($AE210&lt;4.5,0,IF($AE210&gt;6,($AE210-4.5)*$AF210*$AG210,($AE210-4.5)*$AF210*$AG210)),2),0))</f>
        <v>0</v>
      </c>
      <c r="AM210" s="544" t="n">
        <f aca="false">IF($Y210="--","--",IF($AE210&gt;$W$4,IF($AE210&lt;=4,ROUND(($AG210*4)*($AE210+0.5)*2,2),0),0))</f>
        <v>16.41</v>
      </c>
      <c r="AN210" s="548" t="n">
        <f aca="false">IF($Y210="--","--",IF($AE210&gt;$W$4,IF($AE210&gt;4,ROUND(($AG210*4)*($AE210+0.5)*2,2),0),0))</f>
        <v>0</v>
      </c>
      <c r="AO210" s="558" t="s">
        <v>1339</v>
      </c>
      <c r="AP210" s="570" t="s">
        <v>10</v>
      </c>
      <c r="AQ210" s="571" t="s">
        <v>1321</v>
      </c>
      <c r="AR210" s="560" t="n">
        <v>1</v>
      </c>
      <c r="AS210" s="561"/>
      <c r="AT210" s="561"/>
      <c r="AU210" s="562" t="n">
        <v>40</v>
      </c>
      <c r="AV210" s="560" t="n">
        <f aca="false">IF($Y210="--","--",Y210+0.2)</f>
        <v>1.7</v>
      </c>
      <c r="AW210" s="564" t="s">
        <v>1151</v>
      </c>
      <c r="AX210" s="561" t="n">
        <f aca="false">AV210</f>
        <v>1.7</v>
      </c>
      <c r="AY210" s="538" t="n">
        <f aca="false">IF(D210&gt;2,AU210,AU210-AV210)</f>
        <v>38.3</v>
      </c>
      <c r="AZ210" s="538" t="n">
        <f aca="false">N210</f>
        <v>0.2</v>
      </c>
      <c r="BA210" s="538" t="n">
        <f aca="false">P210</f>
        <v>1.9</v>
      </c>
      <c r="BB210" s="537" t="n">
        <f aca="false">IF(F210=0,IF(ROUND(AY210*(((N210*P210)+(((D210+M210*2)/6)*P210))-ROUND(((D210+M210*2)^2)*((PI()*96.379/(4*360))-((SIN((96.379/2)*PI()/180))*(COS((96.379/2)*PI()/180))/4)),4)),2),ROUND(AY210*(((N210*P210)+(((D210+M210*2)/4)*P210))-ROUND(((D210+M210*2)^2)*((PI()*120/(4*360))-((SIN((120/2)*PI()/180))*(COS((120/2)*PI()/180))/4)),4)),2)),0)</f>
        <v>27.92</v>
      </c>
      <c r="BC210" s="549" t="n">
        <f aca="false">IF(F210&gt;0,ROUND(AY210*N210*P210,2),0)</f>
        <v>0</v>
      </c>
      <c r="BD210" s="549" t="n">
        <f aca="false">SUM(Q210:U210,AH210:AL210)</f>
        <v>186.82</v>
      </c>
      <c r="BE210" s="549" t="n">
        <f aca="false">IF(F210=0,ROUND((PI()*((D210+M210*2)^2)/4)*AY210,2),ROUND((D210+M210*2)*(F210+M210*2)*AY210,2))</f>
        <v>43.32</v>
      </c>
      <c r="BF210" s="572" t="n">
        <f aca="false">IF(($I210+M210-0.15)&lt;=2,($I210+M210+0.15),IF(($I210+M210)&lt;=3,2.35,($I210+M210+0.2)-0.85))</f>
        <v>2.35</v>
      </c>
      <c r="BG210" s="572" t="n">
        <f aca="false">IF(D210&gt;2,(I210-F210-M210-0.11),IF(($I210+M210)&lt;=2,0,IF(($I210+M210)&gt;3,0.85,(I210+M210+0.2-BF210))))</f>
        <v>0.129</v>
      </c>
      <c r="BH210" s="572" t="n">
        <f aca="false">IF(D210&gt;2,ROUND(((1.42+0.4)+(0.91+0.4))*2*BG210,2),ROUND(AV210*AX210*BF210,2))</f>
        <v>6.79</v>
      </c>
      <c r="BI210" s="572" t="n">
        <f aca="false">ROUND(((PI()*0.9^2)/4)*BG210,2)</f>
        <v>0.08</v>
      </c>
      <c r="BJ210" s="550" t="n">
        <f aca="false">ROUND(BD210-BE210-BH210-BI210-BB210-BC210,2)</f>
        <v>108.71</v>
      </c>
      <c r="BK210" s="516"/>
    </row>
    <row r="211" customFormat="false" ht="14.25" hidden="false" customHeight="false" outlineLevel="0" collapsed="false">
      <c r="A211" s="558" t="s">
        <v>1321</v>
      </c>
      <c r="B211" s="570" t="s">
        <v>10</v>
      </c>
      <c r="C211" s="559" t="s">
        <v>1340</v>
      </c>
      <c r="D211" s="560" t="n">
        <v>2</v>
      </c>
      <c r="E211" s="561" t="s">
        <v>1151</v>
      </c>
      <c r="F211" s="561" t="n">
        <v>1</v>
      </c>
      <c r="G211" s="560" t="s">
        <v>1193</v>
      </c>
      <c r="H211" s="562" t="n">
        <v>39</v>
      </c>
      <c r="I211" s="563" t="n">
        <v>2.011</v>
      </c>
      <c r="J211" s="563" t="n">
        <v>1.7643</v>
      </c>
      <c r="K211" s="536" t="n">
        <v>0</v>
      </c>
      <c r="L211" s="537" t="n">
        <f aca="false">ROUND((I211+J211)/2,2)</f>
        <v>1.89</v>
      </c>
      <c r="M211" s="538" t="n">
        <f aca="false">IF(F211=0,ROUND($D211*0.1,2),IF(D211&gt;2.8,0.18,0.15))</f>
        <v>0.15</v>
      </c>
      <c r="N211" s="538" t="n">
        <f aca="false">IF(F211=0,IF(ROUND($D211/4,2),IF(ROUND(($D211*1.2)/6,2)&lt;0.1,0.1,ROUND(($D211*1.2)/6,2))),0.5)</f>
        <v>0.5</v>
      </c>
      <c r="O211" s="537" t="n">
        <f aca="false">L211+M211+N211</f>
        <v>2.54</v>
      </c>
      <c r="P211" s="537" t="n">
        <f aca="false">IF(O211&lt;2,(D211+M211*2)+0.6,(D211+M211*2)+0.6+ROUNDUP(O211-2,0)*0.1)</f>
        <v>3</v>
      </c>
      <c r="Q211" s="539" t="n">
        <f aca="false">IF($O211&lt;=$W$4,ROUND(IF($O211&lt;1.5,$O211*$H211*$P211,1.5*$H211*$P211),2),0)</f>
        <v>0</v>
      </c>
      <c r="R211" s="539" t="n">
        <f aca="false">IF($O211&gt;$W$4,ROUND(IF($O211&lt;1.5,$O211*$H211*$P211,1.5*$H211*$P211),2),0)</f>
        <v>175.5</v>
      </c>
      <c r="S211" s="539" t="n">
        <f aca="false">IF($O211&gt;$W$4,ROUND(IF($O211&lt;1.5,0,IF($O211&gt;3,1.5*$H211*$P211,($O211-1.5)*$H211*$P211)),2),0)</f>
        <v>121.68</v>
      </c>
      <c r="T211" s="539" t="n">
        <f aca="false">IF($O211&gt;$W$4,ROUND(IF($O211&lt;3,0,IF($O211&gt;4.5,1.5*$H211*$P211,($O211-3)*$H211*$P211)),2),0)</f>
        <v>0</v>
      </c>
      <c r="U211" s="539" t="n">
        <f aca="false">IF($O211&gt;$W$4,ROUND(IF($O211&lt;4.5,0,IF($O211&gt;6,($O211-4.5)*$H211*$P211,($O211-4.5)*$H211*$P211)),2),0)</f>
        <v>0</v>
      </c>
      <c r="V211" s="540" t="n">
        <f aca="false">IF($O211&gt;$W$4,IF($O211&lt;=4,ROUND($H211*($O211+0.5)*2,2),0),0)</f>
        <v>237.12</v>
      </c>
      <c r="W211" s="541" t="n">
        <f aca="false">IF($O211&gt;$W$4,IF($O211&gt;4,ROUND($H211*($O211+0.5)*2,2),0),0)</f>
        <v>0</v>
      </c>
      <c r="X211" s="558" t="str">
        <f aca="false">A211</f>
        <v>JA20</v>
      </c>
      <c r="Y211" s="560" t="n">
        <f aca="false">IF($D211=0.4,1.2,IF($D211=0.6,1.2,IF($D211=0.8,1.3,IF($D211=1,1.5,IF($D211=1.2,1.7,IF($D211&lt;=2,2,"--"))))))</f>
        <v>2</v>
      </c>
      <c r="Z211" s="564" t="s">
        <v>1151</v>
      </c>
      <c r="AA211" s="561" t="n">
        <f aca="false">Y211</f>
        <v>2</v>
      </c>
      <c r="AB211" s="543" t="n">
        <f aca="false">IF($Y211="--","--",I211)</f>
        <v>2.011</v>
      </c>
      <c r="AC211" s="544" t="n">
        <f aca="false">IF($Y211="--","--",IF(D211&gt;1.5,0.15,ROUND($D211*0.1,2)))</f>
        <v>0.15</v>
      </c>
      <c r="AD211" s="544" t="n">
        <f aca="false">IF($Y211="--","--",0.15)</f>
        <v>0.15</v>
      </c>
      <c r="AE211" s="545" t="n">
        <f aca="false">IF($Y211="--","--",ROUND(AB211+AC211+AD211,2))</f>
        <v>2.31</v>
      </c>
      <c r="AF211" s="565" t="n">
        <f aca="false">IF($Y211="--","--",IF($AB211&lt;=2,$Y211+1,($Y211+1)+ROUNDUP($AB211-2,0)*0.1))</f>
        <v>3.1</v>
      </c>
      <c r="AG211" s="566" t="n">
        <f aca="false">IF($D211=0.4,0.92,IF($D211=0.6,0.68,IF($D211=0.8,0.74,IF($D211=1,0.7,IF($D211=1.2,0.66,IF($D211=1.5,0.6,IF($D211&lt;=2,(2.4-(D211+0.3)),"--")))))))</f>
        <v>0.1</v>
      </c>
      <c r="AH211" s="547" t="n">
        <f aca="false">IF($Y211="--","--",IF($AE211&lt;=$W$4,ROUND(IF($AE211&lt;1.5,$AE211*$AF211*$AG211,1.5*$AF211*$AG211),2),0))</f>
        <v>0</v>
      </c>
      <c r="AI211" s="547" t="n">
        <f aca="false">IF($Y211="--","--",IF($AE211&gt;$W$4,ROUND(IF($AE211&lt;1.5,$AE211*$AF211*$AG211,1.5*$AF211*$AG211),2),0))</f>
        <v>0.47</v>
      </c>
      <c r="AJ211" s="547" t="n">
        <f aca="false">IF($Y211="--","--",IF($AE211&gt;$W$4,ROUND(IF($AE211&lt;1.5,0,IF($AE211&gt;3,1.5*$AF211*$AG211,($AE211-1.5)*$AF211*$AG211)),2),0))</f>
        <v>0.25</v>
      </c>
      <c r="AK211" s="547" t="n">
        <f aca="false">IF($Y211="--","--",IF($AE211&gt;$W$4,ROUND(IF($AE211&lt;3,0,IF($AE211&gt;4.5,1.5*$AF211*$AG211,($AE211-3)*$AF211*$AG211)),2),0))</f>
        <v>0</v>
      </c>
      <c r="AL211" s="547" t="n">
        <f aca="false">IF($Y211="--","--",IF($AE211&gt;$W$4,ROUND(IF($AE211&lt;4.5,0,IF($AE211&gt;6,($AE211-4.5)*$AF211*$AG211,($AE211-4.5)*$AF211*$AG211)),2),0))</f>
        <v>0</v>
      </c>
      <c r="AM211" s="544" t="n">
        <f aca="false">IF($Y211="--","--",IF($AE211&gt;$W$4,IF($AE211&lt;=4,ROUND(($AG211*4)*($AE211+0.5)*2,2),0),0))</f>
        <v>2.25</v>
      </c>
      <c r="AN211" s="548" t="n">
        <f aca="false">IF($Y211="--","--",IF($AE211&gt;$W$4,IF($AE211&gt;4,ROUND(($AG211*4)*($AE211+0.5)*2,2),0),0))</f>
        <v>0</v>
      </c>
      <c r="AO211" s="558" t="s">
        <v>1321</v>
      </c>
      <c r="AP211" s="570" t="s">
        <v>10</v>
      </c>
      <c r="AQ211" s="571" t="s">
        <v>1340</v>
      </c>
      <c r="AR211" s="560" t="n">
        <v>2</v>
      </c>
      <c r="AS211" s="561" t="s">
        <v>1151</v>
      </c>
      <c r="AT211" s="561" t="n">
        <v>1</v>
      </c>
      <c r="AU211" s="562" t="n">
        <v>39</v>
      </c>
      <c r="AV211" s="560" t="n">
        <f aca="false">IF($Y211="--","--",Y211+0.2)</f>
        <v>2.2</v>
      </c>
      <c r="AW211" s="564" t="s">
        <v>1151</v>
      </c>
      <c r="AX211" s="561" t="n">
        <f aca="false">AV211</f>
        <v>2.2</v>
      </c>
      <c r="AY211" s="538" t="n">
        <f aca="false">IF(D211&gt;2,AU211,AU211-AV211)</f>
        <v>36.8</v>
      </c>
      <c r="AZ211" s="538" t="n">
        <f aca="false">N211</f>
        <v>0.5</v>
      </c>
      <c r="BA211" s="538" t="n">
        <f aca="false">P211</f>
        <v>3</v>
      </c>
      <c r="BB211" s="537" t="n">
        <f aca="false">IF(F211=0,IF(ROUND(AY211*(((N211*P211)+(((D211+M211*2)/6)*P211))-ROUND(((D211+M211*2)^2)*((PI()*96.379/(4*360))-((SIN((96.379/2)*PI()/180))*(COS((96.379/2)*PI()/180))/4)),4)),2),ROUND(AY211*(((N211*P211)+(((D211+M211*2)/4)*P211))-ROUND(((D211+M211*2)^2)*((PI()*120/(4*360))-((SIN((120/2)*PI()/180))*(COS((120/2)*PI()/180))/4)),4)),2)),0)</f>
        <v>0</v>
      </c>
      <c r="BC211" s="549" t="n">
        <f aca="false">IF(F211&gt;0,ROUND(AY211*N211*P211,2),0)</f>
        <v>55.2</v>
      </c>
      <c r="BD211" s="549" t="n">
        <f aca="false">SUM(Q211:U211,AH211:AL211)</f>
        <v>297.9</v>
      </c>
      <c r="BE211" s="549" t="n">
        <f aca="false">IF(F211=0,ROUND((PI()*((D211+M211*2)^2)/4)*AY211,2),ROUND((D211+M211*2)*(F211+M211*2)*AY211,2))</f>
        <v>110.03</v>
      </c>
      <c r="BF211" s="572" t="n">
        <f aca="false">IF(($I211+M211-0.15)&lt;=2,($I211+M211+0.15),IF(($I211+M211)&lt;=3,2.35,($I211+M211+0.2)-0.85))</f>
        <v>2.35</v>
      </c>
      <c r="BG211" s="572" t="n">
        <f aca="false">IF(D211&gt;2,(I211-F211-M211-0.11),IF(($I211+M211)&lt;=2,0,IF(($I211+M211)&gt;3,0.85,(I211+M211+0.2-BF211))))</f>
        <v>0.0110000000000001</v>
      </c>
      <c r="BH211" s="572" t="n">
        <f aca="false">IF(D211&gt;2,ROUND(((1.42+0.4)+(0.91+0.4))*2*BG211,2),ROUND(AV211*AX211*BF211,2))</f>
        <v>11.37</v>
      </c>
      <c r="BI211" s="572" t="n">
        <f aca="false">ROUND(((PI()*0.9^2)/4)*BG211,2)</f>
        <v>0.01</v>
      </c>
      <c r="BJ211" s="550" t="n">
        <f aca="false">ROUND(BD211-BE211-BH211-BI211-BB211-BC211,2)</f>
        <v>121.29</v>
      </c>
      <c r="BK211" s="516"/>
    </row>
    <row r="212" customFormat="false" ht="14.25" hidden="false" customHeight="false" outlineLevel="0" collapsed="false">
      <c r="A212" s="558" t="s">
        <v>1340</v>
      </c>
      <c r="B212" s="570" t="s">
        <v>10</v>
      </c>
      <c r="C212" s="559" t="s">
        <v>1341</v>
      </c>
      <c r="D212" s="560" t="n">
        <v>2</v>
      </c>
      <c r="E212" s="561" t="s">
        <v>1151</v>
      </c>
      <c r="F212" s="561" t="n">
        <v>1</v>
      </c>
      <c r="G212" s="560" t="s">
        <v>1193</v>
      </c>
      <c r="H212" s="562" t="n">
        <v>31</v>
      </c>
      <c r="I212" s="563" t="n">
        <v>1.7643</v>
      </c>
      <c r="J212" s="563" t="n">
        <v>1.6939</v>
      </c>
      <c r="K212" s="536" t="n">
        <v>0</v>
      </c>
      <c r="L212" s="537" t="n">
        <f aca="false">ROUND((I212+J212)/2,2)</f>
        <v>1.73</v>
      </c>
      <c r="M212" s="538" t="n">
        <f aca="false">IF(F212=0,ROUND($D212*0.1,2),IF(D212&gt;2.8,0.18,0.15))</f>
        <v>0.15</v>
      </c>
      <c r="N212" s="538" t="n">
        <f aca="false">IF(F212=0,IF(ROUND($D212/4,2),IF(ROUND(($D212*1.2)/6,2)&lt;0.1,0.1,ROUND(($D212*1.2)/6,2))),0.5)</f>
        <v>0.5</v>
      </c>
      <c r="O212" s="537" t="n">
        <f aca="false">L212+M212+N212</f>
        <v>2.38</v>
      </c>
      <c r="P212" s="537" t="n">
        <f aca="false">IF(O212&lt;2,(D212+M212*2)+0.6,(D212+M212*2)+0.6+ROUNDUP(O212-2,0)*0.1)</f>
        <v>3</v>
      </c>
      <c r="Q212" s="539" t="n">
        <f aca="false">IF($O212&lt;=$W$4,ROUND(IF($O212&lt;1.5,$O212*$H212*$P212,1.5*$H212*$P212),2),0)</f>
        <v>0</v>
      </c>
      <c r="R212" s="539" t="n">
        <f aca="false">IF($O212&gt;$W$4,ROUND(IF($O212&lt;1.5,$O212*$H212*$P212,1.5*$H212*$P212),2),0)</f>
        <v>139.5</v>
      </c>
      <c r="S212" s="539" t="n">
        <f aca="false">IF($O212&gt;$W$4,ROUND(IF($O212&lt;1.5,0,IF($O212&gt;3,1.5*$H212*$P212,($O212-1.5)*$H212*$P212)),2),0)</f>
        <v>81.84</v>
      </c>
      <c r="T212" s="539" t="n">
        <f aca="false">IF($O212&gt;$W$4,ROUND(IF($O212&lt;3,0,IF($O212&gt;4.5,1.5*$H212*$P212,($O212-3)*$H212*$P212)),2),0)</f>
        <v>0</v>
      </c>
      <c r="U212" s="539" t="n">
        <f aca="false">IF($O212&gt;$W$4,ROUND(IF($O212&lt;4.5,0,IF($O212&gt;6,($O212-4.5)*$H212*$P212,($O212-4.5)*$H212*$P212)),2),0)</f>
        <v>0</v>
      </c>
      <c r="V212" s="540" t="n">
        <f aca="false">IF($O212&gt;$W$4,IF($O212&lt;=4,ROUND($H212*($O212+0.5)*2,2),0),0)</f>
        <v>178.56</v>
      </c>
      <c r="W212" s="541" t="n">
        <f aca="false">IF($O212&gt;$W$4,IF($O212&gt;4,ROUND($H212*($O212+0.5)*2,2),0),0)</f>
        <v>0</v>
      </c>
      <c r="X212" s="558" t="str">
        <f aca="false">A212</f>
        <v>JA21</v>
      </c>
      <c r="Y212" s="560" t="n">
        <f aca="false">IF($D212=0.4,1.2,IF($D212=0.6,1.2,IF($D212=0.8,1.3,IF($D212=1,1.5,IF($D212=1.2,1.7,IF($D212&lt;=2,2,"--"))))))</f>
        <v>2</v>
      </c>
      <c r="Z212" s="564" t="s">
        <v>1151</v>
      </c>
      <c r="AA212" s="561" t="n">
        <f aca="false">Y212</f>
        <v>2</v>
      </c>
      <c r="AB212" s="543" t="n">
        <f aca="false">IF($Y212="--","--",I212)</f>
        <v>1.7643</v>
      </c>
      <c r="AC212" s="544" t="n">
        <f aca="false">IF($Y212="--","--",IF(D212&gt;1.5,0.15,ROUND($D212*0.1,2)))</f>
        <v>0.15</v>
      </c>
      <c r="AD212" s="544" t="n">
        <f aca="false">IF($Y212="--","--",0.15)</f>
        <v>0.15</v>
      </c>
      <c r="AE212" s="545" t="n">
        <f aca="false">IF($Y212="--","--",ROUND(AB212+AC212+AD212,2))</f>
        <v>2.06</v>
      </c>
      <c r="AF212" s="565" t="n">
        <f aca="false">IF($Y212="--","--",IF($AB212&lt;=2,$Y212+1,($Y212+1)+ROUNDUP($AB212-2,0)*0.1))</f>
        <v>3</v>
      </c>
      <c r="AG212" s="566" t="n">
        <f aca="false">IF($D212=0.4,0.92,IF($D212=0.6,0.68,IF($D212=0.8,0.74,IF($D212=1,0.7,IF($D212=1.2,0.66,IF($D212=1.5,0.6,IF($D212&lt;=2,(2.4-(D212+0.3)),"--")))))))</f>
        <v>0.1</v>
      </c>
      <c r="AH212" s="547" t="n">
        <f aca="false">IF($Y212="--","--",IF($AE212&lt;=$W$4,ROUND(IF($AE212&lt;1.5,$AE212*$AF212*$AG212,1.5*$AF212*$AG212),2),0))</f>
        <v>0</v>
      </c>
      <c r="AI212" s="547" t="n">
        <f aca="false">IF($Y212="--","--",IF($AE212&gt;$W$4,ROUND(IF($AE212&lt;1.5,$AE212*$AF212*$AG212,1.5*$AF212*$AG212),2),0))</f>
        <v>0.45</v>
      </c>
      <c r="AJ212" s="547" t="n">
        <f aca="false">IF($Y212="--","--",IF($AE212&gt;$W$4,ROUND(IF($AE212&lt;1.5,0,IF($AE212&gt;3,1.5*$AF212*$AG212,($AE212-1.5)*$AF212*$AG212)),2),0))</f>
        <v>0.17</v>
      </c>
      <c r="AK212" s="547" t="n">
        <f aca="false">IF($Y212="--","--",IF($AE212&gt;$W$4,ROUND(IF($AE212&lt;3,0,IF($AE212&gt;4.5,1.5*$AF212*$AG212,($AE212-3)*$AF212*$AG212)),2),0))</f>
        <v>0</v>
      </c>
      <c r="AL212" s="547" t="n">
        <f aca="false">IF($Y212="--","--",IF($AE212&gt;$W$4,ROUND(IF($AE212&lt;4.5,0,IF($AE212&gt;6,($AE212-4.5)*$AF212*$AG212,($AE212-4.5)*$AF212*$AG212)),2),0))</f>
        <v>0</v>
      </c>
      <c r="AM212" s="544" t="n">
        <f aca="false">IF($Y212="--","--",IF($AE212&gt;$W$4,IF($AE212&lt;=4,ROUND(($AG212*4)*($AE212+0.5)*2,2),0),0))</f>
        <v>2.05</v>
      </c>
      <c r="AN212" s="548" t="n">
        <f aca="false">IF($Y212="--","--",IF($AE212&gt;$W$4,IF($AE212&gt;4,ROUND(($AG212*4)*($AE212+0.5)*2,2),0),0))</f>
        <v>0</v>
      </c>
      <c r="AO212" s="558" t="s">
        <v>1340</v>
      </c>
      <c r="AP212" s="570" t="s">
        <v>10</v>
      </c>
      <c r="AQ212" s="571" t="s">
        <v>1341</v>
      </c>
      <c r="AR212" s="560" t="n">
        <v>2</v>
      </c>
      <c r="AS212" s="561" t="s">
        <v>1151</v>
      </c>
      <c r="AT212" s="561" t="n">
        <v>1</v>
      </c>
      <c r="AU212" s="562" t="n">
        <v>31</v>
      </c>
      <c r="AV212" s="560" t="n">
        <f aca="false">IF($Y212="--","--",Y212+0.2)</f>
        <v>2.2</v>
      </c>
      <c r="AW212" s="564" t="s">
        <v>1151</v>
      </c>
      <c r="AX212" s="561" t="n">
        <f aca="false">AV212</f>
        <v>2.2</v>
      </c>
      <c r="AY212" s="538" t="n">
        <f aca="false">IF(D212&gt;2,AU212,AU212-AV212)</f>
        <v>28.8</v>
      </c>
      <c r="AZ212" s="538" t="n">
        <f aca="false">N212</f>
        <v>0.5</v>
      </c>
      <c r="BA212" s="538" t="n">
        <f aca="false">P212</f>
        <v>3</v>
      </c>
      <c r="BB212" s="537" t="n">
        <f aca="false">IF(F212=0,IF(ROUND(AY212*(((N212*P212)+(((D212+M212*2)/6)*P212))-ROUND(((D212+M212*2)^2)*((PI()*96.379/(4*360))-((SIN((96.379/2)*PI()/180))*(COS((96.379/2)*PI()/180))/4)),4)),2),ROUND(AY212*(((N212*P212)+(((D212+M212*2)/4)*P212))-ROUND(((D212+M212*2)^2)*((PI()*120/(4*360))-((SIN((120/2)*PI()/180))*(COS((120/2)*PI()/180))/4)),4)),2)),0)</f>
        <v>0</v>
      </c>
      <c r="BC212" s="549" t="n">
        <f aca="false">IF(F212&gt;0,ROUND(AY212*N212*P212,2),0)</f>
        <v>43.2</v>
      </c>
      <c r="BD212" s="549" t="n">
        <f aca="false">SUM(Q212:U212,AH212:AL212)</f>
        <v>221.96</v>
      </c>
      <c r="BE212" s="549" t="n">
        <f aca="false">IF(F212=0,ROUND((PI()*((D212+M212*2)^2)/4)*AY212,2),ROUND((D212+M212*2)*(F212+M212*2)*AY212,2))</f>
        <v>86.11</v>
      </c>
      <c r="BF212" s="572" t="n">
        <f aca="false">IF(($I212+M212-0.15)&lt;=2,($I212+M212+0.15),IF(($I212+M212)&lt;=3,2.35,($I212+M212+0.2)-0.85))</f>
        <v>2.0643</v>
      </c>
      <c r="BG212" s="572" t="n">
        <f aca="false">IF(D212&gt;2,(I212-F212-M212-0.11),IF(($I212+M212)&lt;=2,0,IF(($I212+M212)&gt;3,0.85,(I212+M212+0.2-BF212))))</f>
        <v>0</v>
      </c>
      <c r="BH212" s="572" t="n">
        <f aca="false">IF(D212&gt;2,ROUND(((1.42+0.4)+(0.91+0.4))*2*BG212,2),ROUND(AV212*AX212*BF212,2))</f>
        <v>9.99</v>
      </c>
      <c r="BI212" s="572" t="n">
        <f aca="false">ROUND(((PI()*0.9^2)/4)*BG212,2)</f>
        <v>0</v>
      </c>
      <c r="BJ212" s="550" t="n">
        <f aca="false">ROUND(BD212-BE212-BH212-BI212-BB212-BC212,2)</f>
        <v>82.66</v>
      </c>
      <c r="BK212" s="516"/>
    </row>
    <row r="213" customFormat="false" ht="14.25" hidden="false" customHeight="false" outlineLevel="0" collapsed="false">
      <c r="A213" s="558" t="s">
        <v>1341</v>
      </c>
      <c r="B213" s="570" t="s">
        <v>10</v>
      </c>
      <c r="C213" s="559" t="s">
        <v>1342</v>
      </c>
      <c r="D213" s="560" t="n">
        <v>2</v>
      </c>
      <c r="E213" s="561" t="s">
        <v>1151</v>
      </c>
      <c r="F213" s="561" t="n">
        <v>1</v>
      </c>
      <c r="G213" s="560" t="s">
        <v>1193</v>
      </c>
      <c r="H213" s="562" t="n">
        <v>30</v>
      </c>
      <c r="I213" s="563" t="n">
        <v>1.6939</v>
      </c>
      <c r="J213" s="563" t="n">
        <v>1.9419</v>
      </c>
      <c r="K213" s="536" t="n">
        <v>0</v>
      </c>
      <c r="L213" s="537" t="n">
        <f aca="false">ROUND((I213+J213)/2,2)</f>
        <v>1.82</v>
      </c>
      <c r="M213" s="538" t="n">
        <f aca="false">IF(F213=0,ROUND($D213*0.1,2),IF(D213&gt;2.8,0.18,0.15))</f>
        <v>0.15</v>
      </c>
      <c r="N213" s="538" t="n">
        <f aca="false">IF(F213=0,IF(ROUND($D213/4,2),IF(ROUND(($D213*1.2)/6,2)&lt;0.1,0.1,ROUND(($D213*1.2)/6,2))),0.5)</f>
        <v>0.5</v>
      </c>
      <c r="O213" s="537" t="n">
        <f aca="false">L213+M213+N213</f>
        <v>2.47</v>
      </c>
      <c r="P213" s="537" t="n">
        <f aca="false">IF(O213&lt;2,(D213+M213*2)+0.6,(D213+M213*2)+0.6+ROUNDUP(O213-2,0)*0.1)</f>
        <v>3</v>
      </c>
      <c r="Q213" s="539" t="n">
        <f aca="false">IF($O213&lt;=$W$4,ROUND(IF($O213&lt;1.5,$O213*$H213*$P213,1.5*$H213*$P213),2),0)</f>
        <v>0</v>
      </c>
      <c r="R213" s="539" t="n">
        <f aca="false">IF($O213&gt;$W$4,ROUND(IF($O213&lt;1.5,$O213*$H213*$P213,1.5*$H213*$P213),2),0)</f>
        <v>135</v>
      </c>
      <c r="S213" s="539" t="n">
        <f aca="false">IF($O213&gt;$W$4,ROUND(IF($O213&lt;1.5,0,IF($O213&gt;3,1.5*$H213*$P213,($O213-1.5)*$H213*$P213)),2),0)</f>
        <v>87.3</v>
      </c>
      <c r="T213" s="539" t="n">
        <f aca="false">IF($O213&gt;$W$4,ROUND(IF($O213&lt;3,0,IF($O213&gt;4.5,1.5*$H213*$P213,($O213-3)*$H213*$P213)),2),0)</f>
        <v>0</v>
      </c>
      <c r="U213" s="539" t="n">
        <f aca="false">IF($O213&gt;$W$4,ROUND(IF($O213&lt;4.5,0,IF($O213&gt;6,($O213-4.5)*$H213*$P213,($O213-4.5)*$H213*$P213)),2),0)</f>
        <v>0</v>
      </c>
      <c r="V213" s="540" t="n">
        <f aca="false">IF($O213&gt;$W$4,IF($O213&lt;=4,ROUND($H213*($O213+0.5)*2,2),0),0)</f>
        <v>178.2</v>
      </c>
      <c r="W213" s="541" t="n">
        <f aca="false">IF($O213&gt;$W$4,IF($O213&gt;4,ROUND($H213*($O213+0.5)*2,2),0),0)</f>
        <v>0</v>
      </c>
      <c r="X213" s="558" t="str">
        <f aca="false">A213</f>
        <v>JA22</v>
      </c>
      <c r="Y213" s="560" t="n">
        <f aca="false">IF($D213=0.4,1.2,IF($D213=0.6,1.2,IF($D213=0.8,1.3,IF($D213=1,1.5,IF($D213=1.2,1.7,IF($D213&lt;=2,2,"--"))))))</f>
        <v>2</v>
      </c>
      <c r="Z213" s="564" t="s">
        <v>1151</v>
      </c>
      <c r="AA213" s="561" t="n">
        <f aca="false">Y213</f>
        <v>2</v>
      </c>
      <c r="AB213" s="543" t="n">
        <f aca="false">IF($Y213="--","--",I213)</f>
        <v>1.6939</v>
      </c>
      <c r="AC213" s="544" t="n">
        <f aca="false">IF($Y213="--","--",IF(D213&gt;1.5,0.15,ROUND($D213*0.1,2)))</f>
        <v>0.15</v>
      </c>
      <c r="AD213" s="544" t="n">
        <f aca="false">IF($Y213="--","--",0.15)</f>
        <v>0.15</v>
      </c>
      <c r="AE213" s="545" t="n">
        <f aca="false">IF($Y213="--","--",ROUND(AB213+AC213+AD213,2))</f>
        <v>1.99</v>
      </c>
      <c r="AF213" s="565" t="n">
        <f aca="false">IF($Y213="--","--",IF($AB213&lt;=2,$Y213+1,($Y213+1)+ROUNDUP($AB213-2,0)*0.1))</f>
        <v>3</v>
      </c>
      <c r="AG213" s="566" t="n">
        <f aca="false">IF($D213=0.4,0.92,IF($D213=0.6,0.68,IF($D213=0.8,0.74,IF($D213=1,0.7,IF($D213=1.2,0.66,IF($D213=1.5,0.6,IF($D213&lt;=2,(2.4-(D213+0.3)),"--")))))))</f>
        <v>0.1</v>
      </c>
      <c r="AH213" s="547" t="n">
        <f aca="false">IF($Y213="--","--",IF($AE213&lt;=$W$4,ROUND(IF($AE213&lt;1.5,$AE213*$AF213*$AG213,1.5*$AF213*$AG213),2),0))</f>
        <v>0</v>
      </c>
      <c r="AI213" s="547" t="n">
        <f aca="false">IF($Y213="--","--",IF($AE213&gt;$W$4,ROUND(IF($AE213&lt;1.5,$AE213*$AF213*$AG213,1.5*$AF213*$AG213),2),0))</f>
        <v>0.45</v>
      </c>
      <c r="AJ213" s="547" t="n">
        <f aca="false">IF($Y213="--","--",IF($AE213&gt;$W$4,ROUND(IF($AE213&lt;1.5,0,IF($AE213&gt;3,1.5*$AF213*$AG213,($AE213-1.5)*$AF213*$AG213)),2),0))</f>
        <v>0.15</v>
      </c>
      <c r="AK213" s="547" t="n">
        <f aca="false">IF($Y213="--","--",IF($AE213&gt;$W$4,ROUND(IF($AE213&lt;3,0,IF($AE213&gt;4.5,1.5*$AF213*$AG213,($AE213-3)*$AF213*$AG213)),2),0))</f>
        <v>0</v>
      </c>
      <c r="AL213" s="547" t="n">
        <f aca="false">IF($Y213="--","--",IF($AE213&gt;$W$4,ROUND(IF($AE213&lt;4.5,0,IF($AE213&gt;6,($AE213-4.5)*$AF213*$AG213,($AE213-4.5)*$AF213*$AG213)),2),0))</f>
        <v>0</v>
      </c>
      <c r="AM213" s="544" t="n">
        <f aca="false">IF($Y213="--","--",IF($AE213&gt;$W$4,IF($AE213&lt;=4,ROUND(($AG213*4)*($AE213+0.5)*2,2),0),0))</f>
        <v>1.99</v>
      </c>
      <c r="AN213" s="548" t="n">
        <f aca="false">IF($Y213="--","--",IF($AE213&gt;$W$4,IF($AE213&gt;4,ROUND(($AG213*4)*($AE213+0.5)*2,2),0),0))</f>
        <v>0</v>
      </c>
      <c r="AO213" s="558" t="s">
        <v>1341</v>
      </c>
      <c r="AP213" s="570" t="s">
        <v>10</v>
      </c>
      <c r="AQ213" s="571" t="s">
        <v>1342</v>
      </c>
      <c r="AR213" s="560" t="n">
        <v>2</v>
      </c>
      <c r="AS213" s="561" t="s">
        <v>1151</v>
      </c>
      <c r="AT213" s="561" t="n">
        <v>1</v>
      </c>
      <c r="AU213" s="562" t="n">
        <v>30</v>
      </c>
      <c r="AV213" s="560" t="n">
        <f aca="false">IF($Y213="--","--",Y213+0.2)</f>
        <v>2.2</v>
      </c>
      <c r="AW213" s="564" t="s">
        <v>1151</v>
      </c>
      <c r="AX213" s="561" t="n">
        <f aca="false">AV213</f>
        <v>2.2</v>
      </c>
      <c r="AY213" s="538" t="n">
        <f aca="false">IF(D213&gt;2,AU213,AU213-AV213)</f>
        <v>27.8</v>
      </c>
      <c r="AZ213" s="538" t="n">
        <f aca="false">N213</f>
        <v>0.5</v>
      </c>
      <c r="BA213" s="538" t="n">
        <f aca="false">P213</f>
        <v>3</v>
      </c>
      <c r="BB213" s="537" t="n">
        <f aca="false">IF(F213=0,IF(ROUND(AY213*(((N213*P213)+(((D213+M213*2)/6)*P213))-ROUND(((D213+M213*2)^2)*((PI()*96.379/(4*360))-((SIN((96.379/2)*PI()/180))*(COS((96.379/2)*PI()/180))/4)),4)),2),ROUND(AY213*(((N213*P213)+(((D213+M213*2)/4)*P213))-ROUND(((D213+M213*2)^2)*((PI()*120/(4*360))-((SIN((120/2)*PI()/180))*(COS((120/2)*PI()/180))/4)),4)),2)),0)</f>
        <v>0</v>
      </c>
      <c r="BC213" s="549" t="n">
        <f aca="false">IF(F213&gt;0,ROUND(AY213*N213*P213,2),0)</f>
        <v>41.7</v>
      </c>
      <c r="BD213" s="549" t="n">
        <f aca="false">SUM(Q213:U213,AH213:AL213)</f>
        <v>222.9</v>
      </c>
      <c r="BE213" s="549" t="n">
        <f aca="false">IF(F213=0,ROUND((PI()*((D213+M213*2)^2)/4)*AY213,2),ROUND((D213+M213*2)*(F213+M213*2)*AY213,2))</f>
        <v>83.12</v>
      </c>
      <c r="BF213" s="572" t="n">
        <f aca="false">IF(($I213+M213-0.15)&lt;=2,($I213+M213+0.15),IF(($I213+M213)&lt;=3,2.35,($I213+M213+0.2)-0.85))</f>
        <v>1.9939</v>
      </c>
      <c r="BG213" s="572" t="n">
        <f aca="false">IF(D213&gt;2,(I213-F213-M213-0.11),IF(($I213+M213)&lt;=2,0,IF(($I213+M213)&gt;3,0.85,(I213+M213+0.2-BF213))))</f>
        <v>0</v>
      </c>
      <c r="BH213" s="572" t="n">
        <f aca="false">IF(D213&gt;2,ROUND(((1.42+0.4)+(0.91+0.4))*2*BG213,2),ROUND(AV213*AX213*BF213,2))</f>
        <v>9.65</v>
      </c>
      <c r="BI213" s="572" t="n">
        <f aca="false">ROUND(((PI()*0.9^2)/4)*BG213,2)</f>
        <v>0</v>
      </c>
      <c r="BJ213" s="550" t="n">
        <f aca="false">ROUND(BD213-BE213-BH213-BI213-BB213-BC213,2)</f>
        <v>88.43</v>
      </c>
      <c r="BK213" s="516"/>
    </row>
    <row r="214" customFormat="false" ht="14.25" hidden="false" customHeight="false" outlineLevel="0" collapsed="false">
      <c r="A214" s="558" t="s">
        <v>1342</v>
      </c>
      <c r="B214" s="570" t="s">
        <v>10</v>
      </c>
      <c r="C214" s="559" t="s">
        <v>1343</v>
      </c>
      <c r="D214" s="560" t="n">
        <v>2</v>
      </c>
      <c r="E214" s="561" t="s">
        <v>1151</v>
      </c>
      <c r="F214" s="561" t="n">
        <v>1</v>
      </c>
      <c r="G214" s="560" t="s">
        <v>1193</v>
      </c>
      <c r="H214" s="562" t="n">
        <v>27</v>
      </c>
      <c r="I214" s="563" t="n">
        <v>1.9419</v>
      </c>
      <c r="J214" s="563" t="n">
        <v>1.9799</v>
      </c>
      <c r="K214" s="536" t="n">
        <v>0</v>
      </c>
      <c r="L214" s="537" t="n">
        <f aca="false">ROUND((I214+J214)/2,2)</f>
        <v>1.96</v>
      </c>
      <c r="M214" s="538" t="n">
        <f aca="false">IF(F214=0,ROUND($D214*0.1,2),IF(D214&gt;2.8,0.18,0.15))</f>
        <v>0.15</v>
      </c>
      <c r="N214" s="538" t="n">
        <f aca="false">IF(F214=0,IF(ROUND($D214/4,2),IF(ROUND(($D214*1.2)/6,2)&lt;0.1,0.1,ROUND(($D214*1.2)/6,2))),0.5)</f>
        <v>0.5</v>
      </c>
      <c r="O214" s="537" t="n">
        <f aca="false">L214+M214+N214</f>
        <v>2.61</v>
      </c>
      <c r="P214" s="537" t="n">
        <f aca="false">IF(O214&lt;2,(D214+M214*2)+0.6,(D214+M214*2)+0.6+ROUNDUP(O214-2,0)*0.1)</f>
        <v>3</v>
      </c>
      <c r="Q214" s="539" t="n">
        <f aca="false">IF($O214&lt;=$W$4,ROUND(IF($O214&lt;1.5,$O214*$H214*$P214,1.5*$H214*$P214),2),0)</f>
        <v>0</v>
      </c>
      <c r="R214" s="539" t="n">
        <f aca="false">IF($O214&gt;$W$4,ROUND(IF($O214&lt;1.5,$O214*$H214*$P214,1.5*$H214*$P214),2),0)</f>
        <v>121.5</v>
      </c>
      <c r="S214" s="539" t="n">
        <f aca="false">IF($O214&gt;$W$4,ROUND(IF($O214&lt;1.5,0,IF($O214&gt;3,1.5*$H214*$P214,($O214-1.5)*$H214*$P214)),2),0)</f>
        <v>89.91</v>
      </c>
      <c r="T214" s="539" t="n">
        <f aca="false">IF($O214&gt;$W$4,ROUND(IF($O214&lt;3,0,IF($O214&gt;4.5,1.5*$H214*$P214,($O214-3)*$H214*$P214)),2),0)</f>
        <v>0</v>
      </c>
      <c r="U214" s="539" t="n">
        <f aca="false">IF($O214&gt;$W$4,ROUND(IF($O214&lt;4.5,0,IF($O214&gt;6,($O214-4.5)*$H214*$P214,($O214-4.5)*$H214*$P214)),2),0)</f>
        <v>0</v>
      </c>
      <c r="V214" s="540" t="n">
        <f aca="false">IF($O214&gt;$W$4,IF($O214&lt;=4,ROUND($H214*($O214+0.5)*2,2),0),0)</f>
        <v>167.94</v>
      </c>
      <c r="W214" s="541" t="n">
        <f aca="false">IF($O214&gt;$W$4,IF($O214&gt;4,ROUND($H214*($O214+0.5)*2,2),0),0)</f>
        <v>0</v>
      </c>
      <c r="X214" s="558" t="str">
        <f aca="false">A214</f>
        <v>JA23</v>
      </c>
      <c r="Y214" s="560" t="n">
        <f aca="false">IF($D214=0.4,1.2,IF($D214=0.6,1.2,IF($D214=0.8,1.3,IF($D214=1,1.5,IF($D214=1.2,1.7,IF($D214&lt;=2,2,"--"))))))</f>
        <v>2</v>
      </c>
      <c r="Z214" s="564" t="s">
        <v>1151</v>
      </c>
      <c r="AA214" s="561" t="n">
        <f aca="false">Y214</f>
        <v>2</v>
      </c>
      <c r="AB214" s="543" t="n">
        <f aca="false">IF($Y214="--","--",I214)</f>
        <v>1.9419</v>
      </c>
      <c r="AC214" s="544" t="n">
        <f aca="false">IF($Y214="--","--",IF(D214&gt;1.5,0.15,ROUND($D214*0.1,2)))</f>
        <v>0.15</v>
      </c>
      <c r="AD214" s="544" t="n">
        <f aca="false">IF($Y214="--","--",0.15)</f>
        <v>0.15</v>
      </c>
      <c r="AE214" s="545" t="n">
        <f aca="false">IF($Y214="--","--",ROUND(AB214+AC214+AD214,2))</f>
        <v>2.24</v>
      </c>
      <c r="AF214" s="565" t="n">
        <f aca="false">IF($Y214="--","--",IF($AB214&lt;=2,$Y214+1,($Y214+1)+ROUNDUP($AB214-2,0)*0.1))</f>
        <v>3</v>
      </c>
      <c r="AG214" s="566" t="n">
        <f aca="false">IF($D214=0.4,0.92,IF($D214=0.6,0.68,IF($D214=0.8,0.74,IF($D214=1,0.7,IF($D214=1.2,0.66,IF($D214=1.5,0.6,IF($D214&lt;=2,(2.4-(D214+0.3)),"--")))))))</f>
        <v>0.1</v>
      </c>
      <c r="AH214" s="547" t="n">
        <f aca="false">IF($Y214="--","--",IF($AE214&lt;=$W$4,ROUND(IF($AE214&lt;1.5,$AE214*$AF214*$AG214,1.5*$AF214*$AG214),2),0))</f>
        <v>0</v>
      </c>
      <c r="AI214" s="547" t="n">
        <f aca="false">IF($Y214="--","--",IF($AE214&gt;$W$4,ROUND(IF($AE214&lt;1.5,$AE214*$AF214*$AG214,1.5*$AF214*$AG214),2),0))</f>
        <v>0.45</v>
      </c>
      <c r="AJ214" s="547" t="n">
        <f aca="false">IF($Y214="--","--",IF($AE214&gt;$W$4,ROUND(IF($AE214&lt;1.5,0,IF($AE214&gt;3,1.5*$AF214*$AG214,($AE214-1.5)*$AF214*$AG214)),2),0))</f>
        <v>0.22</v>
      </c>
      <c r="AK214" s="547" t="n">
        <f aca="false">IF($Y214="--","--",IF($AE214&gt;$W$4,ROUND(IF($AE214&lt;3,0,IF($AE214&gt;4.5,1.5*$AF214*$AG214,($AE214-3)*$AF214*$AG214)),2),0))</f>
        <v>0</v>
      </c>
      <c r="AL214" s="547" t="n">
        <f aca="false">IF($Y214="--","--",IF($AE214&gt;$W$4,ROUND(IF($AE214&lt;4.5,0,IF($AE214&gt;6,($AE214-4.5)*$AF214*$AG214,($AE214-4.5)*$AF214*$AG214)),2),0))</f>
        <v>0</v>
      </c>
      <c r="AM214" s="544" t="n">
        <f aca="false">IF($Y214="--","--",IF($AE214&gt;$W$4,IF($AE214&lt;=4,ROUND(($AG214*4)*($AE214+0.5)*2,2),0),0))</f>
        <v>2.19</v>
      </c>
      <c r="AN214" s="548" t="n">
        <f aca="false">IF($Y214="--","--",IF($AE214&gt;$W$4,IF($AE214&gt;4,ROUND(($AG214*4)*($AE214+0.5)*2,2),0),0))</f>
        <v>0</v>
      </c>
      <c r="AO214" s="558" t="s">
        <v>1342</v>
      </c>
      <c r="AP214" s="570" t="s">
        <v>10</v>
      </c>
      <c r="AQ214" s="571" t="s">
        <v>1343</v>
      </c>
      <c r="AR214" s="560" t="n">
        <v>2</v>
      </c>
      <c r="AS214" s="561" t="s">
        <v>1151</v>
      </c>
      <c r="AT214" s="561" t="n">
        <v>1</v>
      </c>
      <c r="AU214" s="562" t="n">
        <v>27</v>
      </c>
      <c r="AV214" s="560" t="n">
        <f aca="false">IF($Y214="--","--",Y214+0.2)</f>
        <v>2.2</v>
      </c>
      <c r="AW214" s="564" t="s">
        <v>1151</v>
      </c>
      <c r="AX214" s="561" t="n">
        <f aca="false">AV214</f>
        <v>2.2</v>
      </c>
      <c r="AY214" s="538" t="n">
        <f aca="false">IF(D214&gt;2,AU214,AU214-AV214)</f>
        <v>24.8</v>
      </c>
      <c r="AZ214" s="538" t="n">
        <f aca="false">N214</f>
        <v>0.5</v>
      </c>
      <c r="BA214" s="538" t="n">
        <f aca="false">P214</f>
        <v>3</v>
      </c>
      <c r="BB214" s="537" t="n">
        <f aca="false">IF(F214=0,IF(ROUND(AY214*(((N214*P214)+(((D214+M214*2)/6)*P214))-ROUND(((D214+M214*2)^2)*((PI()*96.379/(4*360))-((SIN((96.379/2)*PI()/180))*(COS((96.379/2)*PI()/180))/4)),4)),2),ROUND(AY214*(((N214*P214)+(((D214+M214*2)/4)*P214))-ROUND(((D214+M214*2)^2)*((PI()*120/(4*360))-((SIN((120/2)*PI()/180))*(COS((120/2)*PI()/180))/4)),4)),2)),0)</f>
        <v>0</v>
      </c>
      <c r="BC214" s="549" t="n">
        <f aca="false">IF(F214&gt;0,ROUND(AY214*N214*P214,2),0)</f>
        <v>37.2</v>
      </c>
      <c r="BD214" s="549" t="n">
        <f aca="false">SUM(Q214:U214,AH214:AL214)</f>
        <v>212.08</v>
      </c>
      <c r="BE214" s="549" t="n">
        <f aca="false">IF(F214=0,ROUND((PI()*((D214+M214*2)^2)/4)*AY214,2),ROUND((D214+M214*2)*(F214+M214*2)*AY214,2))</f>
        <v>74.15</v>
      </c>
      <c r="BF214" s="572" t="n">
        <f aca="false">IF(($I214+M214-0.15)&lt;=2,($I214+M214+0.15),IF(($I214+M214)&lt;=3,2.35,($I214+M214+0.2)-0.85))</f>
        <v>2.2419</v>
      </c>
      <c r="BG214" s="572" t="n">
        <f aca="false">IF(D214&gt;2,(I214-F214-M214-0.11),IF(($I214+M214)&lt;=2,0,IF(($I214+M214)&gt;3,0.85,(I214+M214+0.2-BF214))))</f>
        <v>0.0500000000000003</v>
      </c>
      <c r="BH214" s="572" t="n">
        <f aca="false">IF(D214&gt;2,ROUND(((1.42+0.4)+(0.91+0.4))*2*BG214,2),ROUND(AV214*AX214*BF214,2))</f>
        <v>10.85</v>
      </c>
      <c r="BI214" s="572" t="n">
        <f aca="false">ROUND(((PI()*0.9^2)/4)*BG214,2)</f>
        <v>0.03</v>
      </c>
      <c r="BJ214" s="550" t="n">
        <f aca="false">ROUND(BD214-BE214-BH214-BI214-BB214-BC214,2)</f>
        <v>89.85</v>
      </c>
      <c r="BK214" s="516"/>
    </row>
    <row r="215" customFormat="false" ht="14.25" hidden="false" customHeight="false" outlineLevel="0" collapsed="false">
      <c r="A215" s="558" t="s">
        <v>1343</v>
      </c>
      <c r="B215" s="570" t="s">
        <v>10</v>
      </c>
      <c r="C215" s="559" t="s">
        <v>1344</v>
      </c>
      <c r="D215" s="560" t="n">
        <v>2</v>
      </c>
      <c r="E215" s="561" t="s">
        <v>1151</v>
      </c>
      <c r="F215" s="561" t="n">
        <v>1</v>
      </c>
      <c r="G215" s="560" t="s">
        <v>1193</v>
      </c>
      <c r="H215" s="562" t="n">
        <v>13</v>
      </c>
      <c r="I215" s="563" t="n">
        <v>1.9799</v>
      </c>
      <c r="J215" s="563" t="n">
        <v>2.0139</v>
      </c>
      <c r="K215" s="536" t="n">
        <v>0</v>
      </c>
      <c r="L215" s="537" t="n">
        <f aca="false">ROUND((I215+J215)/2,2)</f>
        <v>2</v>
      </c>
      <c r="M215" s="538" t="n">
        <f aca="false">IF(F215=0,ROUND($D215*0.1,2),IF(D215&gt;2.8,0.18,0.15))</f>
        <v>0.15</v>
      </c>
      <c r="N215" s="538" t="n">
        <f aca="false">IF(F215=0,IF(ROUND($D215/4,2),IF(ROUND(($D215*1.2)/6,2)&lt;0.1,0.1,ROUND(($D215*1.2)/6,2))),0.5)</f>
        <v>0.5</v>
      </c>
      <c r="O215" s="537" t="n">
        <f aca="false">L215+M215+N215</f>
        <v>2.65</v>
      </c>
      <c r="P215" s="537" t="n">
        <f aca="false">IF(O215&lt;2,(D215+M215*2)+0.6,(D215+M215*2)+0.6+ROUNDUP(O215-2,0)*0.1)</f>
        <v>3</v>
      </c>
      <c r="Q215" s="539" t="n">
        <f aca="false">IF($O215&lt;=$W$4,ROUND(IF($O215&lt;1.5,$O215*$H215*$P215,1.5*$H215*$P215),2),0)</f>
        <v>0</v>
      </c>
      <c r="R215" s="539" t="n">
        <f aca="false">IF($O215&gt;$W$4,ROUND(IF($O215&lt;1.5,$O215*$H215*$P215,1.5*$H215*$P215),2),0)</f>
        <v>58.5</v>
      </c>
      <c r="S215" s="539" t="n">
        <f aca="false">IF($O215&gt;$W$4,ROUND(IF($O215&lt;1.5,0,IF($O215&gt;3,1.5*$H215*$P215,($O215-1.5)*$H215*$P215)),2),0)</f>
        <v>44.85</v>
      </c>
      <c r="T215" s="539" t="n">
        <f aca="false">IF($O215&gt;$W$4,ROUND(IF($O215&lt;3,0,IF($O215&gt;4.5,1.5*$H215*$P215,($O215-3)*$H215*$P215)),2),0)</f>
        <v>0</v>
      </c>
      <c r="U215" s="539" t="n">
        <f aca="false">IF($O215&gt;$W$4,ROUND(IF($O215&lt;4.5,0,IF($O215&gt;6,($O215-4.5)*$H215*$P215,($O215-4.5)*$H215*$P215)),2),0)</f>
        <v>0</v>
      </c>
      <c r="V215" s="540" t="n">
        <f aca="false">IF($O215&gt;$W$4,IF($O215&lt;=4,ROUND($H215*($O215+0.5)*2,2),0),0)</f>
        <v>81.9</v>
      </c>
      <c r="W215" s="541" t="n">
        <f aca="false">IF($O215&gt;$W$4,IF($O215&gt;4,ROUND($H215*($O215+0.5)*2,2),0),0)</f>
        <v>0</v>
      </c>
      <c r="X215" s="558" t="str">
        <f aca="false">A215</f>
        <v>JA24</v>
      </c>
      <c r="Y215" s="560" t="n">
        <f aca="false">IF($D215=0.4,1.2,IF($D215=0.6,1.2,IF($D215=0.8,1.3,IF($D215=1,1.5,IF($D215=1.2,1.7,IF($D215&lt;=2,2,"--"))))))</f>
        <v>2</v>
      </c>
      <c r="Z215" s="564" t="s">
        <v>1151</v>
      </c>
      <c r="AA215" s="561" t="n">
        <f aca="false">Y215</f>
        <v>2</v>
      </c>
      <c r="AB215" s="543" t="n">
        <f aca="false">IF($Y215="--","--",I215)</f>
        <v>1.9799</v>
      </c>
      <c r="AC215" s="544" t="n">
        <f aca="false">IF($Y215="--","--",IF(D215&gt;1.5,0.15,ROUND($D215*0.1,2)))</f>
        <v>0.15</v>
      </c>
      <c r="AD215" s="544" t="n">
        <f aca="false">IF($Y215="--","--",0.15)</f>
        <v>0.15</v>
      </c>
      <c r="AE215" s="545" t="n">
        <f aca="false">IF($Y215="--","--",ROUND(AB215+AC215+AD215,2))</f>
        <v>2.28</v>
      </c>
      <c r="AF215" s="565" t="n">
        <f aca="false">IF($Y215="--","--",IF($AB215&lt;=2,$Y215+1,($Y215+1)+ROUNDUP($AB215-2,0)*0.1))</f>
        <v>3</v>
      </c>
      <c r="AG215" s="566" t="n">
        <f aca="false">IF($D215=0.4,0.92,IF($D215=0.6,0.68,IF($D215=0.8,0.74,IF($D215=1,0.7,IF($D215=1.2,0.66,IF($D215=1.5,0.6,IF($D215&lt;=2,(2.4-(D215+0.3)),"--")))))))</f>
        <v>0.1</v>
      </c>
      <c r="AH215" s="547" t="n">
        <f aca="false">IF($Y215="--","--",IF($AE215&lt;=$W$4,ROUND(IF($AE215&lt;1.5,$AE215*$AF215*$AG215,1.5*$AF215*$AG215),2),0))</f>
        <v>0</v>
      </c>
      <c r="AI215" s="547" t="n">
        <f aca="false">IF($Y215="--","--",IF($AE215&gt;$W$4,ROUND(IF($AE215&lt;1.5,$AE215*$AF215*$AG215,1.5*$AF215*$AG215),2),0))</f>
        <v>0.45</v>
      </c>
      <c r="AJ215" s="547" t="n">
        <f aca="false">IF($Y215="--","--",IF($AE215&gt;$W$4,ROUND(IF($AE215&lt;1.5,0,IF($AE215&gt;3,1.5*$AF215*$AG215,($AE215-1.5)*$AF215*$AG215)),2),0))</f>
        <v>0.23</v>
      </c>
      <c r="AK215" s="547" t="n">
        <f aca="false">IF($Y215="--","--",IF($AE215&gt;$W$4,ROUND(IF($AE215&lt;3,0,IF($AE215&gt;4.5,1.5*$AF215*$AG215,($AE215-3)*$AF215*$AG215)),2),0))</f>
        <v>0</v>
      </c>
      <c r="AL215" s="547" t="n">
        <f aca="false">IF($Y215="--","--",IF($AE215&gt;$W$4,ROUND(IF($AE215&lt;4.5,0,IF($AE215&gt;6,($AE215-4.5)*$AF215*$AG215,($AE215-4.5)*$AF215*$AG215)),2),0))</f>
        <v>0</v>
      </c>
      <c r="AM215" s="544" t="n">
        <f aca="false">IF($Y215="--","--",IF($AE215&gt;$W$4,IF($AE215&lt;=4,ROUND(($AG215*4)*($AE215+0.5)*2,2),0),0))</f>
        <v>2.22</v>
      </c>
      <c r="AN215" s="548" t="n">
        <f aca="false">IF($Y215="--","--",IF($AE215&gt;$W$4,IF($AE215&gt;4,ROUND(($AG215*4)*($AE215+0.5)*2,2),0),0))</f>
        <v>0</v>
      </c>
      <c r="AO215" s="558" t="s">
        <v>1343</v>
      </c>
      <c r="AP215" s="570" t="s">
        <v>10</v>
      </c>
      <c r="AQ215" s="571" t="s">
        <v>1344</v>
      </c>
      <c r="AR215" s="560" t="n">
        <v>2</v>
      </c>
      <c r="AS215" s="561" t="s">
        <v>1151</v>
      </c>
      <c r="AT215" s="561" t="n">
        <v>1</v>
      </c>
      <c r="AU215" s="562" t="n">
        <v>13</v>
      </c>
      <c r="AV215" s="560" t="n">
        <f aca="false">IF($Y215="--","--",Y215+0.2)</f>
        <v>2.2</v>
      </c>
      <c r="AW215" s="564" t="s">
        <v>1151</v>
      </c>
      <c r="AX215" s="561" t="n">
        <f aca="false">AV215</f>
        <v>2.2</v>
      </c>
      <c r="AY215" s="538" t="n">
        <f aca="false">IF(D215&gt;2,AU215,AU215-AV215)</f>
        <v>10.8</v>
      </c>
      <c r="AZ215" s="538" t="n">
        <f aca="false">N215</f>
        <v>0.5</v>
      </c>
      <c r="BA215" s="538" t="n">
        <f aca="false">P215</f>
        <v>3</v>
      </c>
      <c r="BB215" s="537" t="n">
        <f aca="false">IF(F215=0,IF(ROUND(AY215*(((N215*P215)+(((D215+M215*2)/6)*P215))-ROUND(((D215+M215*2)^2)*((PI()*96.379/(4*360))-((SIN((96.379/2)*PI()/180))*(COS((96.379/2)*PI()/180))/4)),4)),2),ROUND(AY215*(((N215*P215)+(((D215+M215*2)/4)*P215))-ROUND(((D215+M215*2)^2)*((PI()*120/(4*360))-((SIN((120/2)*PI()/180))*(COS((120/2)*PI()/180))/4)),4)),2)),0)</f>
        <v>0</v>
      </c>
      <c r="BC215" s="549" t="n">
        <f aca="false">IF(F215&gt;0,ROUND(AY215*N215*P215,2),0)</f>
        <v>16.2</v>
      </c>
      <c r="BD215" s="549" t="n">
        <f aca="false">SUM(Q215:U215,AH215:AL215)</f>
        <v>104.03</v>
      </c>
      <c r="BE215" s="549" t="n">
        <f aca="false">IF(F215=0,ROUND((PI()*((D215+M215*2)^2)/4)*AY215,2),ROUND((D215+M215*2)*(F215+M215*2)*AY215,2))</f>
        <v>32.29</v>
      </c>
      <c r="BF215" s="572" t="n">
        <f aca="false">IF(($I215+M215-0.15)&lt;=2,($I215+M215+0.15),IF(($I215+M215)&lt;=3,2.35,($I215+M215+0.2)-0.85))</f>
        <v>2.2799</v>
      </c>
      <c r="BG215" s="572" t="n">
        <f aca="false">IF(D215&gt;2,(I215-F215-M215-0.11),IF(($I215+M215)&lt;=2,0,IF(($I215+M215)&gt;3,0.85,(I215+M215+0.2-BF215))))</f>
        <v>0.0500000000000003</v>
      </c>
      <c r="BH215" s="572" t="n">
        <f aca="false">IF(D215&gt;2,ROUND(((1.42+0.4)+(0.91+0.4))*2*BG215,2),ROUND(AV215*AX215*BF215,2))</f>
        <v>11.03</v>
      </c>
      <c r="BI215" s="572" t="n">
        <f aca="false">ROUND(((PI()*0.9^2)/4)*BG215,2)</f>
        <v>0.03</v>
      </c>
      <c r="BJ215" s="550" t="n">
        <f aca="false">ROUND(BD215-BE215-BH215-BI215-BB215-BC215,2)</f>
        <v>44.48</v>
      </c>
      <c r="BK215" s="516"/>
    </row>
    <row r="216" customFormat="false" ht="14.25" hidden="false" customHeight="false" outlineLevel="0" collapsed="false">
      <c r="A216" s="530" t="s">
        <v>1344</v>
      </c>
      <c r="B216" s="531" t="s">
        <v>10</v>
      </c>
      <c r="C216" s="532" t="s">
        <v>1345</v>
      </c>
      <c r="D216" s="533" t="n">
        <v>2</v>
      </c>
      <c r="E216" s="534" t="s">
        <v>1151</v>
      </c>
      <c r="F216" s="534" t="n">
        <v>1</v>
      </c>
      <c r="G216" s="533" t="s">
        <v>1193</v>
      </c>
      <c r="H216" s="535" t="n">
        <v>24</v>
      </c>
      <c r="I216" s="536" t="n">
        <v>2.0139</v>
      </c>
      <c r="J216" s="536" t="n">
        <v>1.2479</v>
      </c>
      <c r="K216" s="536" t="n">
        <v>0</v>
      </c>
      <c r="L216" s="537" t="n">
        <f aca="false">ROUND((I216+J216)/2,2)</f>
        <v>1.63</v>
      </c>
      <c r="M216" s="538" t="n">
        <f aca="false">IF(F216=0,ROUND($D216*0.1,2),IF(D216&gt;2.8,0.18,0.15))</f>
        <v>0.15</v>
      </c>
      <c r="N216" s="538" t="n">
        <f aca="false">IF(F216=0,IF(ROUND($D216/4,2),IF(ROUND(($D216*1.2)/6,2)&lt;0.1,0.1,ROUND(($D216*1.2)/6,2))),0.5)</f>
        <v>0.5</v>
      </c>
      <c r="O216" s="537" t="n">
        <f aca="false">L216+M216+N216</f>
        <v>2.28</v>
      </c>
      <c r="P216" s="537" t="n">
        <f aca="false">IF(O216&lt;2,(D216+M216*2)+0.6,(D216+M216*2)+0.6+ROUNDUP(O216-2,0)*0.1)</f>
        <v>3</v>
      </c>
      <c r="Q216" s="539" t="n">
        <f aca="false">IF($O216&lt;=$W$4,ROUND(IF($O216&lt;1.5,$O216*$H216*$P216,1.5*$H216*$P216),2),0)</f>
        <v>0</v>
      </c>
      <c r="R216" s="539" t="n">
        <f aca="false">IF($O216&gt;$W$4,ROUND(IF($O216&lt;1.5,$O216*$H216*$P216,1.5*$H216*$P216),2),0)</f>
        <v>108</v>
      </c>
      <c r="S216" s="539" t="n">
        <f aca="false">IF($O216&gt;$W$4,ROUND(IF($O216&lt;1.5,0,IF($O216&gt;3,1.5*$H216*$P216,($O216-1.5)*$H216*$P216)),2),0)</f>
        <v>56.16</v>
      </c>
      <c r="T216" s="539" t="n">
        <f aca="false">IF($O216&gt;$W$4,ROUND(IF($O216&lt;3,0,IF($O216&gt;4.5,1.5*$H216*$P216,($O216-3)*$H216*$P216)),2),0)</f>
        <v>0</v>
      </c>
      <c r="U216" s="539" t="n">
        <f aca="false">IF($O216&gt;$W$4,ROUND(IF($O216&lt;4.5,0,IF($O216&gt;6,($O216-4.5)*$H216*$P216,($O216-4.5)*$H216*$P216)),2),0)</f>
        <v>0</v>
      </c>
      <c r="V216" s="540" t="n">
        <f aca="false">IF($O216&gt;$W$4,IF($O216&lt;=4,ROUND($H216*($O216+0.5)*2,2),0),0)</f>
        <v>133.44</v>
      </c>
      <c r="W216" s="541" t="n">
        <f aca="false">IF($O216&gt;$W$4,IF($O216&gt;4,ROUND($H216*($O216+0.5)*2,2),0),0)</f>
        <v>0</v>
      </c>
      <c r="X216" s="530" t="str">
        <f aca="false">A216</f>
        <v>JA25</v>
      </c>
      <c r="Y216" s="533" t="n">
        <f aca="false">IF($D216=0.4,1.2,IF($D216=0.6,1.2,IF($D216=0.8,1.3,IF($D216=1,1.5,IF($D216=1.2,1.7,IF($D216&lt;=2,2,"--"))))))</f>
        <v>2</v>
      </c>
      <c r="Z216" s="542" t="s">
        <v>1151</v>
      </c>
      <c r="AA216" s="534" t="n">
        <f aca="false">Y216</f>
        <v>2</v>
      </c>
      <c r="AB216" s="543" t="n">
        <f aca="false">IF($Y216="--","--",I216)</f>
        <v>2.0139</v>
      </c>
      <c r="AC216" s="544" t="n">
        <f aca="false">IF($Y216="--","--",IF(D216&gt;1.5,0.15,ROUND($D216*0.1,2)))</f>
        <v>0.15</v>
      </c>
      <c r="AD216" s="544" t="n">
        <f aca="false">IF($Y216="--","--",0.15)</f>
        <v>0.15</v>
      </c>
      <c r="AE216" s="545" t="n">
        <f aca="false">IF($Y216="--","--",ROUND(AB216+AC216+AD216,2))</f>
        <v>2.31</v>
      </c>
      <c r="AF216" s="545" t="n">
        <f aca="false">IF($Y216="--","--",IF($AB216&lt;=2,$Y216+1,($Y216+1)+ROUNDUP($AB216-2,0)*0.1))</f>
        <v>3.1</v>
      </c>
      <c r="AG216" s="546" t="n">
        <f aca="false">IF($D216=0.4,0.92,IF($D216=0.6,0.68,IF($D216=0.8,0.74,IF($D216=1,0.7,IF($D216=1.2,0.66,IF($D216=1.5,0.6,IF($D216&lt;=2,(2.4-(D216+0.3)),"--")))))))</f>
        <v>0.1</v>
      </c>
      <c r="AH216" s="547" t="n">
        <f aca="false">IF($Y216="--","--",IF($AE216&lt;=$W$4,ROUND(IF($AE216&lt;1.5,$AE216*$AF216*$AG216,1.5*$AF216*$AG216),2),0))</f>
        <v>0</v>
      </c>
      <c r="AI216" s="547" t="n">
        <f aca="false">IF($Y216="--","--",IF($AE216&gt;$W$4,ROUND(IF($AE216&lt;1.5,$AE216*$AF216*$AG216,1.5*$AF216*$AG216),2),0))</f>
        <v>0.47</v>
      </c>
      <c r="AJ216" s="547" t="n">
        <f aca="false">IF($Y216="--","--",IF($AE216&gt;$W$4,ROUND(IF($AE216&lt;1.5,0,IF($AE216&gt;3,1.5*$AF216*$AG216,($AE216-1.5)*$AF216*$AG216)),2),0))</f>
        <v>0.25</v>
      </c>
      <c r="AK216" s="547" t="n">
        <f aca="false">IF($Y216="--","--",IF($AE216&gt;$W$4,ROUND(IF($AE216&lt;3,0,IF($AE216&gt;4.5,1.5*$AF216*$AG216,($AE216-3)*$AF216*$AG216)),2),0))</f>
        <v>0</v>
      </c>
      <c r="AL216" s="547" t="n">
        <f aca="false">IF($Y216="--","--",IF($AE216&gt;$W$4,ROUND(IF($AE216&lt;4.5,0,IF($AE216&gt;6,($AE216-4.5)*$AF216*$AG216,($AE216-4.5)*$AF216*$AG216)),2),0))</f>
        <v>0</v>
      </c>
      <c r="AM216" s="544" t="n">
        <f aca="false">IF($Y216="--","--",IF($AE216&gt;$W$4,IF($AE216&lt;=4,ROUND(($AG216*4)*($AE216+0.5)*2,2),0),0))</f>
        <v>2.25</v>
      </c>
      <c r="AN216" s="548" t="n">
        <f aca="false">IF($Y216="--","--",IF($AE216&gt;$W$4,IF($AE216&gt;4,ROUND(($AG216*4)*($AE216+0.5)*2,2),0),0))</f>
        <v>0</v>
      </c>
      <c r="AO216" s="530" t="s">
        <v>1344</v>
      </c>
      <c r="AP216" s="531" t="s">
        <v>10</v>
      </c>
      <c r="AQ216" s="532" t="s">
        <v>1345</v>
      </c>
      <c r="AR216" s="533" t="n">
        <v>2</v>
      </c>
      <c r="AS216" s="534" t="s">
        <v>1151</v>
      </c>
      <c r="AT216" s="534" t="n">
        <v>1</v>
      </c>
      <c r="AU216" s="535" t="n">
        <v>24</v>
      </c>
      <c r="AV216" s="533" t="n">
        <f aca="false">IF($Y216="--","--",Y216+0.2)</f>
        <v>2.2</v>
      </c>
      <c r="AW216" s="542" t="s">
        <v>1151</v>
      </c>
      <c r="AX216" s="534" t="n">
        <f aca="false">AV216</f>
        <v>2.2</v>
      </c>
      <c r="AY216" s="538" t="n">
        <f aca="false">IF(D216&gt;2,AU216,AU216-AV216)</f>
        <v>21.8</v>
      </c>
      <c r="AZ216" s="538" t="n">
        <f aca="false">N216</f>
        <v>0.5</v>
      </c>
      <c r="BA216" s="538" t="n">
        <f aca="false">P216</f>
        <v>3</v>
      </c>
      <c r="BB216" s="537" t="n">
        <f aca="false">IF(F216=0,IF(ROUND(AY216*(((N216*P216)+(((D216+M216*2)/6)*P216))-ROUND(((D216+M216*2)^2)*((PI()*96.379/(4*360))-((SIN((96.379/2)*PI()/180))*(COS((96.379/2)*PI()/180))/4)),4)),2),ROUND(AY216*(((N216*P216)+(((D216+M216*2)/4)*P216))-ROUND(((D216+M216*2)^2)*((PI()*120/(4*360))-((SIN((120/2)*PI()/180))*(COS((120/2)*PI()/180))/4)),4)),2)),0)</f>
        <v>0</v>
      </c>
      <c r="BC216" s="549" t="n">
        <f aca="false">IF(F216&gt;0,ROUND(AY216*N216*P216,2),0)</f>
        <v>32.7</v>
      </c>
      <c r="BD216" s="549" t="n">
        <f aca="false">SUM(Q216:U216,AH216:AL216)</f>
        <v>164.88</v>
      </c>
      <c r="BE216" s="549" t="n">
        <f aca="false">IF(F216=0,ROUND((PI()*((D216+M216*2)^2)/4)*AY216,2),ROUND((D216+M216*2)*(F216+M216*2)*AY216,2))</f>
        <v>65.18</v>
      </c>
      <c r="BF216" s="539" t="n">
        <f aca="false">IF(($I216+M216-0.15)&lt;=2,($I216+M216+0.15),IF(($I216+M216)&lt;=3,2.35,($I216+M216+0.2)-0.85))</f>
        <v>2.35</v>
      </c>
      <c r="BG216" s="539" t="n">
        <f aca="false">IF(D216&gt;2,(I216-F216-M216-0.11),IF(($I216+M216)&lt;=2,0,IF(($I216+M216)&gt;3,0.85,(I216+M216+0.2-BF216))))</f>
        <v>0.0139</v>
      </c>
      <c r="BH216" s="539" t="n">
        <f aca="false">IF(D216&gt;2,ROUND(((1.42+0.4)+(0.91+0.4))*2*BG216,2),ROUND(AV216*AX216*BF216,2))</f>
        <v>11.37</v>
      </c>
      <c r="BI216" s="539" t="n">
        <f aca="false">ROUND(((PI()*0.9^2)/4)*BG216,2)</f>
        <v>0.01</v>
      </c>
      <c r="BJ216" s="550" t="n">
        <f aca="false">ROUND(BD216-BE216-BH216-BI216-BB216-BC216,2)</f>
        <v>55.62</v>
      </c>
      <c r="BK216" s="516"/>
    </row>
    <row r="217" customFormat="false" ht="14.25" hidden="false" customHeight="false" outlineLevel="0" collapsed="false">
      <c r="A217" s="503"/>
      <c r="B217" s="504"/>
      <c r="C217" s="604"/>
      <c r="D217" s="505"/>
      <c r="E217" s="505"/>
      <c r="F217" s="505"/>
      <c r="G217" s="505"/>
      <c r="H217" s="507"/>
      <c r="I217" s="508"/>
      <c r="J217" s="508"/>
      <c r="K217" s="508"/>
      <c r="L217" s="509"/>
      <c r="M217" s="510"/>
      <c r="N217" s="510"/>
      <c r="O217" s="509"/>
      <c r="P217" s="509"/>
      <c r="Q217" s="511"/>
      <c r="R217" s="511"/>
      <c r="S217" s="511"/>
      <c r="T217" s="511"/>
      <c r="U217" s="511"/>
      <c r="V217" s="512"/>
      <c r="W217" s="513"/>
      <c r="X217" s="503"/>
      <c r="Y217" s="505"/>
      <c r="Z217" s="551"/>
      <c r="AA217" s="505"/>
      <c r="AB217" s="552"/>
      <c r="AC217" s="553"/>
      <c r="AD217" s="553"/>
      <c r="AE217" s="554"/>
      <c r="AF217" s="554"/>
      <c r="AG217" s="551"/>
      <c r="AH217" s="555"/>
      <c r="AI217" s="555"/>
      <c r="AJ217" s="555"/>
      <c r="AK217" s="555"/>
      <c r="AL217" s="555"/>
      <c r="AM217" s="553"/>
      <c r="AN217" s="556"/>
      <c r="AO217" s="503"/>
      <c r="AP217" s="504"/>
      <c r="AQ217" s="604"/>
      <c r="AR217" s="505"/>
      <c r="AS217" s="505"/>
      <c r="AT217" s="505"/>
      <c r="AU217" s="507"/>
      <c r="AV217" s="505"/>
      <c r="AW217" s="551"/>
      <c r="AX217" s="505"/>
      <c r="AY217" s="510"/>
      <c r="AZ217" s="510"/>
      <c r="BA217" s="510"/>
      <c r="BB217" s="509"/>
      <c r="BC217" s="509"/>
      <c r="BD217" s="509"/>
      <c r="BE217" s="509"/>
      <c r="BF217" s="511"/>
      <c r="BG217" s="511"/>
      <c r="BH217" s="511"/>
      <c r="BI217" s="511"/>
      <c r="BJ217" s="515"/>
      <c r="BK217" s="516"/>
    </row>
    <row r="218" s="456" customFormat="true" ht="14.25" hidden="false" customHeight="false" outlineLevel="0" collapsed="false">
      <c r="A218" s="517" t="s">
        <v>1346</v>
      </c>
      <c r="B218" s="504"/>
      <c r="C218" s="504"/>
      <c r="D218" s="505"/>
      <c r="E218" s="505"/>
      <c r="F218" s="505"/>
      <c r="G218" s="506"/>
      <c r="H218" s="507"/>
      <c r="I218" s="508"/>
      <c r="J218" s="508"/>
      <c r="K218" s="508"/>
      <c r="L218" s="509"/>
      <c r="M218" s="510"/>
      <c r="N218" s="510"/>
      <c r="O218" s="509"/>
      <c r="P218" s="509"/>
      <c r="Q218" s="511"/>
      <c r="R218" s="511"/>
      <c r="S218" s="511"/>
      <c r="T218" s="511"/>
      <c r="U218" s="511"/>
      <c r="V218" s="512"/>
      <c r="W218" s="513"/>
      <c r="X218" s="518" t="str">
        <f aca="false">$A218</f>
        <v>BACIA JB - BACIA JOÃO MENDES</v>
      </c>
      <c r="Y218" s="505"/>
      <c r="Z218" s="551"/>
      <c r="AA218" s="505"/>
      <c r="AB218" s="552"/>
      <c r="AC218" s="553"/>
      <c r="AD218" s="553"/>
      <c r="AE218" s="554"/>
      <c r="AF218" s="554"/>
      <c r="AG218" s="551"/>
      <c r="AH218" s="555"/>
      <c r="AI218" s="555"/>
      <c r="AJ218" s="555"/>
      <c r="AK218" s="555"/>
      <c r="AL218" s="555"/>
      <c r="AM218" s="553"/>
      <c r="AN218" s="556"/>
      <c r="AO218" s="518" t="str">
        <f aca="false">$A218</f>
        <v>BACIA JB - BACIA JOÃO MENDES</v>
      </c>
      <c r="AP218" s="504"/>
      <c r="AQ218" s="504"/>
      <c r="AR218" s="505"/>
      <c r="AS218" s="505"/>
      <c r="AT218" s="505"/>
      <c r="AU218" s="507"/>
      <c r="AV218" s="506"/>
      <c r="AW218" s="506"/>
      <c r="AX218" s="506"/>
      <c r="AY218" s="510"/>
      <c r="AZ218" s="510"/>
      <c r="BA218" s="510"/>
      <c r="BB218" s="509"/>
      <c r="BC218" s="509"/>
      <c r="BD218" s="509"/>
      <c r="BE218" s="509"/>
      <c r="BF218" s="509"/>
      <c r="BG218" s="509"/>
      <c r="BH218" s="509"/>
      <c r="BI218" s="509"/>
      <c r="BJ218" s="515"/>
      <c r="BK218" s="516"/>
    </row>
    <row r="219" customFormat="false" ht="14.25" hidden="false" customHeight="false" outlineLevel="0" collapsed="false">
      <c r="A219" s="557" t="s">
        <v>1347</v>
      </c>
      <c r="B219" s="504"/>
      <c r="C219" s="504"/>
      <c r="D219" s="505"/>
      <c r="E219" s="505"/>
      <c r="F219" s="505"/>
      <c r="G219" s="506"/>
      <c r="H219" s="507"/>
      <c r="I219" s="508"/>
      <c r="J219" s="508"/>
      <c r="K219" s="508"/>
      <c r="L219" s="509"/>
      <c r="M219" s="510"/>
      <c r="N219" s="510"/>
      <c r="O219" s="509"/>
      <c r="P219" s="509"/>
      <c r="Q219" s="511"/>
      <c r="R219" s="511"/>
      <c r="S219" s="511"/>
      <c r="T219" s="511"/>
      <c r="U219" s="511"/>
      <c r="V219" s="512"/>
      <c r="W219" s="513"/>
      <c r="X219" s="528" t="str">
        <f aca="false">$A219</f>
        <v>Rua dos Cristais</v>
      </c>
      <c r="Y219" s="522"/>
      <c r="Z219" s="522"/>
      <c r="AA219" s="522"/>
      <c r="AB219" s="525"/>
      <c r="AC219" s="525"/>
      <c r="AD219" s="525"/>
      <c r="AE219" s="525"/>
      <c r="AF219" s="523"/>
      <c r="AG219" s="525"/>
      <c r="AH219" s="525"/>
      <c r="AI219" s="525"/>
      <c r="AJ219" s="525"/>
      <c r="AK219" s="525"/>
      <c r="AL219" s="525"/>
      <c r="AM219" s="525"/>
      <c r="AN219" s="527"/>
      <c r="AO219" s="557" t="str">
        <f aca="false">$A219</f>
        <v>Rua dos Cristais</v>
      </c>
      <c r="AP219" s="504"/>
      <c r="AQ219" s="504"/>
      <c r="AR219" s="505"/>
      <c r="AS219" s="505"/>
      <c r="AT219" s="505"/>
      <c r="AU219" s="507"/>
      <c r="AV219" s="506"/>
      <c r="AW219" s="506"/>
      <c r="AX219" s="506"/>
      <c r="AY219" s="510"/>
      <c r="AZ219" s="510"/>
      <c r="BA219" s="510"/>
      <c r="BB219" s="509"/>
      <c r="BC219" s="509"/>
      <c r="BD219" s="509"/>
      <c r="BE219" s="509"/>
      <c r="BF219" s="509"/>
      <c r="BG219" s="509"/>
      <c r="BH219" s="509"/>
      <c r="BI219" s="509"/>
      <c r="BJ219" s="515"/>
      <c r="BK219" s="516"/>
    </row>
    <row r="220" customFormat="false" ht="14.25" hidden="false" customHeight="false" outlineLevel="0" collapsed="false">
      <c r="A220" s="530" t="s">
        <v>1348</v>
      </c>
      <c r="B220" s="531" t="s">
        <v>10</v>
      </c>
      <c r="C220" s="532" t="s">
        <v>1349</v>
      </c>
      <c r="D220" s="533" t="n">
        <v>0.8</v>
      </c>
      <c r="E220" s="534"/>
      <c r="F220" s="534"/>
      <c r="G220" s="533" t="s">
        <v>1155</v>
      </c>
      <c r="H220" s="535" t="n">
        <v>6</v>
      </c>
      <c r="I220" s="536" t="n">
        <v>1.497</v>
      </c>
      <c r="J220" s="536" t="n">
        <v>1.60037894736842</v>
      </c>
      <c r="K220" s="536" t="n">
        <v>0</v>
      </c>
      <c r="L220" s="537" t="n">
        <f aca="false">ROUND((I220+J220)/2,2)</f>
        <v>1.55</v>
      </c>
      <c r="M220" s="538" t="n">
        <f aca="false">IF(F220=0,ROUND($D220*0.1,2),IF(D220&gt;2.8,0.18,0.15))</f>
        <v>0.08</v>
      </c>
      <c r="N220" s="538" t="n">
        <f aca="false">IF(F220=0,IF(ROUND($D220/4,2),IF(ROUND(($D220*1.2)/6,2)&lt;0.1,0.1,ROUND(($D220*1.2)/6,2))),0.5)</f>
        <v>0.16</v>
      </c>
      <c r="O220" s="537" t="n">
        <f aca="false">L220+M220+N220</f>
        <v>1.79</v>
      </c>
      <c r="P220" s="537" t="n">
        <f aca="false">IF(O220&lt;2,(D220+M220*2)+0.6,(D220+M220*2)+0.6+ROUNDUP(O220-2,0)*0.1)</f>
        <v>1.56</v>
      </c>
      <c r="Q220" s="539" t="n">
        <f aca="false">IF($O220&lt;=$W$4,ROUND(IF($O220&lt;1.5,$O220*$H220*$P220,1.5*$H220*$P220),2),0)</f>
        <v>0</v>
      </c>
      <c r="R220" s="539" t="n">
        <f aca="false">IF($O220&gt;$W$4,ROUND(IF($O220&lt;1.5,$O220*$H220*$P220,1.5*$H220*$P220),2),0)</f>
        <v>14.04</v>
      </c>
      <c r="S220" s="539" t="n">
        <f aca="false">IF($O220&gt;$W$4,ROUND(IF($O220&lt;1.5,0,IF($O220&gt;3,1.5*$H220*$P220,($O220-1.5)*$H220*$P220)),2),0)</f>
        <v>2.71</v>
      </c>
      <c r="T220" s="539" t="n">
        <f aca="false">IF($O220&gt;$W$4,ROUND(IF($O220&lt;3,0,IF($O220&gt;4.5,1.5*$H220*$P220,($O220-3)*$H220*$P220)),2),0)</f>
        <v>0</v>
      </c>
      <c r="U220" s="539" t="n">
        <f aca="false">IF($O220&gt;$W$4,ROUND(IF($O220&lt;4.5,0,IF($O220&gt;6,($O220-4.5)*$H220*$P220,($O220-4.5)*$H220*$P220)),2),0)</f>
        <v>0</v>
      </c>
      <c r="V220" s="540" t="n">
        <f aca="false">IF($O220&gt;$W$4,IF($O220&lt;=4,ROUND($H220*($O220+0.5)*2,2),0),0)</f>
        <v>27.48</v>
      </c>
      <c r="W220" s="541" t="n">
        <f aca="false">IF($O220&gt;$W$4,IF($O220&gt;4,ROUND($H220*($O220+0.5)*2,2),0),0)</f>
        <v>0</v>
      </c>
      <c r="X220" s="530" t="str">
        <f aca="false">A220</f>
        <v>JB20-2-1</v>
      </c>
      <c r="Y220" s="533" t="n">
        <f aca="false">IF($D220=0.4,1.2,IF($D220=0.6,1.2,IF($D220=0.8,1.3,IF($D220=1,1.5,IF($D220=1.2,1.7,IF($D220&lt;=2,2,"--"))))))</f>
        <v>1.3</v>
      </c>
      <c r="Z220" s="542" t="s">
        <v>1151</v>
      </c>
      <c r="AA220" s="534" t="n">
        <f aca="false">Y220</f>
        <v>1.3</v>
      </c>
      <c r="AB220" s="543" t="n">
        <f aca="false">IF($Y220="--","--",I220)</f>
        <v>1.497</v>
      </c>
      <c r="AC220" s="544" t="n">
        <f aca="false">IF($Y220="--","--",IF(D220&gt;1.5,0.15,ROUND($D220*0.1,2)))</f>
        <v>0.08</v>
      </c>
      <c r="AD220" s="544" t="n">
        <f aca="false">IF($Y220="--","--",0.15)</f>
        <v>0.15</v>
      </c>
      <c r="AE220" s="545" t="n">
        <f aca="false">IF($Y220="--","--",ROUND(AB220+AC220+AD220,2))</f>
        <v>1.73</v>
      </c>
      <c r="AF220" s="545" t="n">
        <f aca="false">IF($Y220="--","--",IF($AB220&lt;=2,$Y220+1,($Y220+1)+ROUNDUP($AB220-2,0)*0.1))</f>
        <v>2.3</v>
      </c>
      <c r="AG220" s="546" t="n">
        <f aca="false">IF($D220=0.4,0.92,IF($D220=0.6,0.68,IF($D220=0.8,0.74,IF($D220=1,0.7,IF($D220=1.2,0.66,IF($D220=1.5,0.6,IF($D220&lt;=2,(2.4-(D220+0.3)),"--")))))))</f>
        <v>0.74</v>
      </c>
      <c r="AH220" s="547" t="n">
        <f aca="false">IF($Y220="--","--",IF($AE220&lt;=$W$4,ROUND(IF($AE220&lt;1.5,$AE220*$AF220*$AG220,1.5*$AF220*$AG220),2),0))</f>
        <v>0</v>
      </c>
      <c r="AI220" s="547" t="n">
        <f aca="false">IF($Y220="--","--",IF($AE220&gt;$W$4,ROUND(IF($AE220&lt;1.5,$AE220*$AF220*$AG220,1.5*$AF220*$AG220),2),0))</f>
        <v>2.55</v>
      </c>
      <c r="AJ220" s="547" t="n">
        <f aca="false">IF($Y220="--","--",IF($AE220&gt;$W$4,ROUND(IF($AE220&lt;1.5,0,IF($AE220&gt;3,1.5*$AF220*$AG220,($AE220-1.5)*$AF220*$AG220)),2),0))</f>
        <v>0.39</v>
      </c>
      <c r="AK220" s="547" t="n">
        <f aca="false">IF($Y220="--","--",IF($AE220&gt;$W$4,ROUND(IF($AE220&lt;3,0,IF($AE220&gt;4.5,1.5*$AF220*$AG220,($AE220-3)*$AF220*$AG220)),2),0))</f>
        <v>0</v>
      </c>
      <c r="AL220" s="547" t="n">
        <f aca="false">IF($Y220="--","--",IF($AE220&gt;$W$4,ROUND(IF($AE220&lt;4.5,0,IF($AE220&gt;6,($AE220-4.5)*$AF220*$AG220,($AE220-4.5)*$AF220*$AG220)),2),0))</f>
        <v>0</v>
      </c>
      <c r="AM220" s="544" t="n">
        <f aca="false">IF($Y220="--","--",IF($AE220&gt;$W$4,IF($AE220&lt;=4,ROUND(($AG220*4)*($AE220+0.5)*2,2),0),0))</f>
        <v>13.2</v>
      </c>
      <c r="AN220" s="548" t="n">
        <f aca="false">IF($Y220="--","--",IF($AE220&gt;$W$4,IF($AE220&gt;4,ROUND(($AG220*4)*($AE220+0.5)*2,2),0),0))</f>
        <v>0</v>
      </c>
      <c r="AO220" s="530" t="str">
        <f aca="false">A220</f>
        <v>JB20-2-1</v>
      </c>
      <c r="AP220" s="531" t="str">
        <f aca="false">B220</f>
        <v>=&gt;</v>
      </c>
      <c r="AQ220" s="532" t="str">
        <f aca="false">C220</f>
        <v>JB20-2</v>
      </c>
      <c r="AR220" s="533" t="n">
        <f aca="false">D220</f>
        <v>0.8</v>
      </c>
      <c r="AS220" s="534" t="str">
        <f aca="false">IF(E220="x","x","")</f>
        <v/>
      </c>
      <c r="AT220" s="534" t="str">
        <f aca="false">IF(F220&gt;0,F220,"")</f>
        <v/>
      </c>
      <c r="AU220" s="535" t="n">
        <f aca="false">H220</f>
        <v>6</v>
      </c>
      <c r="AV220" s="533" t="n">
        <f aca="false">IF($Y220="--","--",Y220+0.2)</f>
        <v>1.5</v>
      </c>
      <c r="AW220" s="542" t="s">
        <v>1151</v>
      </c>
      <c r="AX220" s="534" t="n">
        <f aca="false">AV220</f>
        <v>1.5</v>
      </c>
      <c r="AY220" s="538" t="n">
        <f aca="false">IF(D220&gt;2,AU220,AU220-AV220)</f>
        <v>4.5</v>
      </c>
      <c r="AZ220" s="538" t="n">
        <f aca="false">N220</f>
        <v>0.16</v>
      </c>
      <c r="BA220" s="538" t="n">
        <f aca="false">P220</f>
        <v>1.56</v>
      </c>
      <c r="BB220" s="537" t="n">
        <f aca="false">IF(F220=0,IF(ROUND(AY220*(((N220*P220)+(((D220+M220*2)/6)*P220))-ROUND(((D220+M220*2)^2)*((PI()*96.379/(4*360))-((SIN((96.379/2)*PI()/180))*(COS((96.379/2)*PI()/180))/4)),4)),2),ROUND(AY220*(((N220*P220)+(((D220+M220*2)/4)*P220))-ROUND(((D220+M220*2)^2)*((PI()*120/(4*360))-((SIN((120/2)*PI()/180))*(COS((120/2)*PI()/180))/4)),4)),2)),0)</f>
        <v>2.17</v>
      </c>
      <c r="BC220" s="549" t="n">
        <f aca="false">IF(F220&gt;0,ROUND(AY220*N220*P220,2),0)</f>
        <v>0</v>
      </c>
      <c r="BD220" s="549" t="n">
        <f aca="false">SUM(Q220:U220,AH220:AL220)</f>
        <v>19.69</v>
      </c>
      <c r="BE220" s="549" t="n">
        <f aca="false">IF(F220=0,ROUND((PI()*((D220+M220*2)^2)/4)*AY220,2),ROUND((D220+M220*2)*(F220+M220*2)*AY220,2))</f>
        <v>3.26</v>
      </c>
      <c r="BF220" s="539" t="n">
        <f aca="false">IF(($I220+M220-0.15)&lt;=2,($I220+M220+0.15),IF(($I220+M220)&lt;=3,2.35,($I220+M220+0.2)-0.85))</f>
        <v>1.727</v>
      </c>
      <c r="BG220" s="539" t="n">
        <f aca="false">IF(D220&gt;2,(I220-F220-M220-0.11),IF(($I220+M220)&lt;=2,0,IF(($I220+M220)&gt;3,0.85,(I220+M220+0.2-BF220))))</f>
        <v>0</v>
      </c>
      <c r="BH220" s="539" t="n">
        <f aca="false">IF(D220&gt;2,ROUND(((1.42+0.4)+(0.91+0.4))*2*BG220,2),ROUND(AV220*AX220*BF220,2))</f>
        <v>3.89</v>
      </c>
      <c r="BI220" s="539" t="n">
        <f aca="false">ROUND(((PI()*0.9^2)/4)*BG220,2)</f>
        <v>0</v>
      </c>
      <c r="BJ220" s="550" t="n">
        <f aca="false">ROUND(BD220-BE220-BH220-BI220-BB220-BC220,2)</f>
        <v>10.37</v>
      </c>
      <c r="BK220" s="516"/>
    </row>
    <row r="221" s="456" customFormat="true" ht="14.25" hidden="false" customHeight="false" outlineLevel="0" collapsed="false">
      <c r="A221" s="517"/>
      <c r="B221" s="504"/>
      <c r="C221" s="504"/>
      <c r="D221" s="505"/>
      <c r="E221" s="505"/>
      <c r="F221" s="505"/>
      <c r="G221" s="506"/>
      <c r="H221" s="507"/>
      <c r="I221" s="508"/>
      <c r="J221" s="508"/>
      <c r="K221" s="508"/>
      <c r="L221" s="509"/>
      <c r="M221" s="510"/>
      <c r="N221" s="510"/>
      <c r="O221" s="509"/>
      <c r="P221" s="509"/>
      <c r="Q221" s="511"/>
      <c r="R221" s="511"/>
      <c r="S221" s="511"/>
      <c r="T221" s="511"/>
      <c r="U221" s="511"/>
      <c r="V221" s="512"/>
      <c r="W221" s="513"/>
      <c r="X221" s="518"/>
      <c r="Y221" s="505"/>
      <c r="Z221" s="551"/>
      <c r="AA221" s="505"/>
      <c r="AB221" s="552"/>
      <c r="AC221" s="553"/>
      <c r="AD221" s="553"/>
      <c r="AE221" s="554"/>
      <c r="AF221" s="554"/>
      <c r="AG221" s="551"/>
      <c r="AH221" s="555"/>
      <c r="AI221" s="555"/>
      <c r="AJ221" s="555"/>
      <c r="AK221" s="555"/>
      <c r="AL221" s="555"/>
      <c r="AM221" s="553"/>
      <c r="AN221" s="556"/>
      <c r="AO221" s="518"/>
      <c r="AP221" s="504"/>
      <c r="AQ221" s="504"/>
      <c r="AR221" s="505"/>
      <c r="AS221" s="505"/>
      <c r="AT221" s="505"/>
      <c r="AU221" s="507"/>
      <c r="AV221" s="506"/>
      <c r="AW221" s="506"/>
      <c r="AX221" s="506"/>
      <c r="AY221" s="510"/>
      <c r="AZ221" s="510"/>
      <c r="BA221" s="510"/>
      <c r="BB221" s="509"/>
      <c r="BC221" s="509"/>
      <c r="BD221" s="509"/>
      <c r="BE221" s="509"/>
      <c r="BF221" s="509"/>
      <c r="BG221" s="509"/>
      <c r="BH221" s="509"/>
      <c r="BI221" s="509"/>
      <c r="BJ221" s="515"/>
      <c r="BK221" s="516"/>
    </row>
    <row r="222" customFormat="false" ht="14.25" hidden="false" customHeight="false" outlineLevel="0" collapsed="false">
      <c r="A222" s="557" t="s">
        <v>1347</v>
      </c>
      <c r="B222" s="504"/>
      <c r="C222" s="504"/>
      <c r="D222" s="505"/>
      <c r="E222" s="505"/>
      <c r="F222" s="505"/>
      <c r="G222" s="506"/>
      <c r="H222" s="507"/>
      <c r="I222" s="508"/>
      <c r="J222" s="508"/>
      <c r="K222" s="508"/>
      <c r="L222" s="509"/>
      <c r="M222" s="510"/>
      <c r="N222" s="510"/>
      <c r="O222" s="509"/>
      <c r="P222" s="509"/>
      <c r="Q222" s="511"/>
      <c r="R222" s="511"/>
      <c r="S222" s="511"/>
      <c r="T222" s="511"/>
      <c r="U222" s="511"/>
      <c r="V222" s="512"/>
      <c r="W222" s="513"/>
      <c r="X222" s="528" t="str">
        <f aca="false">$A222</f>
        <v>Rua dos Cristais</v>
      </c>
      <c r="Y222" s="522"/>
      <c r="Z222" s="522"/>
      <c r="AA222" s="522"/>
      <c r="AB222" s="525"/>
      <c r="AC222" s="525"/>
      <c r="AD222" s="525"/>
      <c r="AE222" s="525"/>
      <c r="AF222" s="523"/>
      <c r="AG222" s="525"/>
      <c r="AH222" s="525"/>
      <c r="AI222" s="525"/>
      <c r="AJ222" s="525"/>
      <c r="AK222" s="525"/>
      <c r="AL222" s="525"/>
      <c r="AM222" s="525"/>
      <c r="AN222" s="527"/>
      <c r="AO222" s="557" t="str">
        <f aca="false">$A222</f>
        <v>Rua dos Cristais</v>
      </c>
      <c r="AP222" s="504"/>
      <c r="AQ222" s="504"/>
      <c r="AR222" s="505"/>
      <c r="AS222" s="505"/>
      <c r="AT222" s="505"/>
      <c r="AU222" s="507"/>
      <c r="AV222" s="506"/>
      <c r="AW222" s="506"/>
      <c r="AX222" s="506"/>
      <c r="AY222" s="510"/>
      <c r="AZ222" s="510"/>
      <c r="BA222" s="510"/>
      <c r="BB222" s="509"/>
      <c r="BC222" s="509"/>
      <c r="BD222" s="509"/>
      <c r="BE222" s="509"/>
      <c r="BF222" s="509"/>
      <c r="BG222" s="509"/>
      <c r="BH222" s="509"/>
      <c r="BI222" s="509"/>
      <c r="BJ222" s="515"/>
      <c r="BK222" s="516"/>
    </row>
    <row r="223" customFormat="false" ht="14.25" hidden="false" customHeight="false" outlineLevel="0" collapsed="false">
      <c r="A223" s="530" t="s">
        <v>1350</v>
      </c>
      <c r="B223" s="531" t="s">
        <v>10</v>
      </c>
      <c r="C223" s="532" t="s">
        <v>1351</v>
      </c>
      <c r="D223" s="533" t="n">
        <v>0.6</v>
      </c>
      <c r="E223" s="534"/>
      <c r="F223" s="534"/>
      <c r="G223" s="533" t="s">
        <v>1150</v>
      </c>
      <c r="H223" s="535" t="n">
        <v>6</v>
      </c>
      <c r="I223" s="536" t="n">
        <v>1.6</v>
      </c>
      <c r="J223" s="536" t="n">
        <v>1.76</v>
      </c>
      <c r="K223" s="536" t="n">
        <v>0.6</v>
      </c>
      <c r="L223" s="537" t="n">
        <f aca="false">ROUND((I223+J223)/2,2)</f>
        <v>1.68</v>
      </c>
      <c r="M223" s="538" t="n">
        <f aca="false">IF(F223=0,ROUND($D223*0.1,2),IF(D223&gt;2.8,0.18,0.15))</f>
        <v>0.06</v>
      </c>
      <c r="N223" s="538" t="n">
        <f aca="false">IF(F223=0,IF(ROUND($D223/4,2),IF(ROUND(($D223*1.2)/6,2)&lt;0.1,0.1,ROUND(($D223*1.2)/6,2))),0.5)</f>
        <v>0.12</v>
      </c>
      <c r="O223" s="537" t="n">
        <f aca="false">L223+M223+N223</f>
        <v>1.86</v>
      </c>
      <c r="P223" s="537" t="n">
        <f aca="false">IF(O223&lt;2,(D223+M223*2)+0.6,(D223+M223*2)+0.6+ROUNDUP(O223-2,0)*0.1)</f>
        <v>1.32</v>
      </c>
      <c r="Q223" s="539" t="n">
        <f aca="false">IF($O223&lt;=$W$4,ROUND(IF($O223&lt;1.5,$O223*$H223*$P223,1.5*$H223*$P223),2),0)</f>
        <v>0</v>
      </c>
      <c r="R223" s="539" t="n">
        <f aca="false">IF($O223&gt;$W$4,ROUND(IF($O223&lt;1.5,$O223*$H223*$P223,1.5*$H223*$P223),2),0)</f>
        <v>11.88</v>
      </c>
      <c r="S223" s="539" t="n">
        <f aca="false">IF($O223&gt;$W$4,ROUND(IF($O223&lt;1.5,0,IF($O223&gt;3,1.5*$H223*$P223,($O223-1.5)*$H223*$P223)),2),0)</f>
        <v>2.85</v>
      </c>
      <c r="T223" s="539" t="n">
        <f aca="false">IF($O223&gt;$W$4,ROUND(IF($O223&lt;3,0,IF($O223&gt;4.5,1.5*$H223*$P223,($O223-3)*$H223*$P223)),2),0)</f>
        <v>0</v>
      </c>
      <c r="U223" s="539" t="n">
        <f aca="false">IF($O223&gt;$W$4,ROUND(IF($O223&lt;4.5,0,IF($O223&gt;6,($O223-4.5)*$H223*$P223,($O223-4.5)*$H223*$P223)),2),0)</f>
        <v>0</v>
      </c>
      <c r="V223" s="540" t="n">
        <f aca="false">IF($O223&gt;$W$4,IF($O223&lt;=4,ROUND($H223*($O223+0.5)*2,2),0),0)</f>
        <v>28.32</v>
      </c>
      <c r="W223" s="541" t="n">
        <f aca="false">IF($O223&gt;$W$4,IF($O223&gt;4,ROUND($H223*($O223+0.5)*2,2),0),0)</f>
        <v>0</v>
      </c>
      <c r="X223" s="530" t="str">
        <f aca="false">A223</f>
        <v>JB20-5-1</v>
      </c>
      <c r="Y223" s="533" t="n">
        <f aca="false">IF($D223=0.4,1.2,IF($D223=0.6,1.2,IF($D223=0.8,1.3,IF($D223=1,1.5,IF($D223=1.2,1.7,IF($D223&lt;=2,2,"--"))))))</f>
        <v>1.2</v>
      </c>
      <c r="Z223" s="542" t="s">
        <v>1151</v>
      </c>
      <c r="AA223" s="534" t="n">
        <f aca="false">Y223</f>
        <v>1.2</v>
      </c>
      <c r="AB223" s="543" t="n">
        <f aca="false">IF($Y223="--","--",I223)</f>
        <v>1.6</v>
      </c>
      <c r="AC223" s="544" t="n">
        <f aca="false">IF($Y223="--","--",IF(D223&gt;1.5,0.15,ROUND($D223*0.1,2)))</f>
        <v>0.06</v>
      </c>
      <c r="AD223" s="544" t="n">
        <f aca="false">IF($Y223="--","--",0.15)</f>
        <v>0.15</v>
      </c>
      <c r="AE223" s="545" t="n">
        <f aca="false">IF($Y223="--","--",ROUND(AB223+AC223+AD223,2))</f>
        <v>1.81</v>
      </c>
      <c r="AF223" s="545" t="n">
        <f aca="false">IF($Y223="--","--",IF($AB223&lt;=2,$Y223+1,($Y223+1)+ROUNDUP($AB223-2,0)*0.1))</f>
        <v>2.2</v>
      </c>
      <c r="AG223" s="546" t="n">
        <f aca="false">IF($D223=0.4,0.92,IF($D223=0.6,0.68,IF($D223=0.8,0.74,IF($D223=1,0.7,IF($D223=1.2,0.66,IF($D223=1.5,0.6,IF($D223&lt;=2,(2.4-(D223+0.3)),"--")))))))</f>
        <v>0.68</v>
      </c>
      <c r="AH223" s="547" t="n">
        <f aca="false">IF($Y223="--","--",IF($AE223&lt;=$W$4,ROUND(IF($AE223&lt;1.5,$AE223*$AF223*$AG223,1.5*$AF223*$AG223),2),0))</f>
        <v>0</v>
      </c>
      <c r="AI223" s="547" t="n">
        <f aca="false">IF($Y223="--","--",IF($AE223&gt;$W$4,ROUND(IF($AE223&lt;1.5,$AE223*$AF223*$AG223,1.5*$AF223*$AG223),2),0))</f>
        <v>2.24</v>
      </c>
      <c r="AJ223" s="547" t="n">
        <f aca="false">IF($Y223="--","--",IF($AE223&gt;$W$4,ROUND(IF($AE223&lt;1.5,0,IF($AE223&gt;3,1.5*$AF223*$AG223,($AE223-1.5)*$AF223*$AG223)),2),0))</f>
        <v>0.46</v>
      </c>
      <c r="AK223" s="547" t="n">
        <f aca="false">IF($Y223="--","--",IF($AE223&gt;$W$4,ROUND(IF($AE223&lt;3,0,IF($AE223&gt;4.5,1.5*$AF223*$AG223,($AE223-3)*$AF223*$AG223)),2),0))</f>
        <v>0</v>
      </c>
      <c r="AL223" s="547" t="n">
        <f aca="false">IF($Y223="--","--",IF($AE223&gt;$W$4,ROUND(IF($AE223&lt;4.5,0,IF($AE223&gt;6,($AE223-4.5)*$AF223*$AG223,($AE223-4.5)*$AF223*$AG223)),2),0))</f>
        <v>0</v>
      </c>
      <c r="AM223" s="544" t="n">
        <f aca="false">IF($Y223="--","--",IF($AE223&gt;$W$4,IF($AE223&lt;=4,ROUND(($AG223*4)*($AE223+0.5)*2,2),0),0))</f>
        <v>12.57</v>
      </c>
      <c r="AN223" s="548" t="n">
        <f aca="false">IF($Y223="--","--",IF($AE223&gt;$W$4,IF($AE223&gt;4,ROUND(($AG223*4)*($AE223+0.5)*2,2),0),0))</f>
        <v>0</v>
      </c>
      <c r="AO223" s="530" t="str">
        <f aca="false">A223</f>
        <v>JB20-5-1</v>
      </c>
      <c r="AP223" s="531" t="str">
        <f aca="false">B223</f>
        <v>=&gt;</v>
      </c>
      <c r="AQ223" s="532" t="str">
        <f aca="false">C223</f>
        <v>JB20-5</v>
      </c>
      <c r="AR223" s="533" t="n">
        <f aca="false">D223</f>
        <v>0.6</v>
      </c>
      <c r="AS223" s="534" t="str">
        <f aca="false">IF(E223="x","x","")</f>
        <v/>
      </c>
      <c r="AT223" s="534" t="str">
        <f aca="false">IF(F223&gt;0,F223,"")</f>
        <v/>
      </c>
      <c r="AU223" s="535" t="n">
        <f aca="false">H223</f>
        <v>6</v>
      </c>
      <c r="AV223" s="533" t="n">
        <f aca="false">IF($Y223="--","--",Y223+0.2)</f>
        <v>1.4</v>
      </c>
      <c r="AW223" s="542" t="s">
        <v>1151</v>
      </c>
      <c r="AX223" s="534" t="n">
        <f aca="false">AV223</f>
        <v>1.4</v>
      </c>
      <c r="AY223" s="538" t="n">
        <f aca="false">IF(D223&gt;2,AU223,AU223-AV223)</f>
        <v>4.6</v>
      </c>
      <c r="AZ223" s="538" t="n">
        <f aca="false">N223</f>
        <v>0.12</v>
      </c>
      <c r="BA223" s="538" t="n">
        <f aca="false">P223</f>
        <v>1.32</v>
      </c>
      <c r="BB223" s="537" t="n">
        <f aca="false">IF(F223=0,IF(ROUND(AY223*(((N223*P223)+(((D223+M223*2)/6)*P223))-ROUND(((D223+M223*2)^2)*((PI()*96.379/(4*360))-((SIN((96.379/2)*PI()/180))*(COS((96.379/2)*PI()/180))/4)),4)),2),ROUND(AY223*(((N223*P223)+(((D223+M223*2)/4)*P223))-ROUND(((D223+M223*2)^2)*((PI()*120/(4*360))-((SIN((120/2)*PI()/180))*(COS((120/2)*PI()/180))/4)),4)),2)),0)</f>
        <v>1.46</v>
      </c>
      <c r="BC223" s="549" t="n">
        <f aca="false">IF(F223&gt;0,ROUND(AY223*N223*P223,2),0)</f>
        <v>0</v>
      </c>
      <c r="BD223" s="549" t="n">
        <f aca="false">SUM(Q223:U223,AH223:AL223)</f>
        <v>17.43</v>
      </c>
      <c r="BE223" s="549" t="n">
        <f aca="false">IF(F223=0,ROUND((PI()*((D223+M223*2)^2)/4)*AY223,2),ROUND((D223+M223*2)*(F223+M223*2)*AY223,2))</f>
        <v>1.87</v>
      </c>
      <c r="BF223" s="539" t="n">
        <f aca="false">IF(($I223+M223-0.15)&lt;=2,($I223+M223+0.15),IF(($I223+M223)&lt;=3,2.35,($I223+M223+0.2)-0.85))</f>
        <v>1.81</v>
      </c>
      <c r="BG223" s="539" t="n">
        <f aca="false">IF(D223&gt;2,(I223-F223-M223-0.11),IF(($I223+M223)&lt;=2,0,IF(($I223+M223)&gt;3,0.85,(I223+M223+0.2-BF223))))</f>
        <v>0</v>
      </c>
      <c r="BH223" s="539" t="n">
        <f aca="false">IF(D223&gt;2,ROUND(((1.42+0.4)+(0.91+0.4))*2*BG223,2),ROUND(AV223*AX223*BF223,2))</f>
        <v>3.55</v>
      </c>
      <c r="BI223" s="539" t="n">
        <f aca="false">ROUND(((PI()*0.9^2)/4)*BG223,2)</f>
        <v>0</v>
      </c>
      <c r="BJ223" s="550" t="n">
        <f aca="false">ROUND(BD223-BE223-BH223-BI223-BB223-BC223,2)</f>
        <v>10.55</v>
      </c>
      <c r="BK223" s="516"/>
    </row>
    <row r="224" s="456" customFormat="true" ht="14.25" hidden="false" customHeight="false" outlineLevel="0" collapsed="false">
      <c r="A224" s="517"/>
      <c r="B224" s="504"/>
      <c r="C224" s="504"/>
      <c r="D224" s="505"/>
      <c r="E224" s="505"/>
      <c r="F224" s="505"/>
      <c r="G224" s="506"/>
      <c r="H224" s="507"/>
      <c r="I224" s="508"/>
      <c r="J224" s="508"/>
      <c r="K224" s="508"/>
      <c r="L224" s="509"/>
      <c r="M224" s="510"/>
      <c r="N224" s="510"/>
      <c r="O224" s="509"/>
      <c r="P224" s="509"/>
      <c r="Q224" s="511"/>
      <c r="R224" s="511"/>
      <c r="S224" s="511"/>
      <c r="T224" s="511"/>
      <c r="U224" s="511"/>
      <c r="V224" s="512"/>
      <c r="W224" s="513"/>
      <c r="X224" s="518"/>
      <c r="Y224" s="505"/>
      <c r="Z224" s="551"/>
      <c r="AA224" s="505"/>
      <c r="AB224" s="552"/>
      <c r="AC224" s="553"/>
      <c r="AD224" s="553"/>
      <c r="AE224" s="554"/>
      <c r="AF224" s="554"/>
      <c r="AG224" s="551"/>
      <c r="AH224" s="555"/>
      <c r="AI224" s="555"/>
      <c r="AJ224" s="555"/>
      <c r="AK224" s="555"/>
      <c r="AL224" s="555"/>
      <c r="AM224" s="553"/>
      <c r="AN224" s="556"/>
      <c r="AO224" s="518"/>
      <c r="AP224" s="504"/>
      <c r="AQ224" s="504"/>
      <c r="AR224" s="505"/>
      <c r="AS224" s="505"/>
      <c r="AT224" s="505"/>
      <c r="AU224" s="507"/>
      <c r="AV224" s="506"/>
      <c r="AW224" s="506"/>
      <c r="AX224" s="506"/>
      <c r="AY224" s="510"/>
      <c r="AZ224" s="510"/>
      <c r="BA224" s="510"/>
      <c r="BB224" s="509"/>
      <c r="BC224" s="509"/>
      <c r="BD224" s="509"/>
      <c r="BE224" s="509"/>
      <c r="BF224" s="509"/>
      <c r="BG224" s="509"/>
      <c r="BH224" s="509"/>
      <c r="BI224" s="509"/>
      <c r="BJ224" s="515"/>
      <c r="BK224" s="516"/>
    </row>
    <row r="225" customFormat="false" ht="14.25" hidden="false" customHeight="false" outlineLevel="0" collapsed="false">
      <c r="A225" s="557" t="s">
        <v>1352</v>
      </c>
      <c r="B225" s="504"/>
      <c r="C225" s="504"/>
      <c r="D225" s="505"/>
      <c r="E225" s="505"/>
      <c r="F225" s="505"/>
      <c r="G225" s="506"/>
      <c r="H225" s="507"/>
      <c r="I225" s="508"/>
      <c r="J225" s="508"/>
      <c r="K225" s="508"/>
      <c r="L225" s="509"/>
      <c r="M225" s="510"/>
      <c r="N225" s="510"/>
      <c r="O225" s="509"/>
      <c r="P225" s="509"/>
      <c r="Q225" s="511"/>
      <c r="R225" s="511"/>
      <c r="S225" s="511"/>
      <c r="T225" s="511"/>
      <c r="U225" s="511"/>
      <c r="V225" s="512"/>
      <c r="W225" s="513"/>
      <c r="X225" s="528" t="str">
        <f aca="false">$A225</f>
        <v>Rua dos Brilhantes</v>
      </c>
      <c r="Y225" s="522"/>
      <c r="Z225" s="522"/>
      <c r="AA225" s="522"/>
      <c r="AB225" s="525"/>
      <c r="AC225" s="525"/>
      <c r="AD225" s="525"/>
      <c r="AE225" s="525"/>
      <c r="AF225" s="523"/>
      <c r="AG225" s="525"/>
      <c r="AH225" s="525"/>
      <c r="AI225" s="525"/>
      <c r="AJ225" s="525"/>
      <c r="AK225" s="525"/>
      <c r="AL225" s="525"/>
      <c r="AM225" s="525"/>
      <c r="AN225" s="527"/>
      <c r="AO225" s="557" t="str">
        <f aca="false">$A225</f>
        <v>Rua dos Brilhantes</v>
      </c>
      <c r="AP225" s="504"/>
      <c r="AQ225" s="504"/>
      <c r="AR225" s="505"/>
      <c r="AS225" s="505"/>
      <c r="AT225" s="505"/>
      <c r="AU225" s="507"/>
      <c r="AV225" s="506"/>
      <c r="AW225" s="506"/>
      <c r="AX225" s="506"/>
      <c r="AY225" s="510"/>
      <c r="AZ225" s="510"/>
      <c r="BA225" s="510"/>
      <c r="BB225" s="509"/>
      <c r="BC225" s="509"/>
      <c r="BD225" s="509"/>
      <c r="BE225" s="509"/>
      <c r="BF225" s="509"/>
      <c r="BG225" s="509"/>
      <c r="BH225" s="509"/>
      <c r="BI225" s="509"/>
      <c r="BJ225" s="515"/>
      <c r="BK225" s="516"/>
    </row>
    <row r="226" customFormat="false" ht="14.25" hidden="false" customHeight="false" outlineLevel="0" collapsed="false">
      <c r="A226" s="558" t="s">
        <v>1353</v>
      </c>
      <c r="B226" s="570" t="s">
        <v>10</v>
      </c>
      <c r="C226" s="559" t="s">
        <v>1349</v>
      </c>
      <c r="D226" s="560" t="n">
        <v>0.4</v>
      </c>
      <c r="E226" s="561"/>
      <c r="F226" s="561"/>
      <c r="G226" s="560" t="s">
        <v>1150</v>
      </c>
      <c r="H226" s="562" t="n">
        <v>33</v>
      </c>
      <c r="I226" s="563" t="n">
        <v>1.1</v>
      </c>
      <c r="J226" s="563" t="n">
        <v>1.1</v>
      </c>
      <c r="K226" s="536" t="n">
        <v>0.5</v>
      </c>
      <c r="L226" s="537" t="n">
        <f aca="false">ROUND((I226+J226)/2,2)</f>
        <v>1.1</v>
      </c>
      <c r="M226" s="538" t="n">
        <f aca="false">IF(F226=0,ROUND($D226*0.1,2),IF(D226&gt;2.8,0.18,0.15))</f>
        <v>0.04</v>
      </c>
      <c r="N226" s="538" t="n">
        <f aca="false">IF(F226=0,IF(ROUND($D226/4,2),IF(ROUND(($D226*1.2)/6,2)&lt;0.1,0.1,ROUND(($D226*1.2)/6,2))),0.5)</f>
        <v>0.1</v>
      </c>
      <c r="O226" s="537" t="n">
        <f aca="false">L226+M226+N226</f>
        <v>1.24</v>
      </c>
      <c r="P226" s="537" t="n">
        <f aca="false">IF(O226&lt;2,(D226+M226*2)+0.6,(D226+M226*2)+0.6+ROUNDUP(O226-2,0)*0.1)</f>
        <v>1.08</v>
      </c>
      <c r="Q226" s="539" t="n">
        <f aca="false">IF($O226&lt;=$W$4,ROUND(IF($O226&lt;1.5,$O226*$H226*$P226,1.5*$H226*$P226),2),0)</f>
        <v>44.19</v>
      </c>
      <c r="R226" s="539" t="n">
        <f aca="false">IF($O226&gt;$W$4,ROUND(IF($O226&lt;1.5,$O226*$H226*$P226,1.5*$H226*$P226),2),0)</f>
        <v>0</v>
      </c>
      <c r="S226" s="539" t="n">
        <f aca="false">IF($O226&gt;$W$4,ROUND(IF($O226&lt;1.5,0,IF($O226&gt;3,1.5*$H226*$P226,($O226-1.5)*$H226*$P226)),2),0)</f>
        <v>0</v>
      </c>
      <c r="T226" s="539" t="n">
        <f aca="false">IF($O226&gt;$W$4,ROUND(IF($O226&lt;3,0,IF($O226&gt;4.5,1.5*$H226*$P226,($O226-3)*$H226*$P226)),2),0)</f>
        <v>0</v>
      </c>
      <c r="U226" s="539" t="n">
        <f aca="false">IF($O226&gt;$W$4,ROUND(IF($O226&lt;4.5,0,IF($O226&gt;6,($O226-4.5)*$H226*$P226,($O226-4.5)*$H226*$P226)),2),0)</f>
        <v>0</v>
      </c>
      <c r="V226" s="540" t="n">
        <f aca="false">IF($O226&gt;$W$4,IF($O226&lt;=4,ROUND($H226*($O226+0.5)*2,2),0),0)</f>
        <v>0</v>
      </c>
      <c r="W226" s="541" t="n">
        <f aca="false">IF($O226&gt;$W$4,IF($O226&gt;4,ROUND($H226*($O226+0.5)*2,2),0),0)</f>
        <v>0</v>
      </c>
      <c r="X226" s="558" t="str">
        <f aca="false">A226</f>
        <v>JB20-1</v>
      </c>
      <c r="Y226" s="560" t="n">
        <f aca="false">IF($D226=0.4,1.2,IF($D226=0.6,1.2,IF($D226=0.8,1.3,IF($D226=1,1.5,IF($D226=1.2,1.7,IF($D226&lt;=2,2,"--"))))))</f>
        <v>1.2</v>
      </c>
      <c r="Z226" s="564" t="s">
        <v>1151</v>
      </c>
      <c r="AA226" s="561" t="n">
        <f aca="false">Y226</f>
        <v>1.2</v>
      </c>
      <c r="AB226" s="543" t="n">
        <f aca="false">IF($Y226="--","--",I226)</f>
        <v>1.1</v>
      </c>
      <c r="AC226" s="544" t="n">
        <f aca="false">IF($Y226="--","--",IF(D226&gt;1.5,0.15,ROUND($D226*0.1,2)))</f>
        <v>0.04</v>
      </c>
      <c r="AD226" s="544" t="n">
        <f aca="false">IF($Y226="--","--",0.15)</f>
        <v>0.15</v>
      </c>
      <c r="AE226" s="545" t="n">
        <f aca="false">IF($Y226="--","--",ROUND(AB226+AC226+AD226,2))</f>
        <v>1.29</v>
      </c>
      <c r="AF226" s="565" t="n">
        <f aca="false">IF($Y226="--","--",IF($AB226&lt;=2,$Y226+1,($Y226+1)+ROUNDUP($AB226-2,0)*0.1))</f>
        <v>2.2</v>
      </c>
      <c r="AG226" s="566" t="n">
        <f aca="false">IF($D226=0.4,0.92,IF($D226=0.6,0.68,IF($D226=0.8,0.74,IF($D226=1,0.7,IF($D226=1.2,0.66,IF($D226=1.5,0.6,IF($D226&lt;=2,(2.4-(D226+0.3)),"--")))))))</f>
        <v>0.92</v>
      </c>
      <c r="AH226" s="547" t="n">
        <f aca="false">IF($Y226="--","--",IF($AE226&lt;=$W$4,ROUND(IF($AE226&lt;1.5,$AE226*$AF226*$AG226,1.5*$AF226*$AG226),2),0))</f>
        <v>2.61</v>
      </c>
      <c r="AI226" s="547" t="n">
        <f aca="false">IF($Y226="--","--",IF($AE226&gt;$W$4,ROUND(IF($AE226&lt;1.5,$AE226*$AF226*$AG226,1.5*$AF226*$AG226),2),0))</f>
        <v>0</v>
      </c>
      <c r="AJ226" s="547" t="n">
        <f aca="false">IF($Y226="--","--",IF($AE226&gt;$W$4,ROUND(IF($AE226&lt;1.5,0,IF($AE226&gt;3,1.5*$AF226*$AG226,($AE226-1.5)*$AF226*$AG226)),2),0))</f>
        <v>0</v>
      </c>
      <c r="AK226" s="547" t="n">
        <f aca="false">IF($Y226="--","--",IF($AE226&gt;$W$4,ROUND(IF($AE226&lt;3,0,IF($AE226&gt;4.5,1.5*$AF226*$AG226,($AE226-3)*$AF226*$AG226)),2),0))</f>
        <v>0</v>
      </c>
      <c r="AL226" s="547" t="n">
        <f aca="false">IF($Y226="--","--",IF($AE226&gt;$W$4,ROUND(IF($AE226&lt;4.5,0,IF($AE226&gt;6,($AE226-4.5)*$AF226*$AG226,($AE226-4.5)*$AF226*$AG226)),2),0))</f>
        <v>0</v>
      </c>
      <c r="AM226" s="544" t="n">
        <f aca="false">IF($Y226="--","--",IF($AE226&gt;$W$4,IF($AE226&lt;=4,ROUND(($AG226*4)*($AE226+0.5)*2,2),0),0))</f>
        <v>0</v>
      </c>
      <c r="AN226" s="548" t="n">
        <f aca="false">IF($Y226="--","--",IF($AE226&gt;$W$4,IF($AE226&gt;4,ROUND(($AG226*4)*($AE226+0.5)*2,2),0),0))</f>
        <v>0</v>
      </c>
      <c r="AO226" s="558" t="s">
        <v>1353</v>
      </c>
      <c r="AP226" s="570" t="s">
        <v>10</v>
      </c>
      <c r="AQ226" s="571" t="s">
        <v>1349</v>
      </c>
      <c r="AR226" s="560" t="n">
        <v>0.4</v>
      </c>
      <c r="AS226" s="561"/>
      <c r="AT226" s="561"/>
      <c r="AU226" s="562" t="n">
        <v>33</v>
      </c>
      <c r="AV226" s="560" t="n">
        <f aca="false">IF($Y226="--","--",Y226+0.2)</f>
        <v>1.4</v>
      </c>
      <c r="AW226" s="564" t="s">
        <v>1151</v>
      </c>
      <c r="AX226" s="561" t="n">
        <f aca="false">AV226</f>
        <v>1.4</v>
      </c>
      <c r="AY226" s="538" t="n">
        <f aca="false">IF(D226&gt;2,AU226,AU226-AV226)</f>
        <v>31.6</v>
      </c>
      <c r="AZ226" s="538" t="n">
        <f aca="false">N226</f>
        <v>0.1</v>
      </c>
      <c r="BA226" s="538" t="n">
        <f aca="false">P226</f>
        <v>1.08</v>
      </c>
      <c r="BB226" s="537" t="n">
        <f aca="false">IF(F226=0,IF(ROUND(AY226*(((N226*P226)+(((D226+M226*2)/6)*P226))-ROUND(((D226+M226*2)^2)*((PI()*96.379/(4*360))-((SIN((96.379/2)*PI()/180))*(COS((96.379/2)*PI()/180))/4)),4)),2),ROUND(AY226*(((N226*P226)+(((D226+M226*2)/4)*P226))-ROUND(((D226+M226*2)^2)*((PI()*120/(4*360))-((SIN((120/2)*PI()/180))*(COS((120/2)*PI()/180))/4)),4)),2)),0)</f>
        <v>6.39</v>
      </c>
      <c r="BC226" s="549" t="n">
        <f aca="false">IF(F226&gt;0,ROUND(AY226*N226*P226,2),0)</f>
        <v>0</v>
      </c>
      <c r="BD226" s="549" t="n">
        <f aca="false">SUM(Q226:U226,AH226:AL226)</f>
        <v>46.8</v>
      </c>
      <c r="BE226" s="549" t="n">
        <f aca="false">IF(F226=0,ROUND((PI()*((D226+M226*2)^2)/4)*AY226,2),ROUND((D226+M226*2)*(F226+M226*2)*AY226,2))</f>
        <v>5.72</v>
      </c>
      <c r="BF226" s="572" t="n">
        <f aca="false">IF(($I226+M226-0.15)&lt;=2,($I226+M226+0.15),IF(($I226+M226)&lt;=3,2.35,($I226+M226+0.2)-0.85))</f>
        <v>1.29</v>
      </c>
      <c r="BG226" s="572" t="n">
        <f aca="false">IF(D226&gt;2,(I226-F226-M226-0.11),IF(($I226+M226)&lt;=2,0,IF(($I226+M226)&gt;3,0.85,(I226+M226+0.2-BF226))))</f>
        <v>0</v>
      </c>
      <c r="BH226" s="572" t="n">
        <f aca="false">IF(D226&gt;2,ROUND(((1.42+0.4)+(0.91+0.4))*2*BG226,2),ROUND(AV226*AX226*BF226,2))</f>
        <v>2.53</v>
      </c>
      <c r="BI226" s="572" t="n">
        <f aca="false">ROUND(((PI()*0.9^2)/4)*BG226,2)</f>
        <v>0</v>
      </c>
      <c r="BJ226" s="550" t="n">
        <f aca="false">ROUND(BD226-BE226-BH226-BI226-BB226-BC226,2)</f>
        <v>32.16</v>
      </c>
      <c r="BK226" s="516"/>
    </row>
    <row r="227" customFormat="false" ht="14.25" hidden="false" customHeight="false" outlineLevel="0" collapsed="false">
      <c r="A227" s="558" t="s">
        <v>1349</v>
      </c>
      <c r="B227" s="570" t="s">
        <v>10</v>
      </c>
      <c r="C227" s="559" t="s">
        <v>1354</v>
      </c>
      <c r="D227" s="560" t="n">
        <v>0.8</v>
      </c>
      <c r="E227" s="561"/>
      <c r="F227" s="561"/>
      <c r="G227" s="560" t="s">
        <v>1150</v>
      </c>
      <c r="H227" s="562" t="n">
        <v>17</v>
      </c>
      <c r="I227" s="563" t="n">
        <v>1.6</v>
      </c>
      <c r="J227" s="563" t="n">
        <v>1.6</v>
      </c>
      <c r="K227" s="536" t="n">
        <v>0.3</v>
      </c>
      <c r="L227" s="537" t="n">
        <f aca="false">ROUND((I227+J227)/2,2)</f>
        <v>1.6</v>
      </c>
      <c r="M227" s="538" t="n">
        <f aca="false">IF(F227=0,ROUND($D227*0.1,2),IF(D227&gt;2.8,0.18,0.15))</f>
        <v>0.08</v>
      </c>
      <c r="N227" s="538" t="n">
        <f aca="false">IF(F227=0,IF(ROUND($D227/4,2),IF(ROUND(($D227*1.2)/6,2)&lt;0.1,0.1,ROUND(($D227*1.2)/6,2))),0.5)</f>
        <v>0.16</v>
      </c>
      <c r="O227" s="537" t="n">
        <f aca="false">L227+M227+N227</f>
        <v>1.84</v>
      </c>
      <c r="P227" s="537" t="n">
        <f aca="false">IF(O227&lt;2,(D227+M227*2)+0.6,(D227+M227*2)+0.6+ROUNDUP(O227-2,0)*0.1)</f>
        <v>1.56</v>
      </c>
      <c r="Q227" s="539" t="n">
        <f aca="false">IF($O227&lt;=$W$4,ROUND(IF($O227&lt;1.5,$O227*$H227*$P227,1.5*$H227*$P227),2),0)</f>
        <v>0</v>
      </c>
      <c r="R227" s="539" t="n">
        <f aca="false">IF($O227&gt;$W$4,ROUND(IF($O227&lt;1.5,$O227*$H227*$P227,1.5*$H227*$P227),2),0)</f>
        <v>39.78</v>
      </c>
      <c r="S227" s="539" t="n">
        <f aca="false">IF($O227&gt;$W$4,ROUND(IF($O227&lt;1.5,0,IF($O227&gt;3,1.5*$H227*$P227,($O227-1.5)*$H227*$P227)),2),0)</f>
        <v>9.02</v>
      </c>
      <c r="T227" s="539" t="n">
        <f aca="false">IF($O227&gt;$W$4,ROUND(IF($O227&lt;3,0,IF($O227&gt;4.5,1.5*$H227*$P227,($O227-3)*$H227*$P227)),2),0)</f>
        <v>0</v>
      </c>
      <c r="U227" s="539" t="n">
        <f aca="false">IF($O227&gt;$W$4,ROUND(IF($O227&lt;4.5,0,IF($O227&gt;6,($O227-4.5)*$H227*$P227,($O227-4.5)*$H227*$P227)),2),0)</f>
        <v>0</v>
      </c>
      <c r="V227" s="540" t="n">
        <f aca="false">IF($O227&gt;$W$4,IF($O227&lt;=4,ROUND($H227*($O227+0.5)*2,2),0),0)</f>
        <v>79.56</v>
      </c>
      <c r="W227" s="541" t="n">
        <f aca="false">IF($O227&gt;$W$4,IF($O227&gt;4,ROUND($H227*($O227+0.5)*2,2),0),0)</f>
        <v>0</v>
      </c>
      <c r="X227" s="558" t="str">
        <f aca="false">A227</f>
        <v>JB20-2</v>
      </c>
      <c r="Y227" s="560" t="n">
        <f aca="false">IF($D227=0.4,1.2,IF($D227=0.6,1.2,IF($D227=0.8,1.3,IF($D227=1,1.5,IF($D227=1.2,1.7,IF($D227&lt;=2,2,"--"))))))</f>
        <v>1.3</v>
      </c>
      <c r="Z227" s="564" t="s">
        <v>1151</v>
      </c>
      <c r="AA227" s="561" t="n">
        <f aca="false">Y227</f>
        <v>1.3</v>
      </c>
      <c r="AB227" s="543" t="n">
        <f aca="false">IF($Y227="--","--",I227)</f>
        <v>1.6</v>
      </c>
      <c r="AC227" s="544" t="n">
        <f aca="false">IF($Y227="--","--",IF(D227&gt;1.5,0.15,ROUND($D227*0.1,2)))</f>
        <v>0.08</v>
      </c>
      <c r="AD227" s="544" t="n">
        <f aca="false">IF($Y227="--","--",0.15)</f>
        <v>0.15</v>
      </c>
      <c r="AE227" s="545" t="n">
        <f aca="false">IF($Y227="--","--",ROUND(AB227+AC227+AD227,2))</f>
        <v>1.83</v>
      </c>
      <c r="AF227" s="565" t="n">
        <f aca="false">IF($Y227="--","--",IF($AB227&lt;=2,$Y227+1,($Y227+1)+ROUNDUP($AB227-2,0)*0.1))</f>
        <v>2.3</v>
      </c>
      <c r="AG227" s="566" t="n">
        <f aca="false">IF($D227=0.4,0.92,IF($D227=0.6,0.68,IF($D227=0.8,0.74,IF($D227=1,0.7,IF($D227=1.2,0.66,IF($D227=1.5,0.6,IF($D227&lt;=2,(2.4-(D227+0.3)),"--")))))))</f>
        <v>0.74</v>
      </c>
      <c r="AH227" s="547" t="n">
        <f aca="false">IF($Y227="--","--",IF($AE227&lt;=$W$4,ROUND(IF($AE227&lt;1.5,$AE227*$AF227*$AG227,1.5*$AF227*$AG227),2),0))</f>
        <v>0</v>
      </c>
      <c r="AI227" s="547" t="n">
        <f aca="false">IF($Y227="--","--",IF($AE227&gt;$W$4,ROUND(IF($AE227&lt;1.5,$AE227*$AF227*$AG227,1.5*$AF227*$AG227),2),0))</f>
        <v>2.55</v>
      </c>
      <c r="AJ227" s="547" t="n">
        <f aca="false">IF($Y227="--","--",IF($AE227&gt;$W$4,ROUND(IF($AE227&lt;1.5,0,IF($AE227&gt;3,1.5*$AF227*$AG227,($AE227-1.5)*$AF227*$AG227)),2),0))</f>
        <v>0.56</v>
      </c>
      <c r="AK227" s="547" t="n">
        <f aca="false">IF($Y227="--","--",IF($AE227&gt;$W$4,ROUND(IF($AE227&lt;3,0,IF($AE227&gt;4.5,1.5*$AF227*$AG227,($AE227-3)*$AF227*$AG227)),2),0))</f>
        <v>0</v>
      </c>
      <c r="AL227" s="547" t="n">
        <f aca="false">IF($Y227="--","--",IF($AE227&gt;$W$4,ROUND(IF($AE227&lt;4.5,0,IF($AE227&gt;6,($AE227-4.5)*$AF227*$AG227,($AE227-4.5)*$AF227*$AG227)),2),0))</f>
        <v>0</v>
      </c>
      <c r="AM227" s="544" t="n">
        <f aca="false">IF($Y227="--","--",IF($AE227&gt;$W$4,IF($AE227&lt;=4,ROUND(($AG227*4)*($AE227+0.5)*2,2),0),0))</f>
        <v>13.79</v>
      </c>
      <c r="AN227" s="548" t="n">
        <f aca="false">IF($Y227="--","--",IF($AE227&gt;$W$4,IF($AE227&gt;4,ROUND(($AG227*4)*($AE227+0.5)*2,2),0),0))</f>
        <v>0</v>
      </c>
      <c r="AO227" s="558" t="s">
        <v>1349</v>
      </c>
      <c r="AP227" s="570" t="s">
        <v>10</v>
      </c>
      <c r="AQ227" s="571" t="s">
        <v>1354</v>
      </c>
      <c r="AR227" s="560" t="n">
        <v>0.8</v>
      </c>
      <c r="AS227" s="561"/>
      <c r="AT227" s="561"/>
      <c r="AU227" s="562" t="n">
        <v>17</v>
      </c>
      <c r="AV227" s="560" t="n">
        <f aca="false">IF($Y227="--","--",Y227+0.2)</f>
        <v>1.5</v>
      </c>
      <c r="AW227" s="564" t="s">
        <v>1151</v>
      </c>
      <c r="AX227" s="561" t="n">
        <f aca="false">AV227</f>
        <v>1.5</v>
      </c>
      <c r="AY227" s="538" t="n">
        <f aca="false">IF(D227&gt;2,AU227,AU227-AV227)</f>
        <v>15.5</v>
      </c>
      <c r="AZ227" s="538" t="n">
        <f aca="false">N227</f>
        <v>0.16</v>
      </c>
      <c r="BA227" s="538" t="n">
        <f aca="false">P227</f>
        <v>1.56</v>
      </c>
      <c r="BB227" s="537" t="n">
        <f aca="false">IF(F227=0,IF(ROUND(AY227*(((N227*P227)+(((D227+M227*2)/6)*P227))-ROUND(((D227+M227*2)^2)*((PI()*96.379/(4*360))-((SIN((96.379/2)*PI()/180))*(COS((96.379/2)*PI()/180))/4)),4)),2),ROUND(AY227*(((N227*P227)+(((D227+M227*2)/4)*P227))-ROUND(((D227+M227*2)^2)*((PI()*120/(4*360))-((SIN((120/2)*PI()/180))*(COS((120/2)*PI()/180))/4)),4)),2)),0)</f>
        <v>7.48</v>
      </c>
      <c r="BC227" s="549" t="n">
        <f aca="false">IF(F227&gt;0,ROUND(AY227*N227*P227,2),0)</f>
        <v>0</v>
      </c>
      <c r="BD227" s="549" t="n">
        <f aca="false">SUM(Q227:U227,AH227:AL227)</f>
        <v>51.91</v>
      </c>
      <c r="BE227" s="549" t="n">
        <f aca="false">IF(F227=0,ROUND((PI()*((D227+M227*2)^2)/4)*AY227,2),ROUND((D227+M227*2)*(F227+M227*2)*AY227,2))</f>
        <v>11.22</v>
      </c>
      <c r="BF227" s="572" t="n">
        <f aca="false">IF(($I227+M227-0.15)&lt;=2,($I227+M227+0.15),IF(($I227+M227)&lt;=3,2.35,($I227+M227+0.2)-0.85))</f>
        <v>1.83</v>
      </c>
      <c r="BG227" s="572" t="n">
        <f aca="false">IF(D227&gt;2,(I227-F227-M227-0.11),IF(($I227+M227)&lt;=2,0,IF(($I227+M227)&gt;3,0.85,(I227+M227+0.2-BF227))))</f>
        <v>0</v>
      </c>
      <c r="BH227" s="572" t="n">
        <f aca="false">IF(D227&gt;2,ROUND(((1.42+0.4)+(0.91+0.4))*2*BG227,2),ROUND(AV227*AX227*BF227,2))</f>
        <v>4.12</v>
      </c>
      <c r="BI227" s="572" t="n">
        <f aca="false">ROUND(((PI()*0.9^2)/4)*BG227,2)</f>
        <v>0</v>
      </c>
      <c r="BJ227" s="550" t="n">
        <f aca="false">ROUND(BD227-BE227-BH227-BI227-BB227-BC227,2)</f>
        <v>29.09</v>
      </c>
      <c r="BK227" s="516"/>
    </row>
    <row r="228" customFormat="false" ht="14.25" hidden="false" customHeight="false" outlineLevel="0" collapsed="false">
      <c r="A228" s="558" t="s">
        <v>1354</v>
      </c>
      <c r="B228" s="570" t="s">
        <v>10</v>
      </c>
      <c r="C228" s="559" t="s">
        <v>1355</v>
      </c>
      <c r="D228" s="560" t="n">
        <v>1</v>
      </c>
      <c r="E228" s="561"/>
      <c r="F228" s="561"/>
      <c r="G228" s="560" t="s">
        <v>1150</v>
      </c>
      <c r="H228" s="562" t="n">
        <v>30</v>
      </c>
      <c r="I228" s="563" t="n">
        <v>1.9</v>
      </c>
      <c r="J228" s="563" t="n">
        <v>1.94662167466667</v>
      </c>
      <c r="K228" s="536" t="n">
        <v>0</v>
      </c>
      <c r="L228" s="537" t="n">
        <f aca="false">ROUND((I228+J228)/2,2)</f>
        <v>1.92</v>
      </c>
      <c r="M228" s="538" t="n">
        <f aca="false">IF(F228=0,ROUND($D228*0.1,2),IF(D228&gt;2.8,0.18,0.15))</f>
        <v>0.1</v>
      </c>
      <c r="N228" s="538" t="n">
        <f aca="false">IF(F228=0,IF(ROUND($D228/4,2),IF(ROUND(($D228*1.2)/6,2)&lt;0.1,0.1,ROUND(($D228*1.2)/6,2))),0.5)</f>
        <v>0.2</v>
      </c>
      <c r="O228" s="537" t="n">
        <f aca="false">L228+M228+N228</f>
        <v>2.22</v>
      </c>
      <c r="P228" s="537" t="n">
        <f aca="false">IF(O228&lt;2,(D228+M228*2)+0.6,(D228+M228*2)+0.6+ROUNDUP(O228-2,0)*0.1)</f>
        <v>1.9</v>
      </c>
      <c r="Q228" s="539" t="n">
        <f aca="false">IF($O228&lt;=$W$4,ROUND(IF($O228&lt;1.5,$O228*$H228*$P228,1.5*$H228*$P228),2),0)</f>
        <v>0</v>
      </c>
      <c r="R228" s="539" t="n">
        <f aca="false">IF($O228&gt;$W$4,ROUND(IF($O228&lt;1.5,$O228*$H228*$P228,1.5*$H228*$P228),2),0)</f>
        <v>85.5</v>
      </c>
      <c r="S228" s="539" t="n">
        <f aca="false">IF($O228&gt;$W$4,ROUND(IF($O228&lt;1.5,0,IF($O228&gt;3,1.5*$H228*$P228,($O228-1.5)*$H228*$P228)),2),0)</f>
        <v>41.04</v>
      </c>
      <c r="T228" s="539" t="n">
        <f aca="false">IF($O228&gt;$W$4,ROUND(IF($O228&lt;3,0,IF($O228&gt;4.5,1.5*$H228*$P228,($O228-3)*$H228*$P228)),2),0)</f>
        <v>0</v>
      </c>
      <c r="U228" s="539" t="n">
        <f aca="false">IF($O228&gt;$W$4,ROUND(IF($O228&lt;4.5,0,IF($O228&gt;6,($O228-4.5)*$H228*$P228,($O228-4.5)*$H228*$P228)),2),0)</f>
        <v>0</v>
      </c>
      <c r="V228" s="540" t="n">
        <f aca="false">IF($O228&gt;$W$4,IF($O228&lt;=4,ROUND($H228*($O228+0.5)*2,2),0),0)</f>
        <v>163.2</v>
      </c>
      <c r="W228" s="541" t="n">
        <f aca="false">IF($O228&gt;$W$4,IF($O228&gt;4,ROUND($H228*($O228+0.5)*2,2),0),0)</f>
        <v>0</v>
      </c>
      <c r="X228" s="558" t="str">
        <f aca="false">A228</f>
        <v>JB20-3</v>
      </c>
      <c r="Y228" s="560" t="n">
        <f aca="false">IF($D228=0.4,1.2,IF($D228=0.6,1.2,IF($D228=0.8,1.3,IF($D228=1,1.5,IF($D228=1.2,1.7,IF($D228&lt;=2,2,"--"))))))</f>
        <v>1.5</v>
      </c>
      <c r="Z228" s="564" t="s">
        <v>1151</v>
      </c>
      <c r="AA228" s="561" t="n">
        <f aca="false">Y228</f>
        <v>1.5</v>
      </c>
      <c r="AB228" s="543" t="n">
        <f aca="false">IF($Y228="--","--",I228)</f>
        <v>1.9</v>
      </c>
      <c r="AC228" s="544" t="n">
        <f aca="false">IF($Y228="--","--",IF(D228&gt;1.5,0.15,ROUND($D228*0.1,2)))</f>
        <v>0.1</v>
      </c>
      <c r="AD228" s="544" t="n">
        <f aca="false">IF($Y228="--","--",0.15)</f>
        <v>0.15</v>
      </c>
      <c r="AE228" s="545" t="n">
        <f aca="false">IF($Y228="--","--",ROUND(AB228+AC228+AD228,2))</f>
        <v>2.15</v>
      </c>
      <c r="AF228" s="565" t="n">
        <f aca="false">IF($Y228="--","--",IF($AB228&lt;=2,$Y228+1,($Y228+1)+ROUNDUP($AB228-2,0)*0.1))</f>
        <v>2.5</v>
      </c>
      <c r="AG228" s="566" t="n">
        <f aca="false">IF($D228=0.4,0.92,IF($D228=0.6,0.68,IF($D228=0.8,0.74,IF($D228=1,0.7,IF($D228=1.2,0.66,IF($D228=1.5,0.6,IF($D228&lt;=2,(2.4-(D228+0.3)),"--")))))))</f>
        <v>0.7</v>
      </c>
      <c r="AH228" s="547" t="n">
        <f aca="false">IF($Y228="--","--",IF($AE228&lt;=$W$4,ROUND(IF($AE228&lt;1.5,$AE228*$AF228*$AG228,1.5*$AF228*$AG228),2),0))</f>
        <v>0</v>
      </c>
      <c r="AI228" s="547" t="n">
        <f aca="false">IF($Y228="--","--",IF($AE228&gt;$W$4,ROUND(IF($AE228&lt;1.5,$AE228*$AF228*$AG228,1.5*$AF228*$AG228),2),0))</f>
        <v>2.63</v>
      </c>
      <c r="AJ228" s="547" t="n">
        <f aca="false">IF($Y228="--","--",IF($AE228&gt;$W$4,ROUND(IF($AE228&lt;1.5,0,IF($AE228&gt;3,1.5*$AF228*$AG228,($AE228-1.5)*$AF228*$AG228)),2),0))</f>
        <v>1.14</v>
      </c>
      <c r="AK228" s="547" t="n">
        <f aca="false">IF($Y228="--","--",IF($AE228&gt;$W$4,ROUND(IF($AE228&lt;3,0,IF($AE228&gt;4.5,1.5*$AF228*$AG228,($AE228-3)*$AF228*$AG228)),2),0))</f>
        <v>0</v>
      </c>
      <c r="AL228" s="547" t="n">
        <f aca="false">IF($Y228="--","--",IF($AE228&gt;$W$4,ROUND(IF($AE228&lt;4.5,0,IF($AE228&gt;6,($AE228-4.5)*$AF228*$AG228,($AE228-4.5)*$AF228*$AG228)),2),0))</f>
        <v>0</v>
      </c>
      <c r="AM228" s="544" t="n">
        <f aca="false">IF($Y228="--","--",IF($AE228&gt;$W$4,IF($AE228&lt;=4,ROUND(($AG228*4)*($AE228+0.5)*2,2),0),0))</f>
        <v>14.84</v>
      </c>
      <c r="AN228" s="548" t="n">
        <f aca="false">IF($Y228="--","--",IF($AE228&gt;$W$4,IF($AE228&gt;4,ROUND(($AG228*4)*($AE228+0.5)*2,2),0),0))</f>
        <v>0</v>
      </c>
      <c r="AO228" s="558" t="s">
        <v>1354</v>
      </c>
      <c r="AP228" s="570" t="s">
        <v>10</v>
      </c>
      <c r="AQ228" s="571" t="s">
        <v>1355</v>
      </c>
      <c r="AR228" s="560" t="n">
        <v>1</v>
      </c>
      <c r="AS228" s="561"/>
      <c r="AT228" s="561"/>
      <c r="AU228" s="562" t="n">
        <v>30</v>
      </c>
      <c r="AV228" s="560" t="n">
        <f aca="false">IF($Y228="--","--",Y228+0.2)</f>
        <v>1.7</v>
      </c>
      <c r="AW228" s="564" t="s">
        <v>1151</v>
      </c>
      <c r="AX228" s="561" t="n">
        <f aca="false">AV228</f>
        <v>1.7</v>
      </c>
      <c r="AY228" s="538" t="n">
        <f aca="false">IF(D228&gt;2,AU228,AU228-AV228)</f>
        <v>28.3</v>
      </c>
      <c r="AZ228" s="538" t="n">
        <f aca="false">N228</f>
        <v>0.2</v>
      </c>
      <c r="BA228" s="538" t="n">
        <f aca="false">P228</f>
        <v>1.9</v>
      </c>
      <c r="BB228" s="537" t="n">
        <f aca="false">IF(F228=0,IF(ROUND(AY228*(((N228*P228)+(((D228+M228*2)/6)*P228))-ROUND(((D228+M228*2)^2)*((PI()*96.379/(4*360))-((SIN((96.379/2)*PI()/180))*(COS((96.379/2)*PI()/180))/4)),4)),2),ROUND(AY228*(((N228*P228)+(((D228+M228*2)/4)*P228))-ROUND(((D228+M228*2)^2)*((PI()*120/(4*360))-((SIN((120/2)*PI()/180))*(COS((120/2)*PI()/180))/4)),4)),2)),0)</f>
        <v>20.63</v>
      </c>
      <c r="BC228" s="549" t="n">
        <f aca="false">IF(F228&gt;0,ROUND(AY228*N228*P228,2),0)</f>
        <v>0</v>
      </c>
      <c r="BD228" s="549" t="n">
        <f aca="false">SUM(Q228:U228,AH228:AL228)</f>
        <v>130.31</v>
      </c>
      <c r="BE228" s="549" t="n">
        <f aca="false">IF(F228=0,ROUND((PI()*((D228+M228*2)^2)/4)*AY228,2),ROUND((D228+M228*2)*(F228+M228*2)*AY228,2))</f>
        <v>32.01</v>
      </c>
      <c r="BF228" s="572" t="n">
        <f aca="false">IF(($I228+M228-0.15)&lt;=2,($I228+M228+0.15),IF(($I228+M228)&lt;=3,2.35,($I228+M228+0.2)-0.85))</f>
        <v>2.15</v>
      </c>
      <c r="BG228" s="572" t="n">
        <f aca="false">IF(D228&gt;2,(I228-F228-M228-0.11),IF(($I228+M228)&lt;=2,0,IF(($I228+M228)&gt;3,0.85,(I228+M228+0.2-BF228))))</f>
        <v>0</v>
      </c>
      <c r="BH228" s="572" t="n">
        <f aca="false">IF(D228&gt;2,ROUND(((1.42+0.4)+(0.91+0.4))*2*BG228,2),ROUND(AV228*AX228*BF228,2))</f>
        <v>6.21</v>
      </c>
      <c r="BI228" s="572" t="n">
        <f aca="false">ROUND(((PI()*0.9^2)/4)*BG228,2)</f>
        <v>0</v>
      </c>
      <c r="BJ228" s="550" t="n">
        <f aca="false">ROUND(BD228-BE228-BH228-BI228-BB228-BC228,2)</f>
        <v>71.46</v>
      </c>
      <c r="BK228" s="516"/>
    </row>
    <row r="229" customFormat="false" ht="14.25" hidden="false" customHeight="false" outlineLevel="0" collapsed="false">
      <c r="A229" s="558" t="s">
        <v>1355</v>
      </c>
      <c r="B229" s="570" t="s">
        <v>10</v>
      </c>
      <c r="C229" s="559" t="s">
        <v>1351</v>
      </c>
      <c r="D229" s="560" t="n">
        <v>1</v>
      </c>
      <c r="E229" s="561"/>
      <c r="F229" s="561"/>
      <c r="G229" s="560" t="s">
        <v>1150</v>
      </c>
      <c r="H229" s="562" t="n">
        <v>20</v>
      </c>
      <c r="I229" s="563" t="n">
        <v>1.94662167466667</v>
      </c>
      <c r="J229" s="563" t="n">
        <v>2.07062167466667</v>
      </c>
      <c r="K229" s="536" t="n">
        <v>0.12</v>
      </c>
      <c r="L229" s="537" t="n">
        <f aca="false">ROUND((I229+J229)/2,2)</f>
        <v>2.01</v>
      </c>
      <c r="M229" s="538" t="n">
        <f aca="false">IF(F229=0,ROUND($D229*0.1,2),IF(D229&gt;2.8,0.18,0.15))</f>
        <v>0.1</v>
      </c>
      <c r="N229" s="538" t="n">
        <f aca="false">IF(F229=0,IF(ROUND($D229/4,2),IF(ROUND(($D229*1.2)/6,2)&lt;0.1,0.1,ROUND(($D229*1.2)/6,2))),0.5)</f>
        <v>0.2</v>
      </c>
      <c r="O229" s="537" t="n">
        <f aca="false">L229+M229+N229</f>
        <v>2.31</v>
      </c>
      <c r="P229" s="537" t="n">
        <f aca="false">IF(O229&lt;2,(D229+M229*2)+0.6,(D229+M229*2)+0.6+ROUNDUP(O229-2,0)*0.1)</f>
        <v>1.9</v>
      </c>
      <c r="Q229" s="539" t="n">
        <f aca="false">IF($O229&lt;=$W$4,ROUND(IF($O229&lt;1.5,$O229*$H229*$P229,1.5*$H229*$P229),2),0)</f>
        <v>0</v>
      </c>
      <c r="R229" s="539" t="n">
        <f aca="false">IF($O229&gt;$W$4,ROUND(IF($O229&lt;1.5,$O229*$H229*$P229,1.5*$H229*$P229),2),0)</f>
        <v>57</v>
      </c>
      <c r="S229" s="539" t="n">
        <f aca="false">IF($O229&gt;$W$4,ROUND(IF($O229&lt;1.5,0,IF($O229&gt;3,1.5*$H229*$P229,($O229-1.5)*$H229*$P229)),2),0)</f>
        <v>30.78</v>
      </c>
      <c r="T229" s="539" t="n">
        <f aca="false">IF($O229&gt;$W$4,ROUND(IF($O229&lt;3,0,IF($O229&gt;4.5,1.5*$H229*$P229,($O229-3)*$H229*$P229)),2),0)</f>
        <v>0</v>
      </c>
      <c r="U229" s="539" t="n">
        <f aca="false">IF($O229&gt;$W$4,ROUND(IF($O229&lt;4.5,0,IF($O229&gt;6,($O229-4.5)*$H229*$P229,($O229-4.5)*$H229*$P229)),2),0)</f>
        <v>0</v>
      </c>
      <c r="V229" s="540" t="n">
        <f aca="false">IF($O229&gt;$W$4,IF($O229&lt;=4,ROUND($H229*($O229+0.5)*2,2),0),0)</f>
        <v>112.4</v>
      </c>
      <c r="W229" s="541" t="n">
        <f aca="false">IF($O229&gt;$W$4,IF($O229&gt;4,ROUND($H229*($O229+0.5)*2,2),0),0)</f>
        <v>0</v>
      </c>
      <c r="X229" s="558" t="str">
        <f aca="false">A229</f>
        <v>JB20-4</v>
      </c>
      <c r="Y229" s="560" t="n">
        <f aca="false">IF($D229=0.4,1.2,IF($D229=0.6,1.2,IF($D229=0.8,1.3,IF($D229=1,1.5,IF($D229=1.2,1.7,IF($D229&lt;=2,2,"--"))))))</f>
        <v>1.5</v>
      </c>
      <c r="Z229" s="564" t="s">
        <v>1151</v>
      </c>
      <c r="AA229" s="561" t="n">
        <f aca="false">Y229</f>
        <v>1.5</v>
      </c>
      <c r="AB229" s="543" t="n">
        <f aca="false">IF($Y229="--","--",I229)</f>
        <v>1.94662167466667</v>
      </c>
      <c r="AC229" s="544" t="n">
        <f aca="false">IF($Y229="--","--",IF(D229&gt;1.5,0.15,ROUND($D229*0.1,2)))</f>
        <v>0.1</v>
      </c>
      <c r="AD229" s="544" t="n">
        <f aca="false">IF($Y229="--","--",0.15)</f>
        <v>0.15</v>
      </c>
      <c r="AE229" s="545" t="n">
        <f aca="false">IF($Y229="--","--",ROUND(AB229+AC229+AD229,2))</f>
        <v>2.2</v>
      </c>
      <c r="AF229" s="565" t="n">
        <f aca="false">IF($Y229="--","--",IF($AB229&lt;=2,$Y229+1,($Y229+1)+ROUNDUP($AB229-2,0)*0.1))</f>
        <v>2.5</v>
      </c>
      <c r="AG229" s="566" t="n">
        <f aca="false">IF($D229=0.4,0.92,IF($D229=0.6,0.68,IF($D229=0.8,0.74,IF($D229=1,0.7,IF($D229=1.2,0.66,IF($D229=1.5,0.6,IF($D229&lt;=2,(2.4-(D229+0.3)),"--")))))))</f>
        <v>0.7</v>
      </c>
      <c r="AH229" s="547" t="n">
        <f aca="false">IF($Y229="--","--",IF($AE229&lt;=$W$4,ROUND(IF($AE229&lt;1.5,$AE229*$AF229*$AG229,1.5*$AF229*$AG229),2),0))</f>
        <v>0</v>
      </c>
      <c r="AI229" s="547" t="n">
        <f aca="false">IF($Y229="--","--",IF($AE229&gt;$W$4,ROUND(IF($AE229&lt;1.5,$AE229*$AF229*$AG229,1.5*$AF229*$AG229),2),0))</f>
        <v>2.63</v>
      </c>
      <c r="AJ229" s="547" t="n">
        <f aca="false">IF($Y229="--","--",IF($AE229&gt;$W$4,ROUND(IF($AE229&lt;1.5,0,IF($AE229&gt;3,1.5*$AF229*$AG229,($AE229-1.5)*$AF229*$AG229)),2),0))</f>
        <v>1.23</v>
      </c>
      <c r="AK229" s="547" t="n">
        <f aca="false">IF($Y229="--","--",IF($AE229&gt;$W$4,ROUND(IF($AE229&lt;3,0,IF($AE229&gt;4.5,1.5*$AF229*$AG229,($AE229-3)*$AF229*$AG229)),2),0))</f>
        <v>0</v>
      </c>
      <c r="AL229" s="547" t="n">
        <f aca="false">IF($Y229="--","--",IF($AE229&gt;$W$4,ROUND(IF($AE229&lt;4.5,0,IF($AE229&gt;6,($AE229-4.5)*$AF229*$AG229,($AE229-4.5)*$AF229*$AG229)),2),0))</f>
        <v>0</v>
      </c>
      <c r="AM229" s="544" t="n">
        <f aca="false">IF($Y229="--","--",IF($AE229&gt;$W$4,IF($AE229&lt;=4,ROUND(($AG229*4)*($AE229+0.5)*2,2),0),0))</f>
        <v>15.12</v>
      </c>
      <c r="AN229" s="548" t="n">
        <f aca="false">IF($Y229="--","--",IF($AE229&gt;$W$4,IF($AE229&gt;4,ROUND(($AG229*4)*($AE229+0.5)*2,2),0),0))</f>
        <v>0</v>
      </c>
      <c r="AO229" s="558" t="s">
        <v>1355</v>
      </c>
      <c r="AP229" s="570" t="s">
        <v>10</v>
      </c>
      <c r="AQ229" s="571" t="s">
        <v>1351</v>
      </c>
      <c r="AR229" s="560" t="n">
        <v>1</v>
      </c>
      <c r="AS229" s="561"/>
      <c r="AT229" s="561"/>
      <c r="AU229" s="562" t="n">
        <v>20</v>
      </c>
      <c r="AV229" s="560" t="n">
        <f aca="false">IF($Y229="--","--",Y229+0.2)</f>
        <v>1.7</v>
      </c>
      <c r="AW229" s="564" t="s">
        <v>1151</v>
      </c>
      <c r="AX229" s="561" t="n">
        <f aca="false">AV229</f>
        <v>1.7</v>
      </c>
      <c r="AY229" s="538" t="n">
        <f aca="false">IF(D229&gt;2,AU229,AU229-AV229)</f>
        <v>18.3</v>
      </c>
      <c r="AZ229" s="538" t="n">
        <f aca="false">N229</f>
        <v>0.2</v>
      </c>
      <c r="BA229" s="538" t="n">
        <f aca="false">P229</f>
        <v>1.9</v>
      </c>
      <c r="BB229" s="537" t="n">
        <f aca="false">IF(F229=0,IF(ROUND(AY229*(((N229*P229)+(((D229+M229*2)/6)*P229))-ROUND(((D229+M229*2)^2)*((PI()*96.379/(4*360))-((SIN((96.379/2)*PI()/180))*(COS((96.379/2)*PI()/180))/4)),4)),2),ROUND(AY229*(((N229*P229)+(((D229+M229*2)/4)*P229))-ROUND(((D229+M229*2)^2)*((PI()*120/(4*360))-((SIN((120/2)*PI()/180))*(COS((120/2)*PI()/180))/4)),4)),2)),0)</f>
        <v>13.34</v>
      </c>
      <c r="BC229" s="549" t="n">
        <f aca="false">IF(F229&gt;0,ROUND(AY229*N229*P229,2),0)</f>
        <v>0</v>
      </c>
      <c r="BD229" s="549" t="n">
        <f aca="false">SUM(Q229:U229,AH229:AL229)</f>
        <v>91.64</v>
      </c>
      <c r="BE229" s="549" t="n">
        <f aca="false">IF(F229=0,ROUND((PI()*((D229+M229*2)^2)/4)*AY229,2),ROUND((D229+M229*2)*(F229+M229*2)*AY229,2))</f>
        <v>20.7</v>
      </c>
      <c r="BF229" s="572" t="n">
        <f aca="false">IF(($I229+M229-0.15)&lt;=2,($I229+M229+0.15),IF(($I229+M229)&lt;=3,2.35,($I229+M229+0.2)-0.85))</f>
        <v>2.19662167466667</v>
      </c>
      <c r="BG229" s="572" t="n">
        <f aca="false">IF(D229&gt;2,(I229-F229-M229-0.11),IF(($I229+M229)&lt;=2,0,IF(($I229+M229)&gt;3,0.85,(I229+M229+0.2-BF229))))</f>
        <v>0.0500000000000003</v>
      </c>
      <c r="BH229" s="572" t="n">
        <f aca="false">IF(D229&gt;2,ROUND(((1.42+0.4)+(0.91+0.4))*2*BG229,2),ROUND(AV229*AX229*BF229,2))</f>
        <v>6.35</v>
      </c>
      <c r="BI229" s="572" t="n">
        <f aca="false">ROUND(((PI()*0.9^2)/4)*BG229,2)</f>
        <v>0.03</v>
      </c>
      <c r="BJ229" s="550" t="n">
        <f aca="false">ROUND(BD229-BE229-BH229-BI229-BB229-BC229,2)</f>
        <v>51.22</v>
      </c>
      <c r="BK229" s="516"/>
    </row>
    <row r="230" customFormat="false" ht="14.25" hidden="false" customHeight="false" outlineLevel="0" collapsed="false">
      <c r="A230" s="558" t="s">
        <v>1351</v>
      </c>
      <c r="B230" s="570" t="s">
        <v>10</v>
      </c>
      <c r="C230" s="559" t="s">
        <v>1356</v>
      </c>
      <c r="D230" s="560" t="n">
        <v>1</v>
      </c>
      <c r="E230" s="561"/>
      <c r="F230" s="561"/>
      <c r="G230" s="560" t="s">
        <v>1150</v>
      </c>
      <c r="H230" s="562" t="n">
        <v>30</v>
      </c>
      <c r="I230" s="563" t="n">
        <v>2.19062167466667</v>
      </c>
      <c r="J230" s="563" t="n">
        <v>2.22262167466667</v>
      </c>
      <c r="K230" s="536" t="n">
        <v>0</v>
      </c>
      <c r="L230" s="537" t="n">
        <f aca="false">ROUND((I230+J230)/2,2)</f>
        <v>2.21</v>
      </c>
      <c r="M230" s="538" t="n">
        <f aca="false">IF(F230=0,ROUND($D230*0.1,2),IF(D230&gt;2.8,0.18,0.15))</f>
        <v>0.1</v>
      </c>
      <c r="N230" s="538" t="n">
        <f aca="false">IF(F230=0,IF(ROUND($D230/4,2),IF(ROUND(($D230*1.2)/6,2)&lt;0.1,0.1,ROUND(($D230*1.2)/6,2))),0.5)</f>
        <v>0.2</v>
      </c>
      <c r="O230" s="537" t="n">
        <f aca="false">L230+M230+N230</f>
        <v>2.51</v>
      </c>
      <c r="P230" s="537" t="n">
        <f aca="false">IF(O230&lt;2,(D230+M230*2)+0.6,(D230+M230*2)+0.6+ROUNDUP(O230-2,0)*0.1)</f>
        <v>1.9</v>
      </c>
      <c r="Q230" s="539" t="n">
        <f aca="false">IF($O230&lt;=$W$4,ROUND(IF($O230&lt;1.5,$O230*$H230*$P230,1.5*$H230*$P230),2),0)</f>
        <v>0</v>
      </c>
      <c r="R230" s="539" t="n">
        <f aca="false">IF($O230&gt;$W$4,ROUND(IF($O230&lt;1.5,$O230*$H230*$P230,1.5*$H230*$P230),2),0)</f>
        <v>85.5</v>
      </c>
      <c r="S230" s="539" t="n">
        <f aca="false">IF($O230&gt;$W$4,ROUND(IF($O230&lt;1.5,0,IF($O230&gt;3,1.5*$H230*$P230,($O230-1.5)*$H230*$P230)),2),0)</f>
        <v>57.57</v>
      </c>
      <c r="T230" s="539" t="n">
        <f aca="false">IF($O230&gt;$W$4,ROUND(IF($O230&lt;3,0,IF($O230&gt;4.5,1.5*$H230*$P230,($O230-3)*$H230*$P230)),2),0)</f>
        <v>0</v>
      </c>
      <c r="U230" s="539" t="n">
        <f aca="false">IF($O230&gt;$W$4,ROUND(IF($O230&lt;4.5,0,IF($O230&gt;6,($O230-4.5)*$H230*$P230,($O230-4.5)*$H230*$P230)),2),0)</f>
        <v>0</v>
      </c>
      <c r="V230" s="540" t="n">
        <f aca="false">IF($O230&gt;$W$4,IF($O230&lt;=4,ROUND($H230*($O230+0.5)*2,2),0),0)</f>
        <v>180.6</v>
      </c>
      <c r="W230" s="541" t="n">
        <f aca="false">IF($O230&gt;$W$4,IF($O230&gt;4,ROUND($H230*($O230+0.5)*2,2),0),0)</f>
        <v>0</v>
      </c>
      <c r="X230" s="558" t="str">
        <f aca="false">A230</f>
        <v>JB20-5</v>
      </c>
      <c r="Y230" s="560" t="n">
        <f aca="false">IF($D230=0.4,1.2,IF($D230=0.6,1.2,IF($D230=0.8,1.3,IF($D230=1,1.5,IF($D230=1.2,1.7,IF($D230&lt;=2,2,"--"))))))</f>
        <v>1.5</v>
      </c>
      <c r="Z230" s="564" t="s">
        <v>1151</v>
      </c>
      <c r="AA230" s="561" t="n">
        <f aca="false">Y230</f>
        <v>1.5</v>
      </c>
      <c r="AB230" s="543" t="n">
        <f aca="false">IF($Y230="--","--",I230)</f>
        <v>2.19062167466667</v>
      </c>
      <c r="AC230" s="544" t="n">
        <f aca="false">IF($Y230="--","--",IF(D230&gt;1.5,0.15,ROUND($D230*0.1,2)))</f>
        <v>0.1</v>
      </c>
      <c r="AD230" s="544" t="n">
        <f aca="false">IF($Y230="--","--",0.15)</f>
        <v>0.15</v>
      </c>
      <c r="AE230" s="545" t="n">
        <f aca="false">IF($Y230="--","--",ROUND(AB230+AC230+AD230,2))</f>
        <v>2.44</v>
      </c>
      <c r="AF230" s="565" t="n">
        <f aca="false">IF($Y230="--","--",IF($AB230&lt;=2,$Y230+1,($Y230+1)+ROUNDUP($AB230-2,0)*0.1))</f>
        <v>2.6</v>
      </c>
      <c r="AG230" s="566" t="n">
        <f aca="false">IF($D230=0.4,0.92,IF($D230=0.6,0.68,IF($D230=0.8,0.74,IF($D230=1,0.7,IF($D230=1.2,0.66,IF($D230=1.5,0.6,IF($D230&lt;=2,(2.4-(D230+0.3)),"--")))))))</f>
        <v>0.7</v>
      </c>
      <c r="AH230" s="547" t="n">
        <f aca="false">IF($Y230="--","--",IF($AE230&lt;=$W$4,ROUND(IF($AE230&lt;1.5,$AE230*$AF230*$AG230,1.5*$AF230*$AG230),2),0))</f>
        <v>0</v>
      </c>
      <c r="AI230" s="547" t="n">
        <f aca="false">IF($Y230="--","--",IF($AE230&gt;$W$4,ROUND(IF($AE230&lt;1.5,$AE230*$AF230*$AG230,1.5*$AF230*$AG230),2),0))</f>
        <v>2.73</v>
      </c>
      <c r="AJ230" s="547" t="n">
        <f aca="false">IF($Y230="--","--",IF($AE230&gt;$W$4,ROUND(IF($AE230&lt;1.5,0,IF($AE230&gt;3,1.5*$AF230*$AG230,($AE230-1.5)*$AF230*$AG230)),2),0))</f>
        <v>1.71</v>
      </c>
      <c r="AK230" s="547" t="n">
        <f aca="false">IF($Y230="--","--",IF($AE230&gt;$W$4,ROUND(IF($AE230&lt;3,0,IF($AE230&gt;4.5,1.5*$AF230*$AG230,($AE230-3)*$AF230*$AG230)),2),0))</f>
        <v>0</v>
      </c>
      <c r="AL230" s="547" t="n">
        <f aca="false">IF($Y230="--","--",IF($AE230&gt;$W$4,ROUND(IF($AE230&lt;4.5,0,IF($AE230&gt;6,($AE230-4.5)*$AF230*$AG230,($AE230-4.5)*$AF230*$AG230)),2),0))</f>
        <v>0</v>
      </c>
      <c r="AM230" s="544" t="n">
        <f aca="false">IF($Y230="--","--",IF($AE230&gt;$W$4,IF($AE230&lt;=4,ROUND(($AG230*4)*($AE230+0.5)*2,2),0),0))</f>
        <v>16.46</v>
      </c>
      <c r="AN230" s="548" t="n">
        <f aca="false">IF($Y230="--","--",IF($AE230&gt;$W$4,IF($AE230&gt;4,ROUND(($AG230*4)*($AE230+0.5)*2,2),0),0))</f>
        <v>0</v>
      </c>
      <c r="AO230" s="558" t="s">
        <v>1351</v>
      </c>
      <c r="AP230" s="570" t="s">
        <v>10</v>
      </c>
      <c r="AQ230" s="571" t="s">
        <v>1356</v>
      </c>
      <c r="AR230" s="560" t="n">
        <v>1</v>
      </c>
      <c r="AS230" s="561"/>
      <c r="AT230" s="561"/>
      <c r="AU230" s="562" t="n">
        <v>30</v>
      </c>
      <c r="AV230" s="560" t="n">
        <f aca="false">IF($Y230="--","--",Y230+0.2)</f>
        <v>1.7</v>
      </c>
      <c r="AW230" s="564" t="s">
        <v>1151</v>
      </c>
      <c r="AX230" s="561" t="n">
        <f aca="false">AV230</f>
        <v>1.7</v>
      </c>
      <c r="AY230" s="538" t="n">
        <f aca="false">IF(D230&gt;2,AU230,AU230-AV230)</f>
        <v>28.3</v>
      </c>
      <c r="AZ230" s="538" t="n">
        <f aca="false">N230</f>
        <v>0.2</v>
      </c>
      <c r="BA230" s="538" t="n">
        <f aca="false">P230</f>
        <v>1.9</v>
      </c>
      <c r="BB230" s="537" t="n">
        <f aca="false">IF(F230=0,IF(ROUND(AY230*(((N230*P230)+(((D230+M230*2)/6)*P230))-ROUND(((D230+M230*2)^2)*((PI()*96.379/(4*360))-((SIN((96.379/2)*PI()/180))*(COS((96.379/2)*PI()/180))/4)),4)),2),ROUND(AY230*(((N230*P230)+(((D230+M230*2)/4)*P230))-ROUND(((D230+M230*2)^2)*((PI()*120/(4*360))-((SIN((120/2)*PI()/180))*(COS((120/2)*PI()/180))/4)),4)),2)),0)</f>
        <v>20.63</v>
      </c>
      <c r="BC230" s="549" t="n">
        <f aca="false">IF(F230&gt;0,ROUND(AY230*N230*P230,2),0)</f>
        <v>0</v>
      </c>
      <c r="BD230" s="549" t="n">
        <f aca="false">SUM(Q230:U230,AH230:AL230)</f>
        <v>147.51</v>
      </c>
      <c r="BE230" s="549" t="n">
        <f aca="false">IF(F230=0,ROUND((PI()*((D230+M230*2)^2)/4)*AY230,2),ROUND((D230+M230*2)*(F230+M230*2)*AY230,2))</f>
        <v>32.01</v>
      </c>
      <c r="BF230" s="572" t="n">
        <f aca="false">IF(($I230+M230-0.15)&lt;=2,($I230+M230+0.15),IF(($I230+M230)&lt;=3,2.35,($I230+M230+0.2)-0.85))</f>
        <v>2.35</v>
      </c>
      <c r="BG230" s="572" t="n">
        <f aca="false">IF(D230&gt;2,(I230-F230-M230-0.11),IF(($I230+M230)&lt;=2,0,IF(($I230+M230)&gt;3,0.85,(I230+M230+0.2-BF230))))</f>
        <v>0.14062167466667</v>
      </c>
      <c r="BH230" s="572" t="n">
        <f aca="false">IF(D230&gt;2,ROUND(((1.42+0.4)+(0.91+0.4))*2*BG230,2),ROUND(AV230*AX230*BF230,2))</f>
        <v>6.79</v>
      </c>
      <c r="BI230" s="572" t="n">
        <f aca="false">ROUND(((PI()*0.9^2)/4)*BG230,2)</f>
        <v>0.09</v>
      </c>
      <c r="BJ230" s="550" t="n">
        <f aca="false">ROUND(BD230-BE230-BH230-BI230-BB230-BC230,2)</f>
        <v>87.99</v>
      </c>
      <c r="BK230" s="516"/>
    </row>
    <row r="231" customFormat="false" ht="14.25" hidden="false" customHeight="false" outlineLevel="0" collapsed="false">
      <c r="A231" s="530" t="s">
        <v>1356</v>
      </c>
      <c r="B231" s="531" t="s">
        <v>10</v>
      </c>
      <c r="C231" s="532" t="s">
        <v>1357</v>
      </c>
      <c r="D231" s="533" t="n">
        <v>1</v>
      </c>
      <c r="E231" s="534"/>
      <c r="F231" s="534"/>
      <c r="G231" s="533" t="s">
        <v>1150</v>
      </c>
      <c r="H231" s="535" t="n">
        <v>40</v>
      </c>
      <c r="I231" s="536" t="n">
        <v>2.22262167466667</v>
      </c>
      <c r="J231" s="536" t="n">
        <v>2.08262167466667</v>
      </c>
      <c r="K231" s="536" t="n">
        <v>0.775</v>
      </c>
      <c r="L231" s="537" t="n">
        <f aca="false">ROUND((I231+J231)/2,2)</f>
        <v>2.15</v>
      </c>
      <c r="M231" s="538" t="n">
        <f aca="false">IF(F231=0,ROUND($D231*0.1,2),IF(D231&gt;2.8,0.18,0.15))</f>
        <v>0.1</v>
      </c>
      <c r="N231" s="538" t="n">
        <f aca="false">IF(F231=0,IF(ROUND($D231/4,2),IF(ROUND(($D231*1.2)/6,2)&lt;0.1,0.1,ROUND(($D231*1.2)/6,2))),0.5)</f>
        <v>0.2</v>
      </c>
      <c r="O231" s="537" t="n">
        <f aca="false">L231+M231+N231</f>
        <v>2.45</v>
      </c>
      <c r="P231" s="537" t="n">
        <f aca="false">IF(O231&lt;2,(D231+M231*2)+0.6,(D231+M231*2)+0.6+ROUNDUP(O231-2,0)*0.1)</f>
        <v>1.9</v>
      </c>
      <c r="Q231" s="539" t="n">
        <f aca="false">IF($O231&lt;=$W$4,ROUND(IF($O231&lt;1.5,$O231*$H231*$P231,1.5*$H231*$P231),2),0)</f>
        <v>0</v>
      </c>
      <c r="R231" s="539" t="n">
        <f aca="false">IF($O231&gt;$W$4,ROUND(IF($O231&lt;1.5,$O231*$H231*$P231,1.5*$H231*$P231),2),0)</f>
        <v>114</v>
      </c>
      <c r="S231" s="539" t="n">
        <f aca="false">IF($O231&gt;$W$4,ROUND(IF($O231&lt;1.5,0,IF($O231&gt;3,1.5*$H231*$P231,($O231-1.5)*$H231*$P231)),2),0)</f>
        <v>72.2</v>
      </c>
      <c r="T231" s="539" t="n">
        <f aca="false">IF($O231&gt;$W$4,ROUND(IF($O231&lt;3,0,IF($O231&gt;4.5,1.5*$H231*$P231,($O231-3)*$H231*$P231)),2),0)</f>
        <v>0</v>
      </c>
      <c r="U231" s="539" t="n">
        <f aca="false">IF($O231&gt;$W$4,ROUND(IF($O231&lt;4.5,0,IF($O231&gt;6,($O231-4.5)*$H231*$P231,($O231-4.5)*$H231*$P231)),2),0)</f>
        <v>0</v>
      </c>
      <c r="V231" s="540" t="n">
        <f aca="false">IF($O231&gt;$W$4,IF($O231&lt;=4,ROUND($H231*($O231+0.5)*2,2),0),0)</f>
        <v>236</v>
      </c>
      <c r="W231" s="541" t="n">
        <f aca="false">IF($O231&gt;$W$4,IF($O231&gt;4,ROUND($H231*($O231+0.5)*2,2),0),0)</f>
        <v>0</v>
      </c>
      <c r="X231" s="530" t="str">
        <f aca="false">A231</f>
        <v>JB20-6</v>
      </c>
      <c r="Y231" s="533" t="n">
        <f aca="false">IF($D231=0.4,1.2,IF($D231=0.6,1.2,IF($D231=0.8,1.3,IF($D231=1,1.5,IF($D231=1.2,1.7,IF($D231&lt;=2,2,"--"))))))</f>
        <v>1.5</v>
      </c>
      <c r="Z231" s="542" t="s">
        <v>1151</v>
      </c>
      <c r="AA231" s="534" t="n">
        <f aca="false">Y231</f>
        <v>1.5</v>
      </c>
      <c r="AB231" s="543" t="n">
        <f aca="false">IF($Y231="--","--",I231)</f>
        <v>2.22262167466667</v>
      </c>
      <c r="AC231" s="544" t="n">
        <f aca="false">IF($Y231="--","--",IF(D231&gt;1.5,0.15,ROUND($D231*0.1,2)))</f>
        <v>0.1</v>
      </c>
      <c r="AD231" s="544" t="n">
        <f aca="false">IF($Y231="--","--",0.15)</f>
        <v>0.15</v>
      </c>
      <c r="AE231" s="545" t="n">
        <f aca="false">IF($Y231="--","--",ROUND(AB231+AC231+AD231,2))</f>
        <v>2.47</v>
      </c>
      <c r="AF231" s="545" t="n">
        <f aca="false">IF($Y231="--","--",IF($AB231&lt;=2,$Y231+1,($Y231+1)+ROUNDUP($AB231-2,0)*0.1))</f>
        <v>2.6</v>
      </c>
      <c r="AG231" s="546" t="n">
        <f aca="false">IF($D231=0.4,0.92,IF($D231=0.6,0.68,IF($D231=0.8,0.74,IF($D231=1,0.7,IF($D231=1.2,0.66,IF($D231=1.5,0.6,IF($D231&lt;=2,(2.4-(D231+0.3)),"--")))))))</f>
        <v>0.7</v>
      </c>
      <c r="AH231" s="547" t="n">
        <f aca="false">IF($Y231="--","--",IF($AE231&lt;=$W$4,ROUND(IF($AE231&lt;1.5,$AE231*$AF231*$AG231,1.5*$AF231*$AG231),2),0))</f>
        <v>0</v>
      </c>
      <c r="AI231" s="547" t="n">
        <f aca="false">IF($Y231="--","--",IF($AE231&gt;$W$4,ROUND(IF($AE231&lt;1.5,$AE231*$AF231*$AG231,1.5*$AF231*$AG231),2),0))</f>
        <v>2.73</v>
      </c>
      <c r="AJ231" s="547" t="n">
        <f aca="false">IF($Y231="--","--",IF($AE231&gt;$W$4,ROUND(IF($AE231&lt;1.5,0,IF($AE231&gt;3,1.5*$AF231*$AG231,($AE231-1.5)*$AF231*$AG231)),2),0))</f>
        <v>1.77</v>
      </c>
      <c r="AK231" s="547" t="n">
        <f aca="false">IF($Y231="--","--",IF($AE231&gt;$W$4,ROUND(IF($AE231&lt;3,0,IF($AE231&gt;4.5,1.5*$AF231*$AG231,($AE231-3)*$AF231*$AG231)),2),0))</f>
        <v>0</v>
      </c>
      <c r="AL231" s="547" t="n">
        <f aca="false">IF($Y231="--","--",IF($AE231&gt;$W$4,ROUND(IF($AE231&lt;4.5,0,IF($AE231&gt;6,($AE231-4.5)*$AF231*$AG231,($AE231-4.5)*$AF231*$AG231)),2),0))</f>
        <v>0</v>
      </c>
      <c r="AM231" s="544" t="n">
        <f aca="false">IF($Y231="--","--",IF($AE231&gt;$W$4,IF($AE231&lt;=4,ROUND(($AG231*4)*($AE231+0.5)*2,2),0),0))</f>
        <v>16.63</v>
      </c>
      <c r="AN231" s="548" t="n">
        <f aca="false">IF($Y231="--","--",IF($AE231&gt;$W$4,IF($AE231&gt;4,ROUND(($AG231*4)*($AE231+0.5)*2,2),0),0))</f>
        <v>0</v>
      </c>
      <c r="AO231" s="530" t="s">
        <v>1356</v>
      </c>
      <c r="AP231" s="531" t="s">
        <v>10</v>
      </c>
      <c r="AQ231" s="532" t="s">
        <v>1357</v>
      </c>
      <c r="AR231" s="533" t="n">
        <v>1</v>
      </c>
      <c r="AS231" s="534"/>
      <c r="AT231" s="534"/>
      <c r="AU231" s="535" t="n">
        <v>40</v>
      </c>
      <c r="AV231" s="533" t="n">
        <f aca="false">IF($Y231="--","--",Y231+0.2)</f>
        <v>1.7</v>
      </c>
      <c r="AW231" s="542" t="s">
        <v>1151</v>
      </c>
      <c r="AX231" s="534" t="n">
        <f aca="false">AV231</f>
        <v>1.7</v>
      </c>
      <c r="AY231" s="538" t="n">
        <f aca="false">IF(D231&gt;2,AU231,AU231-AV231)</f>
        <v>38.3</v>
      </c>
      <c r="AZ231" s="538" t="n">
        <f aca="false">N231</f>
        <v>0.2</v>
      </c>
      <c r="BA231" s="538" t="n">
        <f aca="false">P231</f>
        <v>1.9</v>
      </c>
      <c r="BB231" s="537" t="n">
        <f aca="false">IF(F231=0,IF(ROUND(AY231*(((N231*P231)+(((D231+M231*2)/6)*P231))-ROUND(((D231+M231*2)^2)*((PI()*96.379/(4*360))-((SIN((96.379/2)*PI()/180))*(COS((96.379/2)*PI()/180))/4)),4)),2),ROUND(AY231*(((N231*P231)+(((D231+M231*2)/4)*P231))-ROUND(((D231+M231*2)^2)*((PI()*120/(4*360))-((SIN((120/2)*PI()/180))*(COS((120/2)*PI()/180))/4)),4)),2)),0)</f>
        <v>27.92</v>
      </c>
      <c r="BC231" s="549" t="n">
        <f aca="false">IF(F231&gt;0,ROUND(AY231*N231*P231,2),0)</f>
        <v>0</v>
      </c>
      <c r="BD231" s="549" t="n">
        <f aca="false">SUM(Q231:U231,AH231:AL231)</f>
        <v>190.7</v>
      </c>
      <c r="BE231" s="549" t="n">
        <f aca="false">IF(F231=0,ROUND((PI()*((D231+M231*2)^2)/4)*AY231,2),ROUND((D231+M231*2)*(F231+M231*2)*AY231,2))</f>
        <v>43.32</v>
      </c>
      <c r="BF231" s="539" t="n">
        <f aca="false">IF(($I231+M231-0.15)&lt;=2,($I231+M231+0.15),IF(($I231+M231)&lt;=3,2.35,($I231+M231+0.2)-0.85))</f>
        <v>2.35</v>
      </c>
      <c r="BG231" s="539" t="n">
        <f aca="false">IF(D231&gt;2,(I231-F231-M231-0.11),IF(($I231+M231)&lt;=2,0,IF(($I231+M231)&gt;3,0.85,(I231+M231+0.2-BF231))))</f>
        <v>0.17262167466667</v>
      </c>
      <c r="BH231" s="539" t="n">
        <f aca="false">IF(D231&gt;2,ROUND(((1.42+0.4)+(0.91+0.4))*2*BG231,2),ROUND(AV231*AX231*BF231,2))</f>
        <v>6.79</v>
      </c>
      <c r="BI231" s="539" t="n">
        <f aca="false">ROUND(((PI()*0.9^2)/4)*BG231,2)</f>
        <v>0.11</v>
      </c>
      <c r="BJ231" s="550" t="n">
        <f aca="false">ROUND(BD231-BE231-BH231-BI231-BB231-BC231,2)</f>
        <v>112.56</v>
      </c>
      <c r="BK231" s="516"/>
    </row>
    <row r="232" customFormat="false" ht="14.25" hidden="false" customHeight="false" outlineLevel="0" collapsed="false">
      <c r="A232" s="503"/>
      <c r="B232" s="504"/>
      <c r="C232" s="604"/>
      <c r="D232" s="505"/>
      <c r="E232" s="505"/>
      <c r="F232" s="505"/>
      <c r="G232" s="505"/>
      <c r="H232" s="507"/>
      <c r="I232" s="508"/>
      <c r="J232" s="508"/>
      <c r="K232" s="508"/>
      <c r="L232" s="509"/>
      <c r="M232" s="510"/>
      <c r="N232" s="510"/>
      <c r="O232" s="509"/>
      <c r="P232" s="509"/>
      <c r="Q232" s="511"/>
      <c r="R232" s="511"/>
      <c r="S232" s="511"/>
      <c r="T232" s="511"/>
      <c r="U232" s="511"/>
      <c r="V232" s="512"/>
      <c r="W232" s="513"/>
      <c r="X232" s="518"/>
      <c r="Y232" s="505"/>
      <c r="Z232" s="551"/>
      <c r="AA232" s="505"/>
      <c r="AB232" s="552"/>
      <c r="AC232" s="553"/>
      <c r="AD232" s="553"/>
      <c r="AE232" s="554"/>
      <c r="AF232" s="554"/>
      <c r="AG232" s="551"/>
      <c r="AH232" s="555"/>
      <c r="AI232" s="555"/>
      <c r="AJ232" s="555"/>
      <c r="AK232" s="555"/>
      <c r="AL232" s="555"/>
      <c r="AM232" s="553"/>
      <c r="AN232" s="556"/>
      <c r="AO232" s="518"/>
      <c r="AP232" s="504"/>
      <c r="AQ232" s="604"/>
      <c r="AR232" s="505"/>
      <c r="AS232" s="505"/>
      <c r="AT232" s="505"/>
      <c r="AU232" s="507"/>
      <c r="AV232" s="505"/>
      <c r="AW232" s="551"/>
      <c r="AX232" s="505"/>
      <c r="AY232" s="510"/>
      <c r="AZ232" s="510"/>
      <c r="BA232" s="510"/>
      <c r="BB232" s="509"/>
      <c r="BC232" s="509"/>
      <c r="BD232" s="509"/>
      <c r="BE232" s="509"/>
      <c r="BF232" s="511"/>
      <c r="BG232" s="511"/>
      <c r="BH232" s="511"/>
      <c r="BI232" s="511"/>
      <c r="BJ232" s="515"/>
      <c r="BK232" s="516"/>
    </row>
    <row r="233" s="456" customFormat="true" ht="14.25" hidden="false" customHeight="false" outlineLevel="0" collapsed="false">
      <c r="A233" s="557" t="s">
        <v>1358</v>
      </c>
      <c r="B233" s="504"/>
      <c r="C233" s="504"/>
      <c r="D233" s="505"/>
      <c r="E233" s="505"/>
      <c r="F233" s="505"/>
      <c r="G233" s="506"/>
      <c r="H233" s="507"/>
      <c r="I233" s="508"/>
      <c r="J233" s="508"/>
      <c r="K233" s="508"/>
      <c r="L233" s="509"/>
      <c r="M233" s="510"/>
      <c r="N233" s="510"/>
      <c r="O233" s="509"/>
      <c r="P233" s="509"/>
      <c r="Q233" s="511"/>
      <c r="R233" s="511"/>
      <c r="S233" s="511"/>
      <c r="T233" s="511"/>
      <c r="U233" s="511"/>
      <c r="V233" s="512"/>
      <c r="W233" s="513"/>
      <c r="X233" s="528" t="str">
        <f aca="false">$A233</f>
        <v>Rua 39</v>
      </c>
      <c r="Y233" s="522"/>
      <c r="Z233" s="522"/>
      <c r="AA233" s="522"/>
      <c r="AB233" s="525"/>
      <c r="AC233" s="525"/>
      <c r="AD233" s="525"/>
      <c r="AE233" s="525"/>
      <c r="AF233" s="523"/>
      <c r="AG233" s="525"/>
      <c r="AH233" s="525"/>
      <c r="AI233" s="525"/>
      <c r="AJ233" s="525"/>
      <c r="AK233" s="525"/>
      <c r="AL233" s="525"/>
      <c r="AM233" s="525"/>
      <c r="AN233" s="527"/>
      <c r="AO233" s="557" t="str">
        <f aca="false">$A233</f>
        <v>Rua 39</v>
      </c>
      <c r="AP233" s="504"/>
      <c r="AQ233" s="504"/>
      <c r="AR233" s="505"/>
      <c r="AS233" s="505"/>
      <c r="AT233" s="505"/>
      <c r="AU233" s="507"/>
      <c r="AV233" s="506"/>
      <c r="AW233" s="506"/>
      <c r="AX233" s="506"/>
      <c r="AY233" s="510"/>
      <c r="AZ233" s="510"/>
      <c r="BA233" s="510"/>
      <c r="BB233" s="509"/>
      <c r="BC233" s="509"/>
      <c r="BD233" s="509"/>
      <c r="BE233" s="509"/>
      <c r="BF233" s="509"/>
      <c r="BG233" s="509"/>
      <c r="BH233" s="509"/>
      <c r="BI233" s="509"/>
      <c r="BJ233" s="515"/>
      <c r="BK233" s="516"/>
    </row>
    <row r="234" customFormat="false" ht="14.25" hidden="false" customHeight="false" outlineLevel="0" collapsed="false">
      <c r="A234" s="558" t="s">
        <v>1359</v>
      </c>
      <c r="B234" s="570" t="s">
        <v>10</v>
      </c>
      <c r="C234" s="559" t="s">
        <v>1360</v>
      </c>
      <c r="D234" s="560" t="n">
        <v>0.4</v>
      </c>
      <c r="E234" s="561"/>
      <c r="F234" s="561"/>
      <c r="G234" s="560" t="s">
        <v>1150</v>
      </c>
      <c r="H234" s="562" t="n">
        <v>25</v>
      </c>
      <c r="I234" s="563" t="n">
        <v>1.1</v>
      </c>
      <c r="J234" s="563" t="n">
        <v>1.1</v>
      </c>
      <c r="K234" s="536" t="n">
        <v>0</v>
      </c>
      <c r="L234" s="537" t="n">
        <f aca="false">ROUND((I234+J234)/2,2)</f>
        <v>1.1</v>
      </c>
      <c r="M234" s="538" t="n">
        <f aca="false">IF(F234=0,ROUND($D234*0.1,2),IF(D234&gt;2.8,0.18,0.15))</f>
        <v>0.04</v>
      </c>
      <c r="N234" s="538" t="n">
        <f aca="false">IF(F234=0,IF(ROUND($D234/4,2),IF(ROUND(($D234*1.2)/6,2)&lt;0.1,0.1,ROUND(($D234*1.2)/6,2))),0.5)</f>
        <v>0.1</v>
      </c>
      <c r="O234" s="537" t="n">
        <f aca="false">L234+M234+N234</f>
        <v>1.24</v>
      </c>
      <c r="P234" s="537" t="n">
        <f aca="false">IF(O234&lt;2,(D234+M234*2)+0.6,(D234+M234*2)+0.6+ROUNDUP(O234-2,0)*0.1)</f>
        <v>1.08</v>
      </c>
      <c r="Q234" s="539" t="n">
        <f aca="false">IF($O234&lt;=$W$4,ROUND(IF($O234&lt;1.5,$O234*$H234*$P234,1.5*$H234*$P234),2),0)</f>
        <v>33.48</v>
      </c>
      <c r="R234" s="539" t="n">
        <f aca="false">IF($O234&gt;$W$4,ROUND(IF($O234&lt;1.5,$O234*$H234*$P234,1.5*$H234*$P234),2),0)</f>
        <v>0</v>
      </c>
      <c r="S234" s="539" t="n">
        <f aca="false">IF($O234&gt;$W$4,ROUND(IF($O234&lt;1.5,0,IF($O234&gt;3,1.5*$H234*$P234,($O234-1.5)*$H234*$P234)),2),0)</f>
        <v>0</v>
      </c>
      <c r="T234" s="539" t="n">
        <f aca="false">IF($O234&gt;$W$4,ROUND(IF($O234&lt;3,0,IF($O234&gt;4.5,1.5*$H234*$P234,($O234-3)*$H234*$P234)),2),0)</f>
        <v>0</v>
      </c>
      <c r="U234" s="539" t="n">
        <f aca="false">IF($O234&gt;$W$4,ROUND(IF($O234&lt;4.5,0,IF($O234&gt;6,($O234-4.5)*$H234*$P234,($O234-4.5)*$H234*$P234)),2),0)</f>
        <v>0</v>
      </c>
      <c r="V234" s="540" t="n">
        <f aca="false">IF($O234&gt;$W$4,IF($O234&lt;=4,ROUND($H234*($O234+0.5)*2,2),0),0)</f>
        <v>0</v>
      </c>
      <c r="W234" s="541" t="n">
        <f aca="false">IF($O234&gt;$W$4,IF($O234&gt;4,ROUND($H234*($O234+0.5)*2,2),0),0)</f>
        <v>0</v>
      </c>
      <c r="X234" s="558" t="str">
        <f aca="false">A234</f>
        <v>JB21-1</v>
      </c>
      <c r="Y234" s="560" t="n">
        <f aca="false">IF($D234=0.4,1.2,IF($D234=0.6,1.2,IF($D234=0.8,1.3,IF($D234=1,1.5,IF($D234=1.2,1.7,IF($D234&lt;=2,2,"--"))))))</f>
        <v>1.2</v>
      </c>
      <c r="Z234" s="564" t="s">
        <v>1151</v>
      </c>
      <c r="AA234" s="561" t="n">
        <f aca="false">Y234</f>
        <v>1.2</v>
      </c>
      <c r="AB234" s="543" t="n">
        <f aca="false">IF($Y234="--","--",I234)</f>
        <v>1.1</v>
      </c>
      <c r="AC234" s="544" t="n">
        <f aca="false">IF($Y234="--","--",IF(D234&gt;1.5,0.15,ROUND($D234*0.1,2)))</f>
        <v>0.04</v>
      </c>
      <c r="AD234" s="544" t="n">
        <f aca="false">IF($Y234="--","--",0.15)</f>
        <v>0.15</v>
      </c>
      <c r="AE234" s="545" t="n">
        <f aca="false">IF($Y234="--","--",ROUND(AB234+AC234+AD234,2))</f>
        <v>1.29</v>
      </c>
      <c r="AF234" s="565" t="n">
        <f aca="false">IF($Y234="--","--",IF($AB234&lt;=2,$Y234+1,($Y234+1)+ROUNDUP($AB234-2,0)*0.1))</f>
        <v>2.2</v>
      </c>
      <c r="AG234" s="566" t="n">
        <f aca="false">IF($D234=0.4,0.92,IF($D234=0.6,0.68,IF($D234=0.8,0.74,IF($D234=1,0.7,IF($D234=1.2,0.66,IF($D234=1.5,0.6,IF($D234&lt;=2,(2.4-(D234+0.3)),"--")))))))</f>
        <v>0.92</v>
      </c>
      <c r="AH234" s="547" t="n">
        <f aca="false">IF($Y234="--","--",IF($AE234&lt;=$W$4,ROUND(IF($AE234&lt;1.5,$AE234*$AF234*$AG234,1.5*$AF234*$AG234),2),0))</f>
        <v>2.61</v>
      </c>
      <c r="AI234" s="547" t="n">
        <f aca="false">IF($Y234="--","--",IF($AE234&gt;$W$4,ROUND(IF($AE234&lt;1.5,$AE234*$AF234*$AG234,1.5*$AF234*$AG234),2),0))</f>
        <v>0</v>
      </c>
      <c r="AJ234" s="547" t="n">
        <f aca="false">IF($Y234="--","--",IF($AE234&gt;$W$4,ROUND(IF($AE234&lt;1.5,0,IF($AE234&gt;3,1.5*$AF234*$AG234,($AE234-1.5)*$AF234*$AG234)),2),0))</f>
        <v>0</v>
      </c>
      <c r="AK234" s="547" t="n">
        <f aca="false">IF($Y234="--","--",IF($AE234&gt;$W$4,ROUND(IF($AE234&lt;3,0,IF($AE234&gt;4.5,1.5*$AF234*$AG234,($AE234-3)*$AF234*$AG234)),2),0))</f>
        <v>0</v>
      </c>
      <c r="AL234" s="547" t="n">
        <f aca="false">IF($Y234="--","--",IF($AE234&gt;$W$4,ROUND(IF($AE234&lt;4.5,0,IF($AE234&gt;6,($AE234-4.5)*$AF234*$AG234,($AE234-4.5)*$AF234*$AG234)),2),0))</f>
        <v>0</v>
      </c>
      <c r="AM234" s="544" t="n">
        <f aca="false">IF($Y234="--","--",IF($AE234&gt;$W$4,IF($AE234&lt;=4,ROUND(($AG234*4)*($AE234+0.5)*2,2),0),0))</f>
        <v>0</v>
      </c>
      <c r="AN234" s="548" t="n">
        <f aca="false">IF($Y234="--","--",IF($AE234&gt;$W$4,IF($AE234&gt;4,ROUND(($AG234*4)*($AE234+0.5)*2,2),0),0))</f>
        <v>0</v>
      </c>
      <c r="AO234" s="558" t="s">
        <v>1359</v>
      </c>
      <c r="AP234" s="570" t="s">
        <v>10</v>
      </c>
      <c r="AQ234" s="571" t="s">
        <v>1360</v>
      </c>
      <c r="AR234" s="560" t="n">
        <v>0.4</v>
      </c>
      <c r="AS234" s="561"/>
      <c r="AT234" s="561"/>
      <c r="AU234" s="562" t="n">
        <v>25</v>
      </c>
      <c r="AV234" s="560" t="n">
        <f aca="false">IF($Y234="--","--",Y234+0.2)</f>
        <v>1.4</v>
      </c>
      <c r="AW234" s="564" t="s">
        <v>1151</v>
      </c>
      <c r="AX234" s="561" t="n">
        <f aca="false">AV234</f>
        <v>1.4</v>
      </c>
      <c r="AY234" s="538" t="n">
        <f aca="false">IF(D234&gt;2,AU234,AU234-AV234)</f>
        <v>23.6</v>
      </c>
      <c r="AZ234" s="538" t="n">
        <f aca="false">N234</f>
        <v>0.1</v>
      </c>
      <c r="BA234" s="538" t="n">
        <f aca="false">P234</f>
        <v>1.08</v>
      </c>
      <c r="BB234" s="537" t="n">
        <f aca="false">IF(F234=0,IF(ROUND(AY234*(((N234*P234)+(((D234+M234*2)/6)*P234))-ROUND(((D234+M234*2)^2)*((PI()*96.379/(4*360))-((SIN((96.379/2)*PI()/180))*(COS((96.379/2)*PI()/180))/4)),4)),2),ROUND(AY234*(((N234*P234)+(((D234+M234*2)/4)*P234))-ROUND(((D234+M234*2)^2)*((PI()*120/(4*360))-((SIN((120/2)*PI()/180))*(COS((120/2)*PI()/180))/4)),4)),2)),0)</f>
        <v>4.77</v>
      </c>
      <c r="BC234" s="549" t="n">
        <f aca="false">IF(F234&gt;0,ROUND(AY234*N234*P234,2),0)</f>
        <v>0</v>
      </c>
      <c r="BD234" s="549" t="n">
        <f aca="false">SUM(Q234:U234,AH234:AL234)</f>
        <v>36.09</v>
      </c>
      <c r="BE234" s="549" t="n">
        <f aca="false">IF(F234=0,ROUND((PI()*((D234+M234*2)^2)/4)*AY234,2),ROUND((D234+M234*2)*(F234+M234*2)*AY234,2))</f>
        <v>4.27</v>
      </c>
      <c r="BF234" s="572" t="n">
        <f aca="false">IF(($I234+M234-0.15)&lt;=2,($I234+M234+0.15),IF(($I234+M234)&lt;=3,2.35,($I234+M234+0.2)-0.85))</f>
        <v>1.29</v>
      </c>
      <c r="BG234" s="572" t="n">
        <f aca="false">IF(D234&gt;2,(I234-F234-M234-0.11),IF(($I234+M234)&lt;=2,0,IF(($I234+M234)&gt;3,0.85,(I234+M234+0.2-BF234))))</f>
        <v>0</v>
      </c>
      <c r="BH234" s="572" t="n">
        <f aca="false">IF(D234&gt;2,ROUND(((1.42+0.4)+(0.91+0.4))*2*BG234,2),ROUND(AV234*AX234*BF234,2))</f>
        <v>2.53</v>
      </c>
      <c r="BI234" s="572" t="n">
        <f aca="false">ROUND(((PI()*0.9^2)/4)*BG234,2)</f>
        <v>0</v>
      </c>
      <c r="BJ234" s="550" t="n">
        <f aca="false">ROUND(BD234-BE234-BH234-BI234-BB234-BC234,2)</f>
        <v>24.52</v>
      </c>
      <c r="BK234" s="516"/>
    </row>
    <row r="235" customFormat="false" ht="14.25" hidden="false" customHeight="false" outlineLevel="0" collapsed="false">
      <c r="A235" s="558" t="s">
        <v>1360</v>
      </c>
      <c r="B235" s="570" t="s">
        <v>10</v>
      </c>
      <c r="C235" s="559" t="s">
        <v>1361</v>
      </c>
      <c r="D235" s="560" t="n">
        <v>0.4</v>
      </c>
      <c r="E235" s="561"/>
      <c r="F235" s="561"/>
      <c r="G235" s="560" t="s">
        <v>1150</v>
      </c>
      <c r="H235" s="562" t="n">
        <v>25</v>
      </c>
      <c r="I235" s="563" t="n">
        <v>1.1</v>
      </c>
      <c r="J235" s="563" t="n">
        <v>1.1</v>
      </c>
      <c r="K235" s="536" t="n">
        <v>0</v>
      </c>
      <c r="L235" s="537" t="n">
        <f aca="false">ROUND((I235+J235)/2,2)</f>
        <v>1.1</v>
      </c>
      <c r="M235" s="538" t="n">
        <f aca="false">IF(F235=0,ROUND($D235*0.1,2),IF(D235&gt;2.8,0.18,0.15))</f>
        <v>0.04</v>
      </c>
      <c r="N235" s="538" t="n">
        <f aca="false">IF(F235=0,IF(ROUND($D235/4,2),IF(ROUND(($D235*1.2)/6,2)&lt;0.1,0.1,ROUND(($D235*1.2)/6,2))),0.5)</f>
        <v>0.1</v>
      </c>
      <c r="O235" s="537" t="n">
        <f aca="false">L235+M235+N235</f>
        <v>1.24</v>
      </c>
      <c r="P235" s="537" t="n">
        <f aca="false">IF(O235&lt;2,(D235+M235*2)+0.6,(D235+M235*2)+0.6+ROUNDUP(O235-2,0)*0.1)</f>
        <v>1.08</v>
      </c>
      <c r="Q235" s="539" t="n">
        <f aca="false">IF($O235&lt;=$W$4,ROUND(IF($O235&lt;1.5,$O235*$H235*$P235,1.5*$H235*$P235),2),0)</f>
        <v>33.48</v>
      </c>
      <c r="R235" s="539" t="n">
        <f aca="false">IF($O235&gt;$W$4,ROUND(IF($O235&lt;1.5,$O235*$H235*$P235,1.5*$H235*$P235),2),0)</f>
        <v>0</v>
      </c>
      <c r="S235" s="539" t="n">
        <f aca="false">IF($O235&gt;$W$4,ROUND(IF($O235&lt;1.5,0,IF($O235&gt;3,1.5*$H235*$P235,($O235-1.5)*$H235*$P235)),2),0)</f>
        <v>0</v>
      </c>
      <c r="T235" s="539" t="n">
        <f aca="false">IF($O235&gt;$W$4,ROUND(IF($O235&lt;3,0,IF($O235&gt;4.5,1.5*$H235*$P235,($O235-3)*$H235*$P235)),2),0)</f>
        <v>0</v>
      </c>
      <c r="U235" s="539" t="n">
        <f aca="false">IF($O235&gt;$W$4,ROUND(IF($O235&lt;4.5,0,IF($O235&gt;6,($O235-4.5)*$H235*$P235,($O235-4.5)*$H235*$P235)),2),0)</f>
        <v>0</v>
      </c>
      <c r="V235" s="540" t="n">
        <f aca="false">IF($O235&gt;$W$4,IF($O235&lt;=4,ROUND($H235*($O235+0.5)*2,2),0),0)</f>
        <v>0</v>
      </c>
      <c r="W235" s="541" t="n">
        <f aca="false">IF($O235&gt;$W$4,IF($O235&gt;4,ROUND($H235*($O235+0.5)*2,2),0),0)</f>
        <v>0</v>
      </c>
      <c r="X235" s="558" t="str">
        <f aca="false">A235</f>
        <v>JB21-2</v>
      </c>
      <c r="Y235" s="560" t="n">
        <f aca="false">IF($D235=0.4,1.2,IF($D235=0.6,1.2,IF($D235=0.8,1.3,IF($D235=1,1.5,IF($D235=1.2,1.7,IF($D235&lt;=2,2,"--"))))))</f>
        <v>1.2</v>
      </c>
      <c r="Z235" s="564" t="s">
        <v>1151</v>
      </c>
      <c r="AA235" s="561" t="n">
        <f aca="false">Y235</f>
        <v>1.2</v>
      </c>
      <c r="AB235" s="543" t="n">
        <f aca="false">IF($Y235="--","--",I235)</f>
        <v>1.1</v>
      </c>
      <c r="AC235" s="544" t="n">
        <f aca="false">IF($Y235="--","--",IF(D235&gt;1.5,0.15,ROUND($D235*0.1,2)))</f>
        <v>0.04</v>
      </c>
      <c r="AD235" s="544" t="n">
        <f aca="false">IF($Y235="--","--",0.15)</f>
        <v>0.15</v>
      </c>
      <c r="AE235" s="545" t="n">
        <f aca="false">IF($Y235="--","--",ROUND(AB235+AC235+AD235,2))</f>
        <v>1.29</v>
      </c>
      <c r="AF235" s="565" t="n">
        <f aca="false">IF($Y235="--","--",IF($AB235&lt;=2,$Y235+1,($Y235+1)+ROUNDUP($AB235-2,0)*0.1))</f>
        <v>2.2</v>
      </c>
      <c r="AG235" s="566" t="n">
        <f aca="false">IF($D235=0.4,0.92,IF($D235=0.6,0.68,IF($D235=0.8,0.74,IF($D235=1,0.7,IF($D235=1.2,0.66,IF($D235=1.5,0.6,IF($D235&lt;=2,(2.4-(D235+0.3)),"--")))))))</f>
        <v>0.92</v>
      </c>
      <c r="AH235" s="547" t="n">
        <f aca="false">IF($Y235="--","--",IF($AE235&lt;=$W$4,ROUND(IF($AE235&lt;1.5,$AE235*$AF235*$AG235,1.5*$AF235*$AG235),2),0))</f>
        <v>2.61</v>
      </c>
      <c r="AI235" s="547" t="n">
        <f aca="false">IF($Y235="--","--",IF($AE235&gt;$W$4,ROUND(IF($AE235&lt;1.5,$AE235*$AF235*$AG235,1.5*$AF235*$AG235),2),0))</f>
        <v>0</v>
      </c>
      <c r="AJ235" s="547" t="n">
        <f aca="false">IF($Y235="--","--",IF($AE235&gt;$W$4,ROUND(IF($AE235&lt;1.5,0,IF($AE235&gt;3,1.5*$AF235*$AG235,($AE235-1.5)*$AF235*$AG235)),2),0))</f>
        <v>0</v>
      </c>
      <c r="AK235" s="547" t="n">
        <f aca="false">IF($Y235="--","--",IF($AE235&gt;$W$4,ROUND(IF($AE235&lt;3,0,IF($AE235&gt;4.5,1.5*$AF235*$AG235,($AE235-3)*$AF235*$AG235)),2),0))</f>
        <v>0</v>
      </c>
      <c r="AL235" s="547" t="n">
        <f aca="false">IF($Y235="--","--",IF($AE235&gt;$W$4,ROUND(IF($AE235&lt;4.5,0,IF($AE235&gt;6,($AE235-4.5)*$AF235*$AG235,($AE235-4.5)*$AF235*$AG235)),2),0))</f>
        <v>0</v>
      </c>
      <c r="AM235" s="544" t="n">
        <f aca="false">IF($Y235="--","--",IF($AE235&gt;$W$4,IF($AE235&lt;=4,ROUND(($AG235*4)*($AE235+0.5)*2,2),0),0))</f>
        <v>0</v>
      </c>
      <c r="AN235" s="548" t="n">
        <f aca="false">IF($Y235="--","--",IF($AE235&gt;$W$4,IF($AE235&gt;4,ROUND(($AG235*4)*($AE235+0.5)*2,2),0),0))</f>
        <v>0</v>
      </c>
      <c r="AO235" s="558" t="s">
        <v>1360</v>
      </c>
      <c r="AP235" s="570" t="s">
        <v>10</v>
      </c>
      <c r="AQ235" s="571" t="s">
        <v>1361</v>
      </c>
      <c r="AR235" s="560" t="n">
        <v>0.4</v>
      </c>
      <c r="AS235" s="561"/>
      <c r="AT235" s="561"/>
      <c r="AU235" s="562" t="n">
        <v>25</v>
      </c>
      <c r="AV235" s="560" t="n">
        <f aca="false">IF($Y235="--","--",Y235+0.2)</f>
        <v>1.4</v>
      </c>
      <c r="AW235" s="564" t="s">
        <v>1151</v>
      </c>
      <c r="AX235" s="561" t="n">
        <f aca="false">AV235</f>
        <v>1.4</v>
      </c>
      <c r="AY235" s="538" t="n">
        <f aca="false">IF(D235&gt;2,AU235,AU235-AV235)</f>
        <v>23.6</v>
      </c>
      <c r="AZ235" s="538" t="n">
        <f aca="false">N235</f>
        <v>0.1</v>
      </c>
      <c r="BA235" s="538" t="n">
        <f aca="false">P235</f>
        <v>1.08</v>
      </c>
      <c r="BB235" s="537" t="n">
        <f aca="false">IF(F235=0,IF(ROUND(AY235*(((N235*P235)+(((D235+M235*2)/6)*P235))-ROUND(((D235+M235*2)^2)*((PI()*96.379/(4*360))-((SIN((96.379/2)*PI()/180))*(COS((96.379/2)*PI()/180))/4)),4)),2),ROUND(AY235*(((N235*P235)+(((D235+M235*2)/4)*P235))-ROUND(((D235+M235*2)^2)*((PI()*120/(4*360))-((SIN((120/2)*PI()/180))*(COS((120/2)*PI()/180))/4)),4)),2)),0)</f>
        <v>4.77</v>
      </c>
      <c r="BC235" s="549" t="n">
        <f aca="false">IF(F235&gt;0,ROUND(AY235*N235*P235,2),0)</f>
        <v>0</v>
      </c>
      <c r="BD235" s="549" t="n">
        <f aca="false">SUM(Q235:U235,AH235:AL235)</f>
        <v>36.09</v>
      </c>
      <c r="BE235" s="549" t="n">
        <f aca="false">IF(F235=0,ROUND((PI()*((D235+M235*2)^2)/4)*AY235,2),ROUND((D235+M235*2)*(F235+M235*2)*AY235,2))</f>
        <v>4.27</v>
      </c>
      <c r="BF235" s="572" t="n">
        <f aca="false">IF(($I235+M235-0.15)&lt;=2,($I235+M235+0.15),IF(($I235+M235)&lt;=3,2.35,($I235+M235+0.2)-0.85))</f>
        <v>1.29</v>
      </c>
      <c r="BG235" s="572" t="n">
        <f aca="false">IF(D235&gt;2,(I235-F235-M235-0.11),IF(($I235+M235)&lt;=2,0,IF(($I235+M235)&gt;3,0.85,(I235+M235+0.2-BF235))))</f>
        <v>0</v>
      </c>
      <c r="BH235" s="572" t="n">
        <f aca="false">IF(D235&gt;2,ROUND(((1.42+0.4)+(0.91+0.4))*2*BG235,2),ROUND(AV235*AX235*BF235,2))</f>
        <v>2.53</v>
      </c>
      <c r="BI235" s="572" t="n">
        <f aca="false">ROUND(((PI()*0.9^2)/4)*BG235,2)</f>
        <v>0</v>
      </c>
      <c r="BJ235" s="550" t="n">
        <f aca="false">ROUND(BD235-BE235-BH235-BI235-BB235-BC235,2)</f>
        <v>24.52</v>
      </c>
      <c r="BK235" s="516"/>
    </row>
    <row r="236" customFormat="false" ht="14.25" hidden="false" customHeight="false" outlineLevel="0" collapsed="false">
      <c r="A236" s="558" t="s">
        <v>1361</v>
      </c>
      <c r="B236" s="570" t="s">
        <v>10</v>
      </c>
      <c r="C236" s="559" t="s">
        <v>1362</v>
      </c>
      <c r="D236" s="560" t="n">
        <v>0.4</v>
      </c>
      <c r="E236" s="561"/>
      <c r="F236" s="561"/>
      <c r="G236" s="560" t="s">
        <v>1150</v>
      </c>
      <c r="H236" s="562" t="n">
        <v>20</v>
      </c>
      <c r="I236" s="563" t="n">
        <v>1.1</v>
      </c>
      <c r="J236" s="563" t="n">
        <v>1.1</v>
      </c>
      <c r="K236" s="536" t="n">
        <v>0</v>
      </c>
      <c r="L236" s="537" t="n">
        <f aca="false">ROUND((I236+J236)/2,2)</f>
        <v>1.1</v>
      </c>
      <c r="M236" s="538" t="n">
        <f aca="false">IF(F236=0,ROUND($D236*0.1,2),IF(D236&gt;2.8,0.18,0.15))</f>
        <v>0.04</v>
      </c>
      <c r="N236" s="538" t="n">
        <f aca="false">IF(F236=0,IF(ROUND($D236/4,2),IF(ROUND(($D236*1.2)/6,2)&lt;0.1,0.1,ROUND(($D236*1.2)/6,2))),0.5)</f>
        <v>0.1</v>
      </c>
      <c r="O236" s="537" t="n">
        <f aca="false">L236+M236+N236</f>
        <v>1.24</v>
      </c>
      <c r="P236" s="537" t="n">
        <f aca="false">IF(O236&lt;2,(D236+M236*2)+0.6,(D236+M236*2)+0.6+ROUNDUP(O236-2,0)*0.1)</f>
        <v>1.08</v>
      </c>
      <c r="Q236" s="539" t="n">
        <f aca="false">IF($O236&lt;=$W$4,ROUND(IF($O236&lt;1.5,$O236*$H236*$P236,1.5*$H236*$P236),2),0)</f>
        <v>26.78</v>
      </c>
      <c r="R236" s="539" t="n">
        <f aca="false">IF($O236&gt;$W$4,ROUND(IF($O236&lt;1.5,$O236*$H236*$P236,1.5*$H236*$P236),2),0)</f>
        <v>0</v>
      </c>
      <c r="S236" s="539" t="n">
        <f aca="false">IF($O236&gt;$W$4,ROUND(IF($O236&lt;1.5,0,IF($O236&gt;3,1.5*$H236*$P236,($O236-1.5)*$H236*$P236)),2),0)</f>
        <v>0</v>
      </c>
      <c r="T236" s="539" t="n">
        <f aca="false">IF($O236&gt;$W$4,ROUND(IF($O236&lt;3,0,IF($O236&gt;4.5,1.5*$H236*$P236,($O236-3)*$H236*$P236)),2),0)</f>
        <v>0</v>
      </c>
      <c r="U236" s="539" t="n">
        <f aca="false">IF($O236&gt;$W$4,ROUND(IF($O236&lt;4.5,0,IF($O236&gt;6,($O236-4.5)*$H236*$P236,($O236-4.5)*$H236*$P236)),2),0)</f>
        <v>0</v>
      </c>
      <c r="V236" s="540" t="n">
        <f aca="false">IF($O236&gt;$W$4,IF($O236&lt;=4,ROUND($H236*($O236+0.5)*2,2),0),0)</f>
        <v>0</v>
      </c>
      <c r="W236" s="541" t="n">
        <f aca="false">IF($O236&gt;$W$4,IF($O236&gt;4,ROUND($H236*($O236+0.5)*2,2),0),0)</f>
        <v>0</v>
      </c>
      <c r="X236" s="558" t="str">
        <f aca="false">A236</f>
        <v>JB21-3</v>
      </c>
      <c r="Y236" s="560" t="n">
        <f aca="false">IF($D236=0.4,1.2,IF($D236=0.6,1.2,IF($D236=0.8,1.3,IF($D236=1,1.5,IF($D236=1.2,1.7,IF($D236&lt;=2,2,"--"))))))</f>
        <v>1.2</v>
      </c>
      <c r="Z236" s="564" t="s">
        <v>1151</v>
      </c>
      <c r="AA236" s="561" t="n">
        <f aca="false">Y236</f>
        <v>1.2</v>
      </c>
      <c r="AB236" s="543" t="n">
        <f aca="false">IF($Y236="--","--",I236)</f>
        <v>1.1</v>
      </c>
      <c r="AC236" s="544" t="n">
        <f aca="false">IF($Y236="--","--",IF(D236&gt;1.5,0.15,ROUND($D236*0.1,2)))</f>
        <v>0.04</v>
      </c>
      <c r="AD236" s="544" t="n">
        <f aca="false">IF($Y236="--","--",0.15)</f>
        <v>0.15</v>
      </c>
      <c r="AE236" s="545" t="n">
        <f aca="false">IF($Y236="--","--",ROUND(AB236+AC236+AD236,2))</f>
        <v>1.29</v>
      </c>
      <c r="AF236" s="565" t="n">
        <f aca="false">IF($Y236="--","--",IF($AB236&lt;=2,$Y236+1,($Y236+1)+ROUNDUP($AB236-2,0)*0.1))</f>
        <v>2.2</v>
      </c>
      <c r="AG236" s="566" t="n">
        <f aca="false">IF($D236=0.4,0.92,IF($D236=0.6,0.68,IF($D236=0.8,0.74,IF($D236=1,0.7,IF($D236=1.2,0.66,IF($D236=1.5,0.6,IF($D236&lt;=2,(2.4-(D236+0.3)),"--")))))))</f>
        <v>0.92</v>
      </c>
      <c r="AH236" s="547" t="n">
        <f aca="false">IF($Y236="--","--",IF($AE236&lt;=$W$4,ROUND(IF($AE236&lt;1.5,$AE236*$AF236*$AG236,1.5*$AF236*$AG236),2),0))</f>
        <v>2.61</v>
      </c>
      <c r="AI236" s="547" t="n">
        <f aca="false">IF($Y236="--","--",IF($AE236&gt;$W$4,ROUND(IF($AE236&lt;1.5,$AE236*$AF236*$AG236,1.5*$AF236*$AG236),2),0))</f>
        <v>0</v>
      </c>
      <c r="AJ236" s="547" t="n">
        <f aca="false">IF($Y236="--","--",IF($AE236&gt;$W$4,ROUND(IF($AE236&lt;1.5,0,IF($AE236&gt;3,1.5*$AF236*$AG236,($AE236-1.5)*$AF236*$AG236)),2),0))</f>
        <v>0</v>
      </c>
      <c r="AK236" s="547" t="n">
        <f aca="false">IF($Y236="--","--",IF($AE236&gt;$W$4,ROUND(IF($AE236&lt;3,0,IF($AE236&gt;4.5,1.5*$AF236*$AG236,($AE236-3)*$AF236*$AG236)),2),0))</f>
        <v>0</v>
      </c>
      <c r="AL236" s="547" t="n">
        <f aca="false">IF($Y236="--","--",IF($AE236&gt;$W$4,ROUND(IF($AE236&lt;4.5,0,IF($AE236&gt;6,($AE236-4.5)*$AF236*$AG236,($AE236-4.5)*$AF236*$AG236)),2),0))</f>
        <v>0</v>
      </c>
      <c r="AM236" s="544" t="n">
        <f aca="false">IF($Y236="--","--",IF($AE236&gt;$W$4,IF($AE236&lt;=4,ROUND(($AG236*4)*($AE236+0.5)*2,2),0),0))</f>
        <v>0</v>
      </c>
      <c r="AN236" s="548" t="n">
        <f aca="false">IF($Y236="--","--",IF($AE236&gt;$W$4,IF($AE236&gt;4,ROUND(($AG236*4)*($AE236+0.5)*2,2),0),0))</f>
        <v>0</v>
      </c>
      <c r="AO236" s="558" t="s">
        <v>1361</v>
      </c>
      <c r="AP236" s="570" t="s">
        <v>10</v>
      </c>
      <c r="AQ236" s="571" t="s">
        <v>1362</v>
      </c>
      <c r="AR236" s="560" t="n">
        <v>0.4</v>
      </c>
      <c r="AS236" s="561"/>
      <c r="AT236" s="561"/>
      <c r="AU236" s="562" t="n">
        <v>20</v>
      </c>
      <c r="AV236" s="560" t="n">
        <f aca="false">IF($Y236="--","--",Y236+0.2)</f>
        <v>1.4</v>
      </c>
      <c r="AW236" s="564" t="s">
        <v>1151</v>
      </c>
      <c r="AX236" s="561" t="n">
        <f aca="false">AV236</f>
        <v>1.4</v>
      </c>
      <c r="AY236" s="538" t="n">
        <f aca="false">IF(D236&gt;2,AU236,AU236-AV236)</f>
        <v>18.6</v>
      </c>
      <c r="AZ236" s="538" t="n">
        <f aca="false">N236</f>
        <v>0.1</v>
      </c>
      <c r="BA236" s="538" t="n">
        <f aca="false">P236</f>
        <v>1.08</v>
      </c>
      <c r="BB236" s="537" t="n">
        <f aca="false">IF(F236=0,IF(ROUND(AY236*(((N236*P236)+(((D236+M236*2)/6)*P236))-ROUND(((D236+M236*2)^2)*((PI()*96.379/(4*360))-((SIN((96.379/2)*PI()/180))*(COS((96.379/2)*PI()/180))/4)),4)),2),ROUND(AY236*(((N236*P236)+(((D236+M236*2)/4)*P236))-ROUND(((D236+M236*2)^2)*((PI()*120/(4*360))-((SIN((120/2)*PI()/180))*(COS((120/2)*PI()/180))/4)),4)),2)),0)</f>
        <v>3.76</v>
      </c>
      <c r="BC236" s="549" t="n">
        <f aca="false">IF(F236&gt;0,ROUND(AY236*N236*P236,2),0)</f>
        <v>0</v>
      </c>
      <c r="BD236" s="549" t="n">
        <f aca="false">SUM(Q236:U236,AH236:AL236)</f>
        <v>29.39</v>
      </c>
      <c r="BE236" s="549" t="n">
        <f aca="false">IF(F236=0,ROUND((PI()*((D236+M236*2)^2)/4)*AY236,2),ROUND((D236+M236*2)*(F236+M236*2)*AY236,2))</f>
        <v>3.37</v>
      </c>
      <c r="BF236" s="572" t="n">
        <f aca="false">IF(($I236+M236-0.15)&lt;=2,($I236+M236+0.15),IF(($I236+M236)&lt;=3,2.35,($I236+M236+0.2)-0.85))</f>
        <v>1.29</v>
      </c>
      <c r="BG236" s="572" t="n">
        <f aca="false">IF(D236&gt;2,(I236-F236-M236-0.11),IF(($I236+M236)&lt;=2,0,IF(($I236+M236)&gt;3,0.85,(I236+M236+0.2-BF236))))</f>
        <v>0</v>
      </c>
      <c r="BH236" s="572" t="n">
        <f aca="false">IF(D236&gt;2,ROUND(((1.42+0.4)+(0.91+0.4))*2*BG236,2),ROUND(AV236*AX236*BF236,2))</f>
        <v>2.53</v>
      </c>
      <c r="BI236" s="572" t="n">
        <f aca="false">ROUND(((PI()*0.9^2)/4)*BG236,2)</f>
        <v>0</v>
      </c>
      <c r="BJ236" s="550" t="n">
        <f aca="false">ROUND(BD236-BE236-BH236-BI236-BB236-BC236,2)</f>
        <v>19.73</v>
      </c>
      <c r="BK236" s="516"/>
    </row>
    <row r="237" customFormat="false" ht="14.25" hidden="false" customHeight="false" outlineLevel="0" collapsed="false">
      <c r="A237" s="558" t="s">
        <v>1362</v>
      </c>
      <c r="B237" s="570" t="s">
        <v>10</v>
      </c>
      <c r="C237" s="559" t="s">
        <v>1363</v>
      </c>
      <c r="D237" s="560" t="n">
        <v>0.4</v>
      </c>
      <c r="E237" s="561"/>
      <c r="F237" s="561"/>
      <c r="G237" s="560" t="s">
        <v>1150</v>
      </c>
      <c r="H237" s="562" t="n">
        <v>30</v>
      </c>
      <c r="I237" s="563" t="n">
        <v>1.1</v>
      </c>
      <c r="J237" s="563" t="n">
        <v>1.22</v>
      </c>
      <c r="K237" s="536" t="n">
        <v>0.072</v>
      </c>
      <c r="L237" s="537" t="n">
        <f aca="false">ROUND((I237+J237)/2,2)</f>
        <v>1.16</v>
      </c>
      <c r="M237" s="538" t="n">
        <f aca="false">IF(F237=0,ROUND($D237*0.1,2),IF(D237&gt;2.8,0.18,0.15))</f>
        <v>0.04</v>
      </c>
      <c r="N237" s="538" t="n">
        <f aca="false">IF(F237=0,IF(ROUND($D237/4,2),IF(ROUND(($D237*1.2)/6,2)&lt;0.1,0.1,ROUND(($D237*1.2)/6,2))),0.5)</f>
        <v>0.1</v>
      </c>
      <c r="O237" s="537" t="n">
        <f aca="false">L237+M237+N237</f>
        <v>1.3</v>
      </c>
      <c r="P237" s="537" t="n">
        <f aca="false">IF(O237&lt;2,(D237+M237*2)+0.6,(D237+M237*2)+0.6+ROUNDUP(O237-2,0)*0.1)</f>
        <v>1.08</v>
      </c>
      <c r="Q237" s="539" t="n">
        <f aca="false">IF($O237&lt;=$W$4,ROUND(IF($O237&lt;1.5,$O237*$H237*$P237,1.5*$H237*$P237),2),0)</f>
        <v>42.12</v>
      </c>
      <c r="R237" s="539" t="n">
        <f aca="false">IF($O237&gt;$W$4,ROUND(IF($O237&lt;1.5,$O237*$H237*$P237,1.5*$H237*$P237),2),0)</f>
        <v>0</v>
      </c>
      <c r="S237" s="539" t="n">
        <f aca="false">IF($O237&gt;$W$4,ROUND(IF($O237&lt;1.5,0,IF($O237&gt;3,1.5*$H237*$P237,($O237-1.5)*$H237*$P237)),2),0)</f>
        <v>0</v>
      </c>
      <c r="T237" s="539" t="n">
        <f aca="false">IF($O237&gt;$W$4,ROUND(IF($O237&lt;3,0,IF($O237&gt;4.5,1.5*$H237*$P237,($O237-3)*$H237*$P237)),2),0)</f>
        <v>0</v>
      </c>
      <c r="U237" s="539" t="n">
        <f aca="false">IF($O237&gt;$W$4,ROUND(IF($O237&lt;4.5,0,IF($O237&gt;6,($O237-4.5)*$H237*$P237,($O237-4.5)*$H237*$P237)),2),0)</f>
        <v>0</v>
      </c>
      <c r="V237" s="540" t="n">
        <f aca="false">IF($O237&gt;$W$4,IF($O237&lt;=4,ROUND($H237*($O237+0.5)*2,2),0),0)</f>
        <v>0</v>
      </c>
      <c r="W237" s="541" t="n">
        <f aca="false">IF($O237&gt;$W$4,IF($O237&gt;4,ROUND($H237*($O237+0.5)*2,2),0),0)</f>
        <v>0</v>
      </c>
      <c r="X237" s="558" t="str">
        <f aca="false">A237</f>
        <v>JB21-4</v>
      </c>
      <c r="Y237" s="560" t="n">
        <f aca="false">IF($D237=0.4,1.2,IF($D237=0.6,1.2,IF($D237=0.8,1.3,IF($D237=1,1.5,IF($D237=1.2,1.7,IF($D237&lt;=2,2,"--"))))))</f>
        <v>1.2</v>
      </c>
      <c r="Z237" s="564" t="s">
        <v>1151</v>
      </c>
      <c r="AA237" s="561" t="n">
        <f aca="false">Y237</f>
        <v>1.2</v>
      </c>
      <c r="AB237" s="543" t="n">
        <f aca="false">IF($Y237="--","--",I237)</f>
        <v>1.1</v>
      </c>
      <c r="AC237" s="544" t="n">
        <f aca="false">IF($Y237="--","--",IF(D237&gt;1.5,0.15,ROUND($D237*0.1,2)))</f>
        <v>0.04</v>
      </c>
      <c r="AD237" s="544" t="n">
        <f aca="false">IF($Y237="--","--",0.15)</f>
        <v>0.15</v>
      </c>
      <c r="AE237" s="545" t="n">
        <f aca="false">IF($Y237="--","--",ROUND(AB237+AC237+AD237,2))</f>
        <v>1.29</v>
      </c>
      <c r="AF237" s="565" t="n">
        <f aca="false">IF($Y237="--","--",IF($AB237&lt;=2,$Y237+1,($Y237+1)+ROUNDUP($AB237-2,0)*0.1))</f>
        <v>2.2</v>
      </c>
      <c r="AG237" s="566" t="n">
        <f aca="false">IF($D237=0.4,0.92,IF($D237=0.6,0.68,IF($D237=0.8,0.74,IF($D237=1,0.7,IF($D237=1.2,0.66,IF($D237=1.5,0.6,IF($D237&lt;=2,(2.4-(D237+0.3)),"--")))))))</f>
        <v>0.92</v>
      </c>
      <c r="AH237" s="547" t="n">
        <f aca="false">IF($Y237="--","--",IF($AE237&lt;=$W$4,ROUND(IF($AE237&lt;1.5,$AE237*$AF237*$AG237,1.5*$AF237*$AG237),2),0))</f>
        <v>2.61</v>
      </c>
      <c r="AI237" s="547" t="n">
        <f aca="false">IF($Y237="--","--",IF($AE237&gt;$W$4,ROUND(IF($AE237&lt;1.5,$AE237*$AF237*$AG237,1.5*$AF237*$AG237),2),0))</f>
        <v>0</v>
      </c>
      <c r="AJ237" s="547" t="n">
        <f aca="false">IF($Y237="--","--",IF($AE237&gt;$W$4,ROUND(IF($AE237&lt;1.5,0,IF($AE237&gt;3,1.5*$AF237*$AG237,($AE237-1.5)*$AF237*$AG237)),2),0))</f>
        <v>0</v>
      </c>
      <c r="AK237" s="547" t="n">
        <f aca="false">IF($Y237="--","--",IF($AE237&gt;$W$4,ROUND(IF($AE237&lt;3,0,IF($AE237&gt;4.5,1.5*$AF237*$AG237,($AE237-3)*$AF237*$AG237)),2),0))</f>
        <v>0</v>
      </c>
      <c r="AL237" s="547" t="n">
        <f aca="false">IF($Y237="--","--",IF($AE237&gt;$W$4,ROUND(IF($AE237&lt;4.5,0,IF($AE237&gt;6,($AE237-4.5)*$AF237*$AG237,($AE237-4.5)*$AF237*$AG237)),2),0))</f>
        <v>0</v>
      </c>
      <c r="AM237" s="544" t="n">
        <f aca="false">IF($Y237="--","--",IF($AE237&gt;$W$4,IF($AE237&lt;=4,ROUND(($AG237*4)*($AE237+0.5)*2,2),0),0))</f>
        <v>0</v>
      </c>
      <c r="AN237" s="548" t="n">
        <f aca="false">IF($Y237="--","--",IF($AE237&gt;$W$4,IF($AE237&gt;4,ROUND(($AG237*4)*($AE237+0.5)*2,2),0),0))</f>
        <v>0</v>
      </c>
      <c r="AO237" s="558" t="s">
        <v>1362</v>
      </c>
      <c r="AP237" s="570" t="s">
        <v>10</v>
      </c>
      <c r="AQ237" s="571" t="s">
        <v>1363</v>
      </c>
      <c r="AR237" s="560" t="n">
        <v>0.4</v>
      </c>
      <c r="AS237" s="561"/>
      <c r="AT237" s="561"/>
      <c r="AU237" s="562" t="n">
        <v>30</v>
      </c>
      <c r="AV237" s="560" t="n">
        <f aca="false">IF($Y237="--","--",Y237+0.2)</f>
        <v>1.4</v>
      </c>
      <c r="AW237" s="564" t="s">
        <v>1151</v>
      </c>
      <c r="AX237" s="561" t="n">
        <f aca="false">AV237</f>
        <v>1.4</v>
      </c>
      <c r="AY237" s="538" t="n">
        <f aca="false">IF(D237&gt;2,AU237,AU237-AV237)</f>
        <v>28.6</v>
      </c>
      <c r="AZ237" s="538" t="n">
        <f aca="false">N237</f>
        <v>0.1</v>
      </c>
      <c r="BA237" s="538" t="n">
        <f aca="false">P237</f>
        <v>1.08</v>
      </c>
      <c r="BB237" s="537" t="n">
        <f aca="false">IF(F237=0,IF(ROUND(AY237*(((N237*P237)+(((D237+M237*2)/6)*P237))-ROUND(((D237+M237*2)^2)*((PI()*96.379/(4*360))-((SIN((96.379/2)*PI()/180))*(COS((96.379/2)*PI()/180))/4)),4)),2),ROUND(AY237*(((N237*P237)+(((D237+M237*2)/4)*P237))-ROUND(((D237+M237*2)^2)*((PI()*120/(4*360))-((SIN((120/2)*PI()/180))*(COS((120/2)*PI()/180))/4)),4)),2)),0)</f>
        <v>5.78</v>
      </c>
      <c r="BC237" s="549" t="n">
        <f aca="false">IF(F237&gt;0,ROUND(AY237*N237*P237,2),0)</f>
        <v>0</v>
      </c>
      <c r="BD237" s="549" t="n">
        <f aca="false">SUM(Q237:U237,AH237:AL237)</f>
        <v>44.73</v>
      </c>
      <c r="BE237" s="549" t="n">
        <f aca="false">IF(F237=0,ROUND((PI()*((D237+M237*2)^2)/4)*AY237,2),ROUND((D237+M237*2)*(F237+M237*2)*AY237,2))</f>
        <v>5.18</v>
      </c>
      <c r="BF237" s="572" t="n">
        <f aca="false">IF(($I237+M237-0.15)&lt;=2,($I237+M237+0.15),IF(($I237+M237)&lt;=3,2.35,($I237+M237+0.2)-0.85))</f>
        <v>1.29</v>
      </c>
      <c r="BG237" s="572" t="n">
        <f aca="false">IF(D237&gt;2,(I237-F237-M237-0.11),IF(($I237+M237)&lt;=2,0,IF(($I237+M237)&gt;3,0.85,(I237+M237+0.2-BF237))))</f>
        <v>0</v>
      </c>
      <c r="BH237" s="572" t="n">
        <f aca="false">IF(D237&gt;2,ROUND(((1.42+0.4)+(0.91+0.4))*2*BG237,2),ROUND(AV237*AX237*BF237,2))</f>
        <v>2.53</v>
      </c>
      <c r="BI237" s="572" t="n">
        <f aca="false">ROUND(((PI()*0.9^2)/4)*BG237,2)</f>
        <v>0</v>
      </c>
      <c r="BJ237" s="550" t="n">
        <f aca="false">ROUND(BD237-BE237-BH237-BI237-BB237-BC237,2)</f>
        <v>31.24</v>
      </c>
      <c r="BK237" s="516"/>
    </row>
    <row r="238" customFormat="false" ht="14.25" hidden="false" customHeight="false" outlineLevel="0" collapsed="false">
      <c r="A238" s="530" t="s">
        <v>1363</v>
      </c>
      <c r="B238" s="531" t="s">
        <v>10</v>
      </c>
      <c r="C238" s="532" t="s">
        <v>1364</v>
      </c>
      <c r="D238" s="533" t="n">
        <v>0.4</v>
      </c>
      <c r="E238" s="534"/>
      <c r="F238" s="534"/>
      <c r="G238" s="533" t="s">
        <v>1150</v>
      </c>
      <c r="H238" s="535" t="n">
        <v>30</v>
      </c>
      <c r="I238" s="536" t="n">
        <v>1.292</v>
      </c>
      <c r="J238" s="536" t="n">
        <v>1.19696</v>
      </c>
      <c r="K238" s="536" t="n">
        <v>0</v>
      </c>
      <c r="L238" s="537" t="n">
        <f aca="false">ROUND((I238+J238)/2,2)</f>
        <v>1.24</v>
      </c>
      <c r="M238" s="538" t="n">
        <f aca="false">IF(F238=0,ROUND($D238*0.1,2),IF(D238&gt;2.8,0.18,0.15))</f>
        <v>0.04</v>
      </c>
      <c r="N238" s="538" t="n">
        <f aca="false">IF(F238=0,IF(ROUND($D238/4,2),IF(ROUND(($D238*1.2)/6,2)&lt;0.1,0.1,ROUND(($D238*1.2)/6,2))),0.5)</f>
        <v>0.1</v>
      </c>
      <c r="O238" s="537" t="n">
        <f aca="false">L238+M238+N238</f>
        <v>1.38</v>
      </c>
      <c r="P238" s="537" t="n">
        <f aca="false">IF(O238&lt;2,(D238+M238*2)+0.6,(D238+M238*2)+0.6+ROUNDUP(O238-2,0)*0.1)</f>
        <v>1.08</v>
      </c>
      <c r="Q238" s="539" t="n">
        <f aca="false">IF($O238&lt;=$W$4,ROUND(IF($O238&lt;1.5,$O238*$H238*$P238,1.5*$H238*$P238),2),0)</f>
        <v>44.71</v>
      </c>
      <c r="R238" s="539" t="n">
        <f aca="false">IF($O238&gt;$W$4,ROUND(IF($O238&lt;1.5,$O238*$H238*$P238,1.5*$H238*$P238),2),0)</f>
        <v>0</v>
      </c>
      <c r="S238" s="539" t="n">
        <f aca="false">IF($O238&gt;$W$4,ROUND(IF($O238&lt;1.5,0,IF($O238&gt;3,1.5*$H238*$P238,($O238-1.5)*$H238*$P238)),2),0)</f>
        <v>0</v>
      </c>
      <c r="T238" s="539" t="n">
        <f aca="false">IF($O238&gt;$W$4,ROUND(IF($O238&lt;3,0,IF($O238&gt;4.5,1.5*$H238*$P238,($O238-3)*$H238*$P238)),2),0)</f>
        <v>0</v>
      </c>
      <c r="U238" s="539" t="n">
        <f aca="false">IF($O238&gt;$W$4,ROUND(IF($O238&lt;4.5,0,IF($O238&gt;6,($O238-4.5)*$H238*$P238,($O238-4.5)*$H238*$P238)),2),0)</f>
        <v>0</v>
      </c>
      <c r="V238" s="540" t="n">
        <f aca="false">IF($O238&gt;$W$4,IF($O238&lt;=4,ROUND($H238*($O238+0.5)*2,2),0),0)</f>
        <v>0</v>
      </c>
      <c r="W238" s="541" t="n">
        <f aca="false">IF($O238&gt;$W$4,IF($O238&gt;4,ROUND($H238*($O238+0.5)*2,2),0),0)</f>
        <v>0</v>
      </c>
      <c r="X238" s="530" t="str">
        <f aca="false">A238</f>
        <v>JB21-5</v>
      </c>
      <c r="Y238" s="533" t="n">
        <f aca="false">IF($D238=0.4,1.2,IF($D238=0.6,1.2,IF($D238=0.8,1.3,IF($D238=1,1.5,IF($D238=1.2,1.7,IF($D238&lt;=2,2,"--"))))))</f>
        <v>1.2</v>
      </c>
      <c r="Z238" s="542" t="s">
        <v>1151</v>
      </c>
      <c r="AA238" s="534" t="n">
        <f aca="false">Y238</f>
        <v>1.2</v>
      </c>
      <c r="AB238" s="543" t="n">
        <f aca="false">IF($Y238="--","--",I238)</f>
        <v>1.292</v>
      </c>
      <c r="AC238" s="544" t="n">
        <f aca="false">IF($Y238="--","--",IF(D238&gt;1.5,0.15,ROUND($D238*0.1,2)))</f>
        <v>0.04</v>
      </c>
      <c r="AD238" s="544" t="n">
        <f aca="false">IF($Y238="--","--",0.15)</f>
        <v>0.15</v>
      </c>
      <c r="AE238" s="545" t="n">
        <f aca="false">IF($Y238="--","--",ROUND(AB238+AC238+AD238,2))</f>
        <v>1.48</v>
      </c>
      <c r="AF238" s="545" t="n">
        <f aca="false">IF($Y238="--","--",IF($AB238&lt;=2,$Y238+1,($Y238+1)+ROUNDUP($AB238-2,0)*0.1))</f>
        <v>2.2</v>
      </c>
      <c r="AG238" s="546" t="n">
        <f aca="false">IF($D238=0.4,0.92,IF($D238=0.6,0.68,IF($D238=0.8,0.74,IF($D238=1,0.7,IF($D238=1.2,0.66,IF($D238=1.5,0.6,IF($D238&lt;=2,(2.4-(D238+0.3)),"--")))))))</f>
        <v>0.92</v>
      </c>
      <c r="AH238" s="547" t="n">
        <f aca="false">IF($Y238="--","--",IF($AE238&lt;=$W$4,ROUND(IF($AE238&lt;1.5,$AE238*$AF238*$AG238,1.5*$AF238*$AG238),2),0))</f>
        <v>3</v>
      </c>
      <c r="AI238" s="547" t="n">
        <f aca="false">IF($Y238="--","--",IF($AE238&gt;$W$4,ROUND(IF($AE238&lt;1.5,$AE238*$AF238*$AG238,1.5*$AF238*$AG238),2),0))</f>
        <v>0</v>
      </c>
      <c r="AJ238" s="547" t="n">
        <f aca="false">IF($Y238="--","--",IF($AE238&gt;$W$4,ROUND(IF($AE238&lt;1.5,0,IF($AE238&gt;3,1.5*$AF238*$AG238,($AE238-1.5)*$AF238*$AG238)),2),0))</f>
        <v>0</v>
      </c>
      <c r="AK238" s="547" t="n">
        <f aca="false">IF($Y238="--","--",IF($AE238&gt;$W$4,ROUND(IF($AE238&lt;3,0,IF($AE238&gt;4.5,1.5*$AF238*$AG238,($AE238-3)*$AF238*$AG238)),2),0))</f>
        <v>0</v>
      </c>
      <c r="AL238" s="547" t="n">
        <f aca="false">IF($Y238="--","--",IF($AE238&gt;$W$4,ROUND(IF($AE238&lt;4.5,0,IF($AE238&gt;6,($AE238-4.5)*$AF238*$AG238,($AE238-4.5)*$AF238*$AG238)),2),0))</f>
        <v>0</v>
      </c>
      <c r="AM238" s="544" t="n">
        <f aca="false">IF($Y238="--","--",IF($AE238&gt;$W$4,IF($AE238&lt;=4,ROUND(($AG238*4)*($AE238+0.5)*2,2),0),0))</f>
        <v>0</v>
      </c>
      <c r="AN238" s="548" t="n">
        <f aca="false">IF($Y238="--","--",IF($AE238&gt;$W$4,IF($AE238&gt;4,ROUND(($AG238*4)*($AE238+0.5)*2,2),0),0))</f>
        <v>0</v>
      </c>
      <c r="AO238" s="530" t="s">
        <v>1363</v>
      </c>
      <c r="AP238" s="531" t="s">
        <v>10</v>
      </c>
      <c r="AQ238" s="569" t="s">
        <v>1364</v>
      </c>
      <c r="AR238" s="533" t="n">
        <v>0.4</v>
      </c>
      <c r="AS238" s="534"/>
      <c r="AT238" s="534"/>
      <c r="AU238" s="535" t="n">
        <v>30</v>
      </c>
      <c r="AV238" s="533" t="n">
        <f aca="false">IF($Y238="--","--",Y238+0.2)</f>
        <v>1.4</v>
      </c>
      <c r="AW238" s="542" t="s">
        <v>1151</v>
      </c>
      <c r="AX238" s="534" t="n">
        <f aca="false">AV238</f>
        <v>1.4</v>
      </c>
      <c r="AY238" s="538" t="n">
        <f aca="false">IF(D238&gt;2,AU238,AU238-AV238)</f>
        <v>28.6</v>
      </c>
      <c r="AZ238" s="538" t="n">
        <f aca="false">N238</f>
        <v>0.1</v>
      </c>
      <c r="BA238" s="538" t="n">
        <f aca="false">P238</f>
        <v>1.08</v>
      </c>
      <c r="BB238" s="537" t="n">
        <f aca="false">IF(F238=0,IF(ROUND(AY238*(((N238*P238)+(((D238+M238*2)/6)*P238))-ROUND(((D238+M238*2)^2)*((PI()*96.379/(4*360))-((SIN((96.379/2)*PI()/180))*(COS((96.379/2)*PI()/180))/4)),4)),2),ROUND(AY238*(((N238*P238)+(((D238+M238*2)/4)*P238))-ROUND(((D238+M238*2)^2)*((PI()*120/(4*360))-((SIN((120/2)*PI()/180))*(COS((120/2)*PI()/180))/4)),4)),2)),0)</f>
        <v>5.78</v>
      </c>
      <c r="BC238" s="549" t="n">
        <f aca="false">IF(F238&gt;0,ROUND(AY238*N238*P238,2),0)</f>
        <v>0</v>
      </c>
      <c r="BD238" s="549" t="n">
        <f aca="false">SUM(Q238:U238,AH238:AL238)</f>
        <v>47.71</v>
      </c>
      <c r="BE238" s="549" t="n">
        <f aca="false">IF(F238=0,ROUND((PI()*((D238+M238*2)^2)/4)*AY238,2),ROUND((D238+M238*2)*(F238+M238*2)*AY238,2))</f>
        <v>5.18</v>
      </c>
      <c r="BF238" s="572" t="n">
        <f aca="false">IF(($I238+M238-0.15)&lt;=2,($I238+M238+0.15),IF(($I238+M238)&lt;=3,2.35,($I238+M238+0.2)-0.85))</f>
        <v>1.482</v>
      </c>
      <c r="BG238" s="572" t="n">
        <f aca="false">IF(D238&gt;2,(I238-F238-M238-0.11),IF(($I238+M238)&lt;=2,0,IF(($I238+M238)&gt;3,0.85,(I238+M238+0.2-BF238))))</f>
        <v>0</v>
      </c>
      <c r="BH238" s="572" t="n">
        <f aca="false">IF(D238&gt;2,ROUND(((1.42+0.4)+(0.91+0.4))*2*BG238,2),ROUND(AV238*AX238*BF238,2))</f>
        <v>2.9</v>
      </c>
      <c r="BI238" s="572" t="n">
        <f aca="false">ROUND(((PI()*0.9^2)/4)*BG238,2)</f>
        <v>0</v>
      </c>
      <c r="BJ238" s="550" t="n">
        <f aca="false">ROUND(BD238-BE238-BH238-BI238-BB238-BC238,2)</f>
        <v>33.85</v>
      </c>
      <c r="BK238" s="516"/>
    </row>
    <row r="239" customFormat="false" ht="14.25" hidden="false" customHeight="false" outlineLevel="0" collapsed="false">
      <c r="A239" s="558" t="s">
        <v>1364</v>
      </c>
      <c r="B239" s="570" t="s">
        <v>10</v>
      </c>
      <c r="C239" s="559" t="s">
        <v>1365</v>
      </c>
      <c r="D239" s="560" t="n">
        <v>0.4</v>
      </c>
      <c r="E239" s="561"/>
      <c r="F239" s="561"/>
      <c r="G239" s="560" t="s">
        <v>1150</v>
      </c>
      <c r="H239" s="562" t="n">
        <v>35</v>
      </c>
      <c r="I239" s="563" t="n">
        <v>1.19696</v>
      </c>
      <c r="J239" s="563" t="n">
        <v>1.192</v>
      </c>
      <c r="K239" s="536" t="n">
        <v>0.21</v>
      </c>
      <c r="L239" s="537" t="n">
        <f aca="false">ROUND((I239+J239)/2,2)</f>
        <v>1.19</v>
      </c>
      <c r="M239" s="538" t="n">
        <f aca="false">IF(F239=0,ROUND($D239*0.1,2),IF(D239&gt;2.8,0.18,0.15))</f>
        <v>0.04</v>
      </c>
      <c r="N239" s="538" t="n">
        <f aca="false">IF(F239=0,IF(ROUND($D239/4,2),IF(ROUND(($D239*1.2)/6,2)&lt;0.1,0.1,ROUND(($D239*1.2)/6,2))),0.5)</f>
        <v>0.1</v>
      </c>
      <c r="O239" s="537" t="n">
        <f aca="false">L239+M239+N239</f>
        <v>1.33</v>
      </c>
      <c r="P239" s="537" t="n">
        <f aca="false">IF(O239&lt;2,(D239+M239*2)+0.6,(D239+M239*2)+0.6+ROUNDUP(O239-2,0)*0.1)</f>
        <v>1.08</v>
      </c>
      <c r="Q239" s="539" t="n">
        <f aca="false">IF($O239&lt;=$W$4,ROUND(IF($O239&lt;1.5,$O239*$H239*$P239,1.5*$H239*$P239),2),0)</f>
        <v>50.27</v>
      </c>
      <c r="R239" s="539" t="n">
        <f aca="false">IF($O239&gt;$W$4,ROUND(IF($O239&lt;1.5,$O239*$H239*$P239,1.5*$H239*$P239),2),0)</f>
        <v>0</v>
      </c>
      <c r="S239" s="539" t="n">
        <f aca="false">IF($O239&gt;$W$4,ROUND(IF($O239&lt;1.5,0,IF($O239&gt;3,1.5*$H239*$P239,($O239-1.5)*$H239*$P239)),2),0)</f>
        <v>0</v>
      </c>
      <c r="T239" s="539" t="n">
        <f aca="false">IF($O239&gt;$W$4,ROUND(IF($O239&lt;3,0,IF($O239&gt;4.5,1.5*$H239*$P239,($O239-3)*$H239*$P239)),2),0)</f>
        <v>0</v>
      </c>
      <c r="U239" s="539" t="n">
        <f aca="false">IF($O239&gt;$W$4,ROUND(IF($O239&lt;4.5,0,IF($O239&gt;6,($O239-4.5)*$H239*$P239,($O239-4.5)*$H239*$P239)),2),0)</f>
        <v>0</v>
      </c>
      <c r="V239" s="540" t="n">
        <f aca="false">IF($O239&gt;$W$4,IF($O239&lt;=4,ROUND($H239*($O239+0.5)*2,2),0),0)</f>
        <v>0</v>
      </c>
      <c r="W239" s="541" t="n">
        <f aca="false">IF($O239&gt;$W$4,IF($O239&gt;4,ROUND($H239*($O239+0.5)*2,2),0),0)</f>
        <v>0</v>
      </c>
      <c r="X239" s="558" t="str">
        <f aca="false">A239</f>
        <v>JB21-6</v>
      </c>
      <c r="Y239" s="560" t="n">
        <f aca="false">IF($D239=0.4,1.2,IF($D239=0.6,1.2,IF($D239=0.8,1.3,IF($D239=1,1.5,IF($D239=1.2,1.7,IF($D239&lt;=2,2,"--"))))))</f>
        <v>1.2</v>
      </c>
      <c r="Z239" s="564" t="s">
        <v>1151</v>
      </c>
      <c r="AA239" s="561" t="n">
        <f aca="false">Y239</f>
        <v>1.2</v>
      </c>
      <c r="AB239" s="543" t="n">
        <f aca="false">IF($Y239="--","--",I239)</f>
        <v>1.19696</v>
      </c>
      <c r="AC239" s="544" t="n">
        <f aca="false">IF($Y239="--","--",IF(D239&gt;1.5,0.15,ROUND($D239*0.1,2)))</f>
        <v>0.04</v>
      </c>
      <c r="AD239" s="544" t="n">
        <f aca="false">IF($Y239="--","--",0.15)</f>
        <v>0.15</v>
      </c>
      <c r="AE239" s="545" t="n">
        <f aca="false">IF($Y239="--","--",ROUND(AB239+AC239+AD239,2))</f>
        <v>1.39</v>
      </c>
      <c r="AF239" s="565" t="n">
        <f aca="false">IF($Y239="--","--",IF($AB239&lt;=2,$Y239+1,($Y239+1)+ROUNDUP($AB239-2,0)*0.1))</f>
        <v>2.2</v>
      </c>
      <c r="AG239" s="566" t="n">
        <f aca="false">IF($D239=0.4,0.92,IF($D239=0.6,0.68,IF($D239=0.8,0.74,IF($D239=1,0.7,IF($D239=1.2,0.66,IF($D239=1.5,0.6,IF($D239&lt;=2,(2.4-(D239+0.3)),"--")))))))</f>
        <v>0.92</v>
      </c>
      <c r="AH239" s="547" t="n">
        <f aca="false">IF($Y239="--","--",IF($AE239&lt;=$W$4,ROUND(IF($AE239&lt;1.5,$AE239*$AF239*$AG239,1.5*$AF239*$AG239),2),0))</f>
        <v>2.81</v>
      </c>
      <c r="AI239" s="547" t="n">
        <f aca="false">IF($Y239="--","--",IF($AE239&gt;$W$4,ROUND(IF($AE239&lt;1.5,$AE239*$AF239*$AG239,1.5*$AF239*$AG239),2),0))</f>
        <v>0</v>
      </c>
      <c r="AJ239" s="547" t="n">
        <f aca="false">IF($Y239="--","--",IF($AE239&gt;$W$4,ROUND(IF($AE239&lt;1.5,0,IF($AE239&gt;3,1.5*$AF239*$AG239,($AE239-1.5)*$AF239*$AG239)),2),0))</f>
        <v>0</v>
      </c>
      <c r="AK239" s="547" t="n">
        <f aca="false">IF($Y239="--","--",IF($AE239&gt;$W$4,ROUND(IF($AE239&lt;3,0,IF($AE239&gt;4.5,1.5*$AF239*$AG239,($AE239-3)*$AF239*$AG239)),2),0))</f>
        <v>0</v>
      </c>
      <c r="AL239" s="547" t="n">
        <f aca="false">IF($Y239="--","--",IF($AE239&gt;$W$4,ROUND(IF($AE239&lt;4.5,0,IF($AE239&gt;6,($AE239-4.5)*$AF239*$AG239,($AE239-4.5)*$AF239*$AG239)),2),0))</f>
        <v>0</v>
      </c>
      <c r="AM239" s="544" t="n">
        <f aca="false">IF($Y239="--","--",IF($AE239&gt;$W$4,IF($AE239&lt;=4,ROUND(($AG239*4)*($AE239+0.5)*2,2),0),0))</f>
        <v>0</v>
      </c>
      <c r="AN239" s="548" t="n">
        <f aca="false">IF($Y239="--","--",IF($AE239&gt;$W$4,IF($AE239&gt;4,ROUND(($AG239*4)*($AE239+0.5)*2,2),0),0))</f>
        <v>0</v>
      </c>
      <c r="AO239" s="558" t="s">
        <v>1364</v>
      </c>
      <c r="AP239" s="570" t="s">
        <v>10</v>
      </c>
      <c r="AQ239" s="571" t="s">
        <v>1365</v>
      </c>
      <c r="AR239" s="560" t="n">
        <v>0.4</v>
      </c>
      <c r="AS239" s="561"/>
      <c r="AT239" s="561"/>
      <c r="AU239" s="562" t="n">
        <v>35</v>
      </c>
      <c r="AV239" s="560" t="n">
        <f aca="false">IF($Y239="--","--",Y239+0.2)</f>
        <v>1.4</v>
      </c>
      <c r="AW239" s="564" t="s">
        <v>1151</v>
      </c>
      <c r="AX239" s="561" t="n">
        <f aca="false">AV239</f>
        <v>1.4</v>
      </c>
      <c r="AY239" s="538" t="n">
        <f aca="false">IF(D239&gt;2,AU239,AU239-AV239)</f>
        <v>33.6</v>
      </c>
      <c r="AZ239" s="538" t="n">
        <f aca="false">N239</f>
        <v>0.1</v>
      </c>
      <c r="BA239" s="538" t="n">
        <f aca="false">P239</f>
        <v>1.08</v>
      </c>
      <c r="BB239" s="537" t="n">
        <f aca="false">IF(F239=0,IF(ROUND(AY239*(((N239*P239)+(((D239+M239*2)/6)*P239))-ROUND(((D239+M239*2)^2)*((PI()*96.379/(4*360))-((SIN((96.379/2)*PI()/180))*(COS((96.379/2)*PI()/180))/4)),4)),2),ROUND(AY239*(((N239*P239)+(((D239+M239*2)/4)*P239))-ROUND(((D239+M239*2)^2)*((PI()*120/(4*360))-((SIN((120/2)*PI()/180))*(COS((120/2)*PI()/180))/4)),4)),2)),0)</f>
        <v>6.79</v>
      </c>
      <c r="BC239" s="549" t="n">
        <f aca="false">IF(F239&gt;0,ROUND(AY239*N239*P239,2),0)</f>
        <v>0</v>
      </c>
      <c r="BD239" s="549" t="n">
        <f aca="false">SUM(Q239:U239,AH239:AL239)</f>
        <v>53.08</v>
      </c>
      <c r="BE239" s="549" t="n">
        <f aca="false">IF(F239=0,ROUND((PI()*((D239+M239*2)^2)/4)*AY239,2),ROUND((D239+M239*2)*(F239+M239*2)*AY239,2))</f>
        <v>6.08</v>
      </c>
      <c r="BF239" s="572" t="n">
        <f aca="false">IF(($I239+M239-0.15)&lt;=2,($I239+M239+0.15),IF(($I239+M239)&lt;=3,2.35,($I239+M239+0.2)-0.85))</f>
        <v>1.38696</v>
      </c>
      <c r="BG239" s="572" t="n">
        <f aca="false">IF(D239&gt;2,(I239-F239-M239-0.11),IF(($I239+M239)&lt;=2,0,IF(($I239+M239)&gt;3,0.85,(I239+M239+0.2-BF239))))</f>
        <v>0</v>
      </c>
      <c r="BH239" s="572" t="n">
        <f aca="false">IF(D239&gt;2,ROUND(((1.42+0.4)+(0.91+0.4))*2*BG239,2),ROUND(AV239*AX239*BF239,2))</f>
        <v>2.72</v>
      </c>
      <c r="BI239" s="572" t="n">
        <f aca="false">ROUND(((PI()*0.9^2)/4)*BG239,2)</f>
        <v>0</v>
      </c>
      <c r="BJ239" s="550" t="n">
        <f aca="false">ROUND(BD239-BE239-BH239-BI239-BB239-BC239,2)</f>
        <v>37.49</v>
      </c>
      <c r="BK239" s="516"/>
    </row>
    <row r="240" customFormat="false" ht="14.25" hidden="false" customHeight="false" outlineLevel="0" collapsed="false">
      <c r="A240" s="558" t="s">
        <v>1365</v>
      </c>
      <c r="B240" s="570" t="s">
        <v>10</v>
      </c>
      <c r="C240" s="559" t="s">
        <v>1366</v>
      </c>
      <c r="D240" s="560" t="n">
        <v>0.6</v>
      </c>
      <c r="E240" s="561"/>
      <c r="F240" s="561"/>
      <c r="G240" s="560" t="s">
        <v>1150</v>
      </c>
      <c r="H240" s="562" t="n">
        <v>35</v>
      </c>
      <c r="I240" s="563" t="n">
        <v>1.402</v>
      </c>
      <c r="J240" s="563" t="n">
        <v>1.4019</v>
      </c>
      <c r="K240" s="536" t="n">
        <v>0</v>
      </c>
      <c r="L240" s="537" t="n">
        <f aca="false">ROUND((I240+J240)/2,2)</f>
        <v>1.4</v>
      </c>
      <c r="M240" s="538" t="n">
        <f aca="false">IF(F240=0,ROUND($D240*0.1,2),IF(D240&gt;2.8,0.18,0.15))</f>
        <v>0.06</v>
      </c>
      <c r="N240" s="538" t="n">
        <f aca="false">IF(F240=0,IF(ROUND($D240/4,2),IF(ROUND(($D240*1.2)/6,2)&lt;0.1,0.1,ROUND(($D240*1.2)/6,2))),0.5)</f>
        <v>0.12</v>
      </c>
      <c r="O240" s="537" t="n">
        <f aca="false">L240+M240+N240</f>
        <v>1.58</v>
      </c>
      <c r="P240" s="537" t="n">
        <f aca="false">IF(O240&lt;2,(D240+M240*2)+0.6,(D240+M240*2)+0.6+ROUNDUP(O240-2,0)*0.1)</f>
        <v>1.32</v>
      </c>
      <c r="Q240" s="539" t="n">
        <f aca="false">IF($O240&lt;=$W$4,ROUND(IF($O240&lt;1.5,$O240*$H240*$P240,1.5*$H240*$P240),2),0)</f>
        <v>0</v>
      </c>
      <c r="R240" s="539" t="n">
        <f aca="false">IF($O240&gt;$W$4,ROUND(IF($O240&lt;1.5,$O240*$H240*$P240,1.5*$H240*$P240),2),0)</f>
        <v>69.3</v>
      </c>
      <c r="S240" s="539" t="n">
        <f aca="false">IF($O240&gt;$W$4,ROUND(IF($O240&lt;1.5,0,IF($O240&gt;3,1.5*$H240*$P240,($O240-1.5)*$H240*$P240)),2),0)</f>
        <v>3.7</v>
      </c>
      <c r="T240" s="539" t="n">
        <f aca="false">IF($O240&gt;$W$4,ROUND(IF($O240&lt;3,0,IF($O240&gt;4.5,1.5*$H240*$P240,($O240-3)*$H240*$P240)),2),0)</f>
        <v>0</v>
      </c>
      <c r="U240" s="539" t="n">
        <f aca="false">IF($O240&gt;$W$4,ROUND(IF($O240&lt;4.5,0,IF($O240&gt;6,($O240-4.5)*$H240*$P240,($O240-4.5)*$H240*$P240)),2),0)</f>
        <v>0</v>
      </c>
      <c r="V240" s="540" t="n">
        <f aca="false">IF($O240&gt;$W$4,IF($O240&lt;=4,ROUND($H240*($O240+0.5)*2,2),0),0)</f>
        <v>145.6</v>
      </c>
      <c r="W240" s="541" t="n">
        <f aca="false">IF($O240&gt;$W$4,IF($O240&gt;4,ROUND($H240*($O240+0.5)*2,2),0),0)</f>
        <v>0</v>
      </c>
      <c r="X240" s="558" t="str">
        <f aca="false">A240</f>
        <v>JB21-7</v>
      </c>
      <c r="Y240" s="560" t="n">
        <f aca="false">IF($D240=0.4,1.2,IF($D240=0.6,1.2,IF($D240=0.8,1.3,IF($D240=1,1.5,IF($D240=1.2,1.7,IF($D240&lt;=2,2,"--"))))))</f>
        <v>1.2</v>
      </c>
      <c r="Z240" s="564" t="s">
        <v>1151</v>
      </c>
      <c r="AA240" s="561" t="n">
        <f aca="false">Y240</f>
        <v>1.2</v>
      </c>
      <c r="AB240" s="543" t="n">
        <f aca="false">IF($Y240="--","--",I240)</f>
        <v>1.402</v>
      </c>
      <c r="AC240" s="544" t="n">
        <f aca="false">IF($Y240="--","--",IF(D240&gt;1.5,0.15,ROUND($D240*0.1,2)))</f>
        <v>0.06</v>
      </c>
      <c r="AD240" s="544" t="n">
        <f aca="false">IF($Y240="--","--",0.15)</f>
        <v>0.15</v>
      </c>
      <c r="AE240" s="545" t="n">
        <f aca="false">IF($Y240="--","--",ROUND(AB240+AC240+AD240,2))</f>
        <v>1.61</v>
      </c>
      <c r="AF240" s="565" t="n">
        <f aca="false">IF($Y240="--","--",IF($AB240&lt;=2,$Y240+1,($Y240+1)+ROUNDUP($AB240-2,0)*0.1))</f>
        <v>2.2</v>
      </c>
      <c r="AG240" s="566" t="n">
        <f aca="false">IF($D240=0.4,0.92,IF($D240=0.6,0.68,IF($D240=0.8,0.74,IF($D240=1,0.7,IF($D240=1.2,0.66,IF($D240=1.5,0.6,IF($D240&lt;=2,(2.4-(D240+0.3)),"--")))))))</f>
        <v>0.68</v>
      </c>
      <c r="AH240" s="547" t="n">
        <f aca="false">IF($Y240="--","--",IF($AE240&lt;=$W$4,ROUND(IF($AE240&lt;1.5,$AE240*$AF240*$AG240,1.5*$AF240*$AG240),2),0))</f>
        <v>0</v>
      </c>
      <c r="AI240" s="547" t="n">
        <f aca="false">IF($Y240="--","--",IF($AE240&gt;$W$4,ROUND(IF($AE240&lt;1.5,$AE240*$AF240*$AG240,1.5*$AF240*$AG240),2),0))</f>
        <v>2.24</v>
      </c>
      <c r="AJ240" s="547" t="n">
        <f aca="false">IF($Y240="--","--",IF($AE240&gt;$W$4,ROUND(IF($AE240&lt;1.5,0,IF($AE240&gt;3,1.5*$AF240*$AG240,($AE240-1.5)*$AF240*$AG240)),2),0))</f>
        <v>0.16</v>
      </c>
      <c r="AK240" s="547" t="n">
        <f aca="false">IF($Y240="--","--",IF($AE240&gt;$W$4,ROUND(IF($AE240&lt;3,0,IF($AE240&gt;4.5,1.5*$AF240*$AG240,($AE240-3)*$AF240*$AG240)),2),0))</f>
        <v>0</v>
      </c>
      <c r="AL240" s="547" t="n">
        <f aca="false">IF($Y240="--","--",IF($AE240&gt;$W$4,ROUND(IF($AE240&lt;4.5,0,IF($AE240&gt;6,($AE240-4.5)*$AF240*$AG240,($AE240-4.5)*$AF240*$AG240)),2),0))</f>
        <v>0</v>
      </c>
      <c r="AM240" s="544" t="n">
        <f aca="false">IF($Y240="--","--",IF($AE240&gt;$W$4,IF($AE240&lt;=4,ROUND(($AG240*4)*($AE240+0.5)*2,2),0),0))</f>
        <v>11.48</v>
      </c>
      <c r="AN240" s="548" t="n">
        <f aca="false">IF($Y240="--","--",IF($AE240&gt;$W$4,IF($AE240&gt;4,ROUND(($AG240*4)*($AE240+0.5)*2,2),0),0))</f>
        <v>0</v>
      </c>
      <c r="AO240" s="558" t="s">
        <v>1365</v>
      </c>
      <c r="AP240" s="570" t="s">
        <v>10</v>
      </c>
      <c r="AQ240" s="571" t="s">
        <v>1366</v>
      </c>
      <c r="AR240" s="560" t="n">
        <v>0.6</v>
      </c>
      <c r="AS240" s="561"/>
      <c r="AT240" s="561"/>
      <c r="AU240" s="562" t="n">
        <v>35</v>
      </c>
      <c r="AV240" s="560" t="n">
        <f aca="false">IF($Y240="--","--",Y240+0.2)</f>
        <v>1.4</v>
      </c>
      <c r="AW240" s="564" t="s">
        <v>1151</v>
      </c>
      <c r="AX240" s="561" t="n">
        <f aca="false">AV240</f>
        <v>1.4</v>
      </c>
      <c r="AY240" s="538" t="n">
        <f aca="false">IF(D240&gt;2,AU240,AU240-AV240)</f>
        <v>33.6</v>
      </c>
      <c r="AZ240" s="538" t="n">
        <f aca="false">N240</f>
        <v>0.12</v>
      </c>
      <c r="BA240" s="538" t="n">
        <f aca="false">P240</f>
        <v>1.32</v>
      </c>
      <c r="BB240" s="537" t="n">
        <f aca="false">IF(F240=0,IF(ROUND(AY240*(((N240*P240)+(((D240+M240*2)/6)*P240))-ROUND(((D240+M240*2)^2)*((PI()*96.379/(4*360))-((SIN((96.379/2)*PI()/180))*(COS((96.379/2)*PI()/180))/4)),4)),2),ROUND(AY240*(((N240*P240)+(((D240+M240*2)/4)*P240))-ROUND(((D240+M240*2)^2)*((PI()*120/(4*360))-((SIN((120/2)*PI()/180))*(COS((120/2)*PI()/180))/4)),4)),2)),0)</f>
        <v>10.63</v>
      </c>
      <c r="BC240" s="549" t="n">
        <f aca="false">IF(F240&gt;0,ROUND(AY240*N240*P240,2),0)</f>
        <v>0</v>
      </c>
      <c r="BD240" s="549" t="n">
        <f aca="false">SUM(Q240:U240,AH240:AL240)</f>
        <v>75.4</v>
      </c>
      <c r="BE240" s="549" t="n">
        <f aca="false">IF(F240=0,ROUND((PI()*((D240+M240*2)^2)/4)*AY240,2),ROUND((D240+M240*2)*(F240+M240*2)*AY240,2))</f>
        <v>13.68</v>
      </c>
      <c r="BF240" s="572" t="n">
        <f aca="false">IF(($I240+M240-0.15)&lt;=2,($I240+M240+0.15),IF(($I240+M240)&lt;=3,2.35,($I240+M240+0.2)-0.85))</f>
        <v>1.612</v>
      </c>
      <c r="BG240" s="572" t="n">
        <f aca="false">IF(D240&gt;2,(I240-F240-M240-0.11),IF(($I240+M240)&lt;=2,0,IF(($I240+M240)&gt;3,0.85,(I240+M240+0.2-BF240))))</f>
        <v>0</v>
      </c>
      <c r="BH240" s="572" t="n">
        <f aca="false">IF(D240&gt;2,ROUND(((1.42+0.4)+(0.91+0.4))*2*BG240,2),ROUND(AV240*AX240*BF240,2))</f>
        <v>3.16</v>
      </c>
      <c r="BI240" s="572" t="n">
        <f aca="false">ROUND(((PI()*0.9^2)/4)*BG240,2)</f>
        <v>0</v>
      </c>
      <c r="BJ240" s="550" t="n">
        <f aca="false">ROUND(BD240-BE240-BH240-BI240-BB240-BC240,2)</f>
        <v>47.93</v>
      </c>
      <c r="BK240" s="516"/>
    </row>
    <row r="241" customFormat="false" ht="14.25" hidden="false" customHeight="false" outlineLevel="0" collapsed="false">
      <c r="A241" s="558" t="s">
        <v>1366</v>
      </c>
      <c r="B241" s="570" t="s">
        <v>10</v>
      </c>
      <c r="C241" s="559" t="s">
        <v>1367</v>
      </c>
      <c r="D241" s="560" t="n">
        <v>0.6</v>
      </c>
      <c r="E241" s="561"/>
      <c r="F241" s="561"/>
      <c r="G241" s="560" t="s">
        <v>1150</v>
      </c>
      <c r="H241" s="562" t="n">
        <v>35</v>
      </c>
      <c r="I241" s="563" t="n">
        <v>1.4019</v>
      </c>
      <c r="J241" s="563" t="n">
        <v>1.4019</v>
      </c>
      <c r="K241" s="536" t="n">
        <v>0</v>
      </c>
      <c r="L241" s="537" t="n">
        <f aca="false">ROUND((I241+J241)/2,2)</f>
        <v>1.4</v>
      </c>
      <c r="M241" s="538" t="n">
        <f aca="false">IF(F241=0,ROUND($D241*0.1,2),IF(D241&gt;2.8,0.18,0.15))</f>
        <v>0.06</v>
      </c>
      <c r="N241" s="538" t="n">
        <f aca="false">IF(F241=0,IF(ROUND($D241/4,2),IF(ROUND(($D241*1.2)/6,2)&lt;0.1,0.1,ROUND(($D241*1.2)/6,2))),0.5)</f>
        <v>0.12</v>
      </c>
      <c r="O241" s="537" t="n">
        <f aca="false">L241+M241+N241</f>
        <v>1.58</v>
      </c>
      <c r="P241" s="537" t="n">
        <f aca="false">IF(O241&lt;2,(D241+M241*2)+0.6,(D241+M241*2)+0.6+ROUNDUP(O241-2,0)*0.1)</f>
        <v>1.32</v>
      </c>
      <c r="Q241" s="539" t="n">
        <f aca="false">IF($O241&lt;=$W$4,ROUND(IF($O241&lt;1.5,$O241*$H241*$P241,1.5*$H241*$P241),2),0)</f>
        <v>0</v>
      </c>
      <c r="R241" s="539" t="n">
        <f aca="false">IF($O241&gt;$W$4,ROUND(IF($O241&lt;1.5,$O241*$H241*$P241,1.5*$H241*$P241),2),0)</f>
        <v>69.3</v>
      </c>
      <c r="S241" s="539" t="n">
        <f aca="false">IF($O241&gt;$W$4,ROUND(IF($O241&lt;1.5,0,IF($O241&gt;3,1.5*$H241*$P241,($O241-1.5)*$H241*$P241)),2),0)</f>
        <v>3.7</v>
      </c>
      <c r="T241" s="539" t="n">
        <f aca="false">IF($O241&gt;$W$4,ROUND(IF($O241&lt;3,0,IF($O241&gt;4.5,1.5*$H241*$P241,($O241-3)*$H241*$P241)),2),0)</f>
        <v>0</v>
      </c>
      <c r="U241" s="539" t="n">
        <f aca="false">IF($O241&gt;$W$4,ROUND(IF($O241&lt;4.5,0,IF($O241&gt;6,($O241-4.5)*$H241*$P241,($O241-4.5)*$H241*$P241)),2),0)</f>
        <v>0</v>
      </c>
      <c r="V241" s="540" t="n">
        <f aca="false">IF($O241&gt;$W$4,IF($O241&lt;=4,ROUND($H241*($O241+0.5)*2,2),0),0)</f>
        <v>145.6</v>
      </c>
      <c r="W241" s="541" t="n">
        <f aca="false">IF($O241&gt;$W$4,IF($O241&gt;4,ROUND($H241*($O241+0.5)*2,2),0),0)</f>
        <v>0</v>
      </c>
      <c r="X241" s="558" t="str">
        <f aca="false">A241</f>
        <v>JB21-8</v>
      </c>
      <c r="Y241" s="560" t="n">
        <f aca="false">IF($D241=0.4,1.2,IF($D241=0.6,1.2,IF($D241=0.8,1.3,IF($D241=1,1.5,IF($D241=1.2,1.7,IF($D241&lt;=2,2,"--"))))))</f>
        <v>1.2</v>
      </c>
      <c r="Z241" s="564" t="s">
        <v>1151</v>
      </c>
      <c r="AA241" s="561" t="n">
        <f aca="false">Y241</f>
        <v>1.2</v>
      </c>
      <c r="AB241" s="543" t="n">
        <f aca="false">IF($Y241="--","--",I241)</f>
        <v>1.4019</v>
      </c>
      <c r="AC241" s="544" t="n">
        <f aca="false">IF($Y241="--","--",IF(D241&gt;1.5,0.15,ROUND($D241*0.1,2)))</f>
        <v>0.06</v>
      </c>
      <c r="AD241" s="544" t="n">
        <f aca="false">IF($Y241="--","--",0.15)</f>
        <v>0.15</v>
      </c>
      <c r="AE241" s="545" t="n">
        <f aca="false">IF($Y241="--","--",ROUND(AB241+AC241+AD241,2))</f>
        <v>1.61</v>
      </c>
      <c r="AF241" s="565" t="n">
        <f aca="false">IF($Y241="--","--",IF($AB241&lt;=2,$Y241+1,($Y241+1)+ROUNDUP($AB241-2,0)*0.1))</f>
        <v>2.2</v>
      </c>
      <c r="AG241" s="566" t="n">
        <f aca="false">IF($D241=0.4,0.92,IF($D241=0.6,0.68,IF($D241=0.8,0.74,IF($D241=1,0.7,IF($D241=1.2,0.66,IF($D241=1.5,0.6,IF($D241&lt;=2,(2.4-(D241+0.3)),"--")))))))</f>
        <v>0.68</v>
      </c>
      <c r="AH241" s="547" t="n">
        <f aca="false">IF($Y241="--","--",IF($AE241&lt;=$W$4,ROUND(IF($AE241&lt;1.5,$AE241*$AF241*$AG241,1.5*$AF241*$AG241),2),0))</f>
        <v>0</v>
      </c>
      <c r="AI241" s="547" t="n">
        <f aca="false">IF($Y241="--","--",IF($AE241&gt;$W$4,ROUND(IF($AE241&lt;1.5,$AE241*$AF241*$AG241,1.5*$AF241*$AG241),2),0))</f>
        <v>2.24</v>
      </c>
      <c r="AJ241" s="547" t="n">
        <f aca="false">IF($Y241="--","--",IF($AE241&gt;$W$4,ROUND(IF($AE241&lt;1.5,0,IF($AE241&gt;3,1.5*$AF241*$AG241,($AE241-1.5)*$AF241*$AG241)),2),0))</f>
        <v>0.16</v>
      </c>
      <c r="AK241" s="547" t="n">
        <f aca="false">IF($Y241="--","--",IF($AE241&gt;$W$4,ROUND(IF($AE241&lt;3,0,IF($AE241&gt;4.5,1.5*$AF241*$AG241,($AE241-3)*$AF241*$AG241)),2),0))</f>
        <v>0</v>
      </c>
      <c r="AL241" s="547" t="n">
        <f aca="false">IF($Y241="--","--",IF($AE241&gt;$W$4,ROUND(IF($AE241&lt;4.5,0,IF($AE241&gt;6,($AE241-4.5)*$AF241*$AG241,($AE241-4.5)*$AF241*$AG241)),2),0))</f>
        <v>0</v>
      </c>
      <c r="AM241" s="544" t="n">
        <f aca="false">IF($Y241="--","--",IF($AE241&gt;$W$4,IF($AE241&lt;=4,ROUND(($AG241*4)*($AE241+0.5)*2,2),0),0))</f>
        <v>11.48</v>
      </c>
      <c r="AN241" s="548" t="n">
        <f aca="false">IF($Y241="--","--",IF($AE241&gt;$W$4,IF($AE241&gt;4,ROUND(($AG241*4)*($AE241+0.5)*2,2),0),0))</f>
        <v>0</v>
      </c>
      <c r="AO241" s="558" t="s">
        <v>1366</v>
      </c>
      <c r="AP241" s="570" t="s">
        <v>10</v>
      </c>
      <c r="AQ241" s="571" t="s">
        <v>1367</v>
      </c>
      <c r="AR241" s="560" t="n">
        <v>0.6</v>
      </c>
      <c r="AS241" s="561"/>
      <c r="AT241" s="561"/>
      <c r="AU241" s="562" t="n">
        <v>35</v>
      </c>
      <c r="AV241" s="560" t="n">
        <f aca="false">IF($Y241="--","--",Y241+0.2)</f>
        <v>1.4</v>
      </c>
      <c r="AW241" s="564" t="s">
        <v>1151</v>
      </c>
      <c r="AX241" s="561" t="n">
        <f aca="false">AV241</f>
        <v>1.4</v>
      </c>
      <c r="AY241" s="538" t="n">
        <f aca="false">IF(D241&gt;2,AU241,AU241-AV241)</f>
        <v>33.6</v>
      </c>
      <c r="AZ241" s="538" t="n">
        <f aca="false">N241</f>
        <v>0.12</v>
      </c>
      <c r="BA241" s="538" t="n">
        <f aca="false">P241</f>
        <v>1.32</v>
      </c>
      <c r="BB241" s="537" t="n">
        <f aca="false">IF(F241=0,IF(ROUND(AY241*(((N241*P241)+(((D241+M241*2)/6)*P241))-ROUND(((D241+M241*2)^2)*((PI()*96.379/(4*360))-((SIN((96.379/2)*PI()/180))*(COS((96.379/2)*PI()/180))/4)),4)),2),ROUND(AY241*(((N241*P241)+(((D241+M241*2)/4)*P241))-ROUND(((D241+M241*2)^2)*((PI()*120/(4*360))-((SIN((120/2)*PI()/180))*(COS((120/2)*PI()/180))/4)),4)),2)),0)</f>
        <v>10.63</v>
      </c>
      <c r="BC241" s="549" t="n">
        <f aca="false">IF(F241&gt;0,ROUND(AY241*N241*P241,2),0)</f>
        <v>0</v>
      </c>
      <c r="BD241" s="549" t="n">
        <f aca="false">SUM(Q241:U241,AH241:AL241)</f>
        <v>75.4</v>
      </c>
      <c r="BE241" s="549" t="n">
        <f aca="false">IF(F241=0,ROUND((PI()*((D241+M241*2)^2)/4)*AY241,2),ROUND((D241+M241*2)*(F241+M241*2)*AY241,2))</f>
        <v>13.68</v>
      </c>
      <c r="BF241" s="572" t="n">
        <f aca="false">IF(($I241+M241-0.15)&lt;=2,($I241+M241+0.15),IF(($I241+M241)&lt;=3,2.35,($I241+M241+0.2)-0.85))</f>
        <v>1.6119</v>
      </c>
      <c r="BG241" s="572" t="n">
        <f aca="false">IF(D241&gt;2,(I241-F241-M241-0.11),IF(($I241+M241)&lt;=2,0,IF(($I241+M241)&gt;3,0.85,(I241+M241+0.2-BF241))))</f>
        <v>0</v>
      </c>
      <c r="BH241" s="572" t="n">
        <f aca="false">IF(D241&gt;2,ROUND(((1.42+0.4)+(0.91+0.4))*2*BG241,2),ROUND(AV241*AX241*BF241,2))</f>
        <v>3.16</v>
      </c>
      <c r="BI241" s="572" t="n">
        <f aca="false">ROUND(((PI()*0.9^2)/4)*BG241,2)</f>
        <v>0</v>
      </c>
      <c r="BJ241" s="550" t="n">
        <f aca="false">ROUND(BD241-BE241-BH241-BI241-BB241-BC241,2)</f>
        <v>47.93</v>
      </c>
      <c r="BK241" s="516"/>
    </row>
    <row r="242" customFormat="false" ht="14.25" hidden="false" customHeight="false" outlineLevel="0" collapsed="false">
      <c r="A242" s="530" t="s">
        <v>1367</v>
      </c>
      <c r="B242" s="531" t="s">
        <v>10</v>
      </c>
      <c r="C242" s="532" t="s">
        <v>1368</v>
      </c>
      <c r="D242" s="533" t="n">
        <v>0.6</v>
      </c>
      <c r="E242" s="534"/>
      <c r="F242" s="534"/>
      <c r="G242" s="533" t="s">
        <v>1150</v>
      </c>
      <c r="H242" s="535" t="n">
        <v>36</v>
      </c>
      <c r="I242" s="536" t="n">
        <v>1.4019</v>
      </c>
      <c r="J242" s="536" t="n">
        <v>1.3999</v>
      </c>
      <c r="K242" s="536" t="n">
        <v>1.325</v>
      </c>
      <c r="L242" s="537" t="n">
        <f aca="false">ROUND((I242+J242)/2,2)</f>
        <v>1.4</v>
      </c>
      <c r="M242" s="538" t="n">
        <f aca="false">IF(F242=0,ROUND($D242*0.1,2),IF(D242&gt;2.8,0.18,0.15))</f>
        <v>0.06</v>
      </c>
      <c r="N242" s="538" t="n">
        <f aca="false">IF(F242=0,IF(ROUND($D242/4,2),IF(ROUND(($D242*1.2)/6,2)&lt;0.1,0.1,ROUND(($D242*1.2)/6,2))),0.5)</f>
        <v>0.12</v>
      </c>
      <c r="O242" s="537" t="n">
        <f aca="false">L242+M242+N242</f>
        <v>1.58</v>
      </c>
      <c r="P242" s="537" t="n">
        <f aca="false">IF(O242&lt;2,(D242+M242*2)+0.6,(D242+M242*2)+0.6+ROUNDUP(O242-2,0)*0.1)</f>
        <v>1.32</v>
      </c>
      <c r="Q242" s="539" t="n">
        <f aca="false">IF($O242&lt;=$W$4,ROUND(IF($O242&lt;1.5,$O242*$H242*$P242,1.5*$H242*$P242),2),0)</f>
        <v>0</v>
      </c>
      <c r="R242" s="539" t="n">
        <f aca="false">IF($O242&gt;$W$4,ROUND(IF($O242&lt;1.5,$O242*$H242*$P242,1.5*$H242*$P242),2),0)</f>
        <v>71.28</v>
      </c>
      <c r="S242" s="539" t="n">
        <f aca="false">IF($O242&gt;$W$4,ROUND(IF($O242&lt;1.5,0,IF($O242&gt;3,1.5*$H242*$P242,($O242-1.5)*$H242*$P242)),2),0)</f>
        <v>3.8</v>
      </c>
      <c r="T242" s="539" t="n">
        <f aca="false">IF($O242&gt;$W$4,ROUND(IF($O242&lt;3,0,IF($O242&gt;4.5,1.5*$H242*$P242,($O242-3)*$H242*$P242)),2),0)</f>
        <v>0</v>
      </c>
      <c r="U242" s="539" t="n">
        <f aca="false">IF($O242&gt;$W$4,ROUND(IF($O242&lt;4.5,0,IF($O242&gt;6,($O242-4.5)*$H242*$P242,($O242-4.5)*$H242*$P242)),2),0)</f>
        <v>0</v>
      </c>
      <c r="V242" s="540" t="n">
        <f aca="false">IF($O242&gt;$W$4,IF($O242&lt;=4,ROUND($H242*($O242+0.5)*2,2),0),0)</f>
        <v>149.76</v>
      </c>
      <c r="W242" s="541" t="n">
        <f aca="false">IF($O242&gt;$W$4,IF($O242&gt;4,ROUND($H242*($O242+0.5)*2,2),0),0)</f>
        <v>0</v>
      </c>
      <c r="X242" s="530" t="str">
        <f aca="false">A242</f>
        <v>JB21-9</v>
      </c>
      <c r="Y242" s="533" t="n">
        <f aca="false">IF($D242=0.4,1.2,IF($D242=0.6,1.2,IF($D242=0.8,1.3,IF($D242=1,1.5,IF($D242=1.2,1.7,IF($D242&lt;=2,2,"--"))))))</f>
        <v>1.2</v>
      </c>
      <c r="Z242" s="542" t="s">
        <v>1151</v>
      </c>
      <c r="AA242" s="534" t="n">
        <f aca="false">Y242</f>
        <v>1.2</v>
      </c>
      <c r="AB242" s="543" t="n">
        <f aca="false">IF($Y242="--","--",I242)</f>
        <v>1.4019</v>
      </c>
      <c r="AC242" s="544" t="n">
        <f aca="false">IF($Y242="--","--",IF(D242&gt;1.5,0.15,ROUND($D242*0.1,2)))</f>
        <v>0.06</v>
      </c>
      <c r="AD242" s="544" t="n">
        <f aca="false">IF($Y242="--","--",0.15)</f>
        <v>0.15</v>
      </c>
      <c r="AE242" s="545" t="n">
        <f aca="false">IF($Y242="--","--",ROUND(AB242+AC242+AD242,2))</f>
        <v>1.61</v>
      </c>
      <c r="AF242" s="545" t="n">
        <f aca="false">IF($Y242="--","--",IF($AB242&lt;=2,$Y242+1,($Y242+1)+ROUNDUP($AB242-2,0)*0.1))</f>
        <v>2.2</v>
      </c>
      <c r="AG242" s="546" t="n">
        <f aca="false">IF($D242=0.4,0.92,IF($D242=0.6,0.68,IF($D242=0.8,0.74,IF($D242=1,0.7,IF($D242=1.2,0.66,IF($D242=1.5,0.6,IF($D242&lt;=2,(2.4-(D242+0.3)),"--")))))))</f>
        <v>0.68</v>
      </c>
      <c r="AH242" s="547" t="n">
        <f aca="false">IF($Y242="--","--",IF($AE242&lt;=$W$4,ROUND(IF($AE242&lt;1.5,$AE242*$AF242*$AG242,1.5*$AF242*$AG242),2),0))</f>
        <v>0</v>
      </c>
      <c r="AI242" s="547" t="n">
        <f aca="false">IF($Y242="--","--",IF($AE242&gt;$W$4,ROUND(IF($AE242&lt;1.5,$AE242*$AF242*$AG242,1.5*$AF242*$AG242),2),0))</f>
        <v>2.24</v>
      </c>
      <c r="AJ242" s="547" t="n">
        <f aca="false">IF($Y242="--","--",IF($AE242&gt;$W$4,ROUND(IF($AE242&lt;1.5,0,IF($AE242&gt;3,1.5*$AF242*$AG242,($AE242-1.5)*$AF242*$AG242)),2),0))</f>
        <v>0.16</v>
      </c>
      <c r="AK242" s="547" t="n">
        <f aca="false">IF($Y242="--","--",IF($AE242&gt;$W$4,ROUND(IF($AE242&lt;3,0,IF($AE242&gt;4.5,1.5*$AF242*$AG242,($AE242-3)*$AF242*$AG242)),2),0))</f>
        <v>0</v>
      </c>
      <c r="AL242" s="547" t="n">
        <f aca="false">IF($Y242="--","--",IF($AE242&gt;$W$4,ROUND(IF($AE242&lt;4.5,0,IF($AE242&gt;6,($AE242-4.5)*$AF242*$AG242,($AE242-4.5)*$AF242*$AG242)),2),0))</f>
        <v>0</v>
      </c>
      <c r="AM242" s="544" t="n">
        <f aca="false">IF($Y242="--","--",IF($AE242&gt;$W$4,IF($AE242&lt;=4,ROUND(($AG242*4)*($AE242+0.5)*2,2),0),0))</f>
        <v>11.48</v>
      </c>
      <c r="AN242" s="548" t="n">
        <f aca="false">IF($Y242="--","--",IF($AE242&gt;$W$4,IF($AE242&gt;4,ROUND(($AG242*4)*($AE242+0.5)*2,2),0),0))</f>
        <v>0</v>
      </c>
      <c r="AO242" s="530" t="s">
        <v>1367</v>
      </c>
      <c r="AP242" s="531" t="s">
        <v>10</v>
      </c>
      <c r="AQ242" s="532" t="s">
        <v>1368</v>
      </c>
      <c r="AR242" s="533" t="n">
        <v>0.6</v>
      </c>
      <c r="AS242" s="534"/>
      <c r="AT242" s="534"/>
      <c r="AU242" s="535" t="n">
        <v>36</v>
      </c>
      <c r="AV242" s="533" t="n">
        <f aca="false">IF($Y242="--","--",Y242+0.2)</f>
        <v>1.4</v>
      </c>
      <c r="AW242" s="542" t="s">
        <v>1151</v>
      </c>
      <c r="AX242" s="534" t="n">
        <f aca="false">AV242</f>
        <v>1.4</v>
      </c>
      <c r="AY242" s="538" t="n">
        <f aca="false">IF(D242&gt;2,AU242,AU242-AV242)</f>
        <v>34.6</v>
      </c>
      <c r="AZ242" s="538" t="n">
        <f aca="false">N242</f>
        <v>0.12</v>
      </c>
      <c r="BA242" s="538" t="n">
        <f aca="false">P242</f>
        <v>1.32</v>
      </c>
      <c r="BB242" s="537" t="n">
        <f aca="false">IF(F242=0,IF(ROUND(AY242*(((N242*P242)+(((D242+M242*2)/6)*P242))-ROUND(((D242+M242*2)^2)*((PI()*96.379/(4*360))-((SIN((96.379/2)*PI()/180))*(COS((96.379/2)*PI()/180))/4)),4)),2),ROUND(AY242*(((N242*P242)+(((D242+M242*2)/4)*P242))-ROUND(((D242+M242*2)^2)*((PI()*120/(4*360))-((SIN((120/2)*PI()/180))*(COS((120/2)*PI()/180))/4)),4)),2)),0)</f>
        <v>10.95</v>
      </c>
      <c r="BC242" s="549" t="n">
        <f aca="false">IF(F242&gt;0,ROUND(AY242*N242*P242,2),0)</f>
        <v>0</v>
      </c>
      <c r="BD242" s="549" t="n">
        <f aca="false">SUM(Q242:U242,AH242:AL242)</f>
        <v>77.48</v>
      </c>
      <c r="BE242" s="549" t="n">
        <f aca="false">IF(F242=0,ROUND((PI()*((D242+M242*2)^2)/4)*AY242,2),ROUND((D242+M242*2)*(F242+M242*2)*AY242,2))</f>
        <v>14.09</v>
      </c>
      <c r="BF242" s="539" t="n">
        <f aca="false">IF(($I242+M242-0.15)&lt;=2,($I242+M242+0.15),IF(($I242+M242)&lt;=3,2.35,($I242+M242+0.2)-0.85))</f>
        <v>1.6119</v>
      </c>
      <c r="BG242" s="539" t="n">
        <f aca="false">IF(D242&gt;2,(I242-F242-M242-0.11),IF(($I242+M242)&lt;=2,0,IF(($I242+M242)&gt;3,0.85,(I242+M242+0.2-BF242))))</f>
        <v>0</v>
      </c>
      <c r="BH242" s="539" t="n">
        <f aca="false">IF(D242&gt;2,ROUND(((1.42+0.4)+(0.91+0.4))*2*BG242,2),ROUND(AV242*AX242*BF242,2))</f>
        <v>3.16</v>
      </c>
      <c r="BI242" s="539" t="n">
        <f aca="false">ROUND(((PI()*0.9^2)/4)*BG242,2)</f>
        <v>0</v>
      </c>
      <c r="BJ242" s="550" t="n">
        <f aca="false">ROUND(BD242-BE242-BH242-BI242-BB242-BC242,2)</f>
        <v>49.28</v>
      </c>
      <c r="BK242" s="516"/>
    </row>
    <row r="243" customFormat="false" ht="14.25" hidden="false" customHeight="false" outlineLevel="0" collapsed="false">
      <c r="A243" s="503"/>
      <c r="B243" s="504"/>
      <c r="C243" s="604"/>
      <c r="D243" s="505"/>
      <c r="E243" s="505"/>
      <c r="F243" s="505"/>
      <c r="G243" s="505"/>
      <c r="H243" s="507"/>
      <c r="I243" s="508"/>
      <c r="J243" s="508"/>
      <c r="K243" s="508"/>
      <c r="L243" s="509"/>
      <c r="M243" s="510"/>
      <c r="N243" s="510"/>
      <c r="O243" s="509"/>
      <c r="P243" s="509"/>
      <c r="Q243" s="511"/>
      <c r="R243" s="511"/>
      <c r="S243" s="511"/>
      <c r="T243" s="511"/>
      <c r="U243" s="511"/>
      <c r="V243" s="512"/>
      <c r="W243" s="513"/>
      <c r="X243" s="518"/>
      <c r="Y243" s="505"/>
      <c r="Z243" s="551"/>
      <c r="AA243" s="505"/>
      <c r="AB243" s="552"/>
      <c r="AC243" s="553"/>
      <c r="AD243" s="553"/>
      <c r="AE243" s="554"/>
      <c r="AF243" s="554"/>
      <c r="AG243" s="551"/>
      <c r="AH243" s="555"/>
      <c r="AI243" s="555"/>
      <c r="AJ243" s="555"/>
      <c r="AK243" s="555"/>
      <c r="AL243" s="555"/>
      <c r="AM243" s="553"/>
      <c r="AN243" s="556"/>
      <c r="AO243" s="518"/>
      <c r="AP243" s="504"/>
      <c r="AQ243" s="604"/>
      <c r="AR243" s="505"/>
      <c r="AS243" s="505"/>
      <c r="AT243" s="505"/>
      <c r="AU243" s="507"/>
      <c r="AV243" s="505"/>
      <c r="AW243" s="551"/>
      <c r="AX243" s="505"/>
      <c r="AY243" s="510"/>
      <c r="AZ243" s="510"/>
      <c r="BA243" s="510"/>
      <c r="BB243" s="509"/>
      <c r="BC243" s="509"/>
      <c r="BD243" s="509"/>
      <c r="BE243" s="509"/>
      <c r="BF243" s="511"/>
      <c r="BG243" s="511"/>
      <c r="BH243" s="511"/>
      <c r="BI243" s="511"/>
      <c r="BJ243" s="515"/>
      <c r="BK243" s="516"/>
    </row>
    <row r="244" s="456" customFormat="true" ht="14.25" hidden="false" customHeight="false" outlineLevel="0" collapsed="false">
      <c r="A244" s="557" t="s">
        <v>1369</v>
      </c>
      <c r="B244" s="504"/>
      <c r="C244" s="504"/>
      <c r="D244" s="505"/>
      <c r="E244" s="505"/>
      <c r="F244" s="505"/>
      <c r="G244" s="506"/>
      <c r="H244" s="507"/>
      <c r="I244" s="508"/>
      <c r="J244" s="508"/>
      <c r="K244" s="508"/>
      <c r="L244" s="509"/>
      <c r="M244" s="510"/>
      <c r="N244" s="510"/>
      <c r="O244" s="509"/>
      <c r="P244" s="509"/>
      <c r="Q244" s="511"/>
      <c r="R244" s="511"/>
      <c r="S244" s="511"/>
      <c r="T244" s="511"/>
      <c r="U244" s="511"/>
      <c r="V244" s="512"/>
      <c r="W244" s="513"/>
      <c r="X244" s="528" t="str">
        <f aca="false">$A244</f>
        <v>Rua 36</v>
      </c>
      <c r="Y244" s="522"/>
      <c r="Z244" s="522"/>
      <c r="AA244" s="522"/>
      <c r="AB244" s="525"/>
      <c r="AC244" s="525"/>
      <c r="AD244" s="525"/>
      <c r="AE244" s="525"/>
      <c r="AF244" s="523"/>
      <c r="AG244" s="525"/>
      <c r="AH244" s="525"/>
      <c r="AI244" s="525"/>
      <c r="AJ244" s="525"/>
      <c r="AK244" s="525"/>
      <c r="AL244" s="525"/>
      <c r="AM244" s="525"/>
      <c r="AN244" s="527"/>
      <c r="AO244" s="557" t="str">
        <f aca="false">$A244</f>
        <v>Rua 36</v>
      </c>
      <c r="AP244" s="504"/>
      <c r="AQ244" s="504"/>
      <c r="AR244" s="505"/>
      <c r="AS244" s="505"/>
      <c r="AT244" s="505"/>
      <c r="AU244" s="507"/>
      <c r="AV244" s="506"/>
      <c r="AW244" s="506"/>
      <c r="AX244" s="506"/>
      <c r="AY244" s="510"/>
      <c r="AZ244" s="510"/>
      <c r="BA244" s="510"/>
      <c r="BB244" s="509"/>
      <c r="BC244" s="509"/>
      <c r="BD244" s="509"/>
      <c r="BE244" s="509"/>
      <c r="BF244" s="509"/>
      <c r="BG244" s="509"/>
      <c r="BH244" s="509"/>
      <c r="BI244" s="509"/>
      <c r="BJ244" s="515"/>
      <c r="BK244" s="516"/>
    </row>
    <row r="245" customFormat="false" ht="14.25" hidden="false" customHeight="false" outlineLevel="0" collapsed="false">
      <c r="A245" s="558" t="s">
        <v>1370</v>
      </c>
      <c r="B245" s="570" t="s">
        <v>10</v>
      </c>
      <c r="C245" s="559" t="s">
        <v>1371</v>
      </c>
      <c r="D245" s="560" t="n">
        <v>0.4</v>
      </c>
      <c r="E245" s="561"/>
      <c r="F245" s="561"/>
      <c r="G245" s="560" t="s">
        <v>1150</v>
      </c>
      <c r="H245" s="562" t="n">
        <v>40</v>
      </c>
      <c r="I245" s="563" t="n">
        <v>1.1</v>
      </c>
      <c r="J245" s="563" t="n">
        <v>1.1</v>
      </c>
      <c r="K245" s="536" t="n">
        <v>0.29</v>
      </c>
      <c r="L245" s="537" t="n">
        <f aca="false">ROUND((I245+J245)/2,2)</f>
        <v>1.1</v>
      </c>
      <c r="M245" s="538" t="n">
        <f aca="false">IF(F245=0,ROUND($D245*0.1,2),IF(D245&gt;2.8,0.18,0.15))</f>
        <v>0.04</v>
      </c>
      <c r="N245" s="538" t="n">
        <f aca="false">IF(F245=0,IF(ROUND($D245/4,2),IF(ROUND(($D245*1.2)/6,2)&lt;0.1,0.1,ROUND(($D245*1.2)/6,2))),0.5)</f>
        <v>0.1</v>
      </c>
      <c r="O245" s="537" t="n">
        <f aca="false">L245+M245+N245</f>
        <v>1.24</v>
      </c>
      <c r="P245" s="537" t="n">
        <f aca="false">IF(O245&lt;2,(D245+M245*2)+0.6,(D245+M245*2)+0.6+ROUNDUP(O245-2,0)*0.1)</f>
        <v>1.08</v>
      </c>
      <c r="Q245" s="539" t="n">
        <f aca="false">IF($O245&lt;=$W$4,ROUND(IF($O245&lt;1.5,$O245*$H245*$P245,1.5*$H245*$P245),2),0)</f>
        <v>53.57</v>
      </c>
      <c r="R245" s="539" t="n">
        <f aca="false">IF($O245&gt;$W$4,ROUND(IF($O245&lt;1.5,$O245*$H245*$P245,1.5*$H245*$P245),2),0)</f>
        <v>0</v>
      </c>
      <c r="S245" s="539" t="n">
        <f aca="false">IF($O245&gt;$W$4,ROUND(IF($O245&lt;1.5,0,IF($O245&gt;3,1.5*$H245*$P245,($O245-1.5)*$H245*$P245)),2),0)</f>
        <v>0</v>
      </c>
      <c r="T245" s="539" t="n">
        <f aca="false">IF($O245&gt;$W$4,ROUND(IF($O245&lt;3,0,IF($O245&gt;4.5,1.5*$H245*$P245,($O245-3)*$H245*$P245)),2),0)</f>
        <v>0</v>
      </c>
      <c r="U245" s="539" t="n">
        <f aca="false">IF($O245&gt;$W$4,ROUND(IF($O245&lt;4.5,0,IF($O245&gt;6,($O245-4.5)*$H245*$P245,($O245-4.5)*$H245*$P245)),2),0)</f>
        <v>0</v>
      </c>
      <c r="V245" s="540" t="n">
        <f aca="false">IF($O245&gt;$W$4,IF($O245&lt;=4,ROUND($H245*($O245+0.5)*2,2),0),0)</f>
        <v>0</v>
      </c>
      <c r="W245" s="541" t="n">
        <f aca="false">IF($O245&gt;$W$4,IF($O245&gt;4,ROUND($H245*($O245+0.5)*2,2),0),0)</f>
        <v>0</v>
      </c>
      <c r="X245" s="558" t="str">
        <f aca="false">A245</f>
        <v>JB22-1</v>
      </c>
      <c r="Y245" s="560" t="n">
        <f aca="false">IF($D245=0.4,1.2,IF($D245=0.6,1.2,IF($D245=0.8,1.3,IF($D245=1,1.5,IF($D245=1.2,1.7,IF($D245&lt;=2,2,"--"))))))</f>
        <v>1.2</v>
      </c>
      <c r="Z245" s="564" t="s">
        <v>1151</v>
      </c>
      <c r="AA245" s="561" t="n">
        <f aca="false">Y245</f>
        <v>1.2</v>
      </c>
      <c r="AB245" s="543" t="n">
        <f aca="false">IF($Y245="--","--",I245)</f>
        <v>1.1</v>
      </c>
      <c r="AC245" s="544" t="n">
        <f aca="false">IF($Y245="--","--",IF(D245&gt;1.5,0.15,ROUND($D245*0.1,2)))</f>
        <v>0.04</v>
      </c>
      <c r="AD245" s="544" t="n">
        <f aca="false">IF($Y245="--","--",0.15)</f>
        <v>0.15</v>
      </c>
      <c r="AE245" s="545" t="n">
        <f aca="false">IF($Y245="--","--",ROUND(AB245+AC245+AD245,2))</f>
        <v>1.29</v>
      </c>
      <c r="AF245" s="565" t="n">
        <f aca="false">IF($Y245="--","--",IF($AB245&lt;=2,$Y245+1,($Y245+1)+ROUNDUP($AB245-2,0)*0.1))</f>
        <v>2.2</v>
      </c>
      <c r="AG245" s="566" t="n">
        <f aca="false">IF($D245=0.4,0.92,IF($D245=0.6,0.68,IF($D245=0.8,0.74,IF($D245=1,0.7,IF($D245=1.2,0.66,IF($D245=1.5,0.6,IF($D245&lt;=2,(2.4-(D245+0.3)),"--")))))))</f>
        <v>0.92</v>
      </c>
      <c r="AH245" s="547" t="n">
        <f aca="false">IF($Y245="--","--",IF($AE245&lt;=$W$4,ROUND(IF($AE245&lt;1.5,$AE245*$AF245*$AG245,1.5*$AF245*$AG245),2),0))</f>
        <v>2.61</v>
      </c>
      <c r="AI245" s="547" t="n">
        <f aca="false">IF($Y245="--","--",IF($AE245&gt;$W$4,ROUND(IF($AE245&lt;1.5,$AE245*$AF245*$AG245,1.5*$AF245*$AG245),2),0))</f>
        <v>0</v>
      </c>
      <c r="AJ245" s="547" t="n">
        <f aca="false">IF($Y245="--","--",IF($AE245&gt;$W$4,ROUND(IF($AE245&lt;1.5,0,IF($AE245&gt;3,1.5*$AF245*$AG245,($AE245-1.5)*$AF245*$AG245)),2),0))</f>
        <v>0</v>
      </c>
      <c r="AK245" s="547" t="n">
        <f aca="false">IF($Y245="--","--",IF($AE245&gt;$W$4,ROUND(IF($AE245&lt;3,0,IF($AE245&gt;4.5,1.5*$AF245*$AG245,($AE245-3)*$AF245*$AG245)),2),0))</f>
        <v>0</v>
      </c>
      <c r="AL245" s="547" t="n">
        <f aca="false">IF($Y245="--","--",IF($AE245&gt;$W$4,ROUND(IF($AE245&lt;4.5,0,IF($AE245&gt;6,($AE245-4.5)*$AF245*$AG245,($AE245-4.5)*$AF245*$AG245)),2),0))</f>
        <v>0</v>
      </c>
      <c r="AM245" s="544" t="n">
        <f aca="false">IF($Y245="--","--",IF($AE245&gt;$W$4,IF($AE245&lt;=4,ROUND(($AG245*4)*($AE245+0.5)*2,2),0),0))</f>
        <v>0</v>
      </c>
      <c r="AN245" s="548" t="n">
        <f aca="false">IF($Y245="--","--",IF($AE245&gt;$W$4,IF($AE245&gt;4,ROUND(($AG245*4)*($AE245+0.5)*2,2),0),0))</f>
        <v>0</v>
      </c>
      <c r="AO245" s="558" t="s">
        <v>1370</v>
      </c>
      <c r="AP245" s="570" t="s">
        <v>10</v>
      </c>
      <c r="AQ245" s="571" t="s">
        <v>1371</v>
      </c>
      <c r="AR245" s="560" t="n">
        <v>0.4</v>
      </c>
      <c r="AS245" s="561"/>
      <c r="AT245" s="561"/>
      <c r="AU245" s="562" t="n">
        <v>40</v>
      </c>
      <c r="AV245" s="560" t="n">
        <f aca="false">IF($Y245="--","--",Y245+0.2)</f>
        <v>1.4</v>
      </c>
      <c r="AW245" s="564" t="s">
        <v>1151</v>
      </c>
      <c r="AX245" s="561" t="n">
        <f aca="false">AV245</f>
        <v>1.4</v>
      </c>
      <c r="AY245" s="538" t="n">
        <f aca="false">IF(D245&gt;2,AU245,AU245-AV245)</f>
        <v>38.6</v>
      </c>
      <c r="AZ245" s="538" t="n">
        <f aca="false">N245</f>
        <v>0.1</v>
      </c>
      <c r="BA245" s="538" t="n">
        <f aca="false">P245</f>
        <v>1.08</v>
      </c>
      <c r="BB245" s="537" t="n">
        <f aca="false">IF(F245=0,IF(ROUND(AY245*(((N245*P245)+(((D245+M245*2)/6)*P245))-ROUND(((D245+M245*2)^2)*((PI()*96.379/(4*360))-((SIN((96.379/2)*PI()/180))*(COS((96.379/2)*PI()/180))/4)),4)),2),ROUND(AY245*(((N245*P245)+(((D245+M245*2)/4)*P245))-ROUND(((D245+M245*2)^2)*((PI()*120/(4*360))-((SIN((120/2)*PI()/180))*(COS((120/2)*PI()/180))/4)),4)),2)),0)</f>
        <v>7.8</v>
      </c>
      <c r="BC245" s="549" t="n">
        <f aca="false">IF(F245&gt;0,ROUND(AY245*N245*P245,2),0)</f>
        <v>0</v>
      </c>
      <c r="BD245" s="549" t="n">
        <f aca="false">SUM(Q245:U245,AH245:AL245)</f>
        <v>56.18</v>
      </c>
      <c r="BE245" s="549" t="n">
        <f aca="false">IF(F245=0,ROUND((PI()*((D245+M245*2)^2)/4)*AY245,2),ROUND((D245+M245*2)*(F245+M245*2)*AY245,2))</f>
        <v>6.98</v>
      </c>
      <c r="BF245" s="572" t="n">
        <f aca="false">IF(($I245+M245-0.15)&lt;=2,($I245+M245+0.15),IF(($I245+M245)&lt;=3,2.35,($I245+M245+0.2)-0.85))</f>
        <v>1.29</v>
      </c>
      <c r="BG245" s="572" t="n">
        <f aca="false">IF(D245&gt;2,(I245-F245-M245-0.11),IF(($I245+M245)&lt;=2,0,IF(($I245+M245)&gt;3,0.85,(I245+M245+0.2-BF245))))</f>
        <v>0</v>
      </c>
      <c r="BH245" s="572" t="n">
        <f aca="false">IF(D245&gt;2,ROUND(((1.42+0.4)+(0.91+0.4))*2*BG245,2),ROUND(AV245*AX245*BF245,2))</f>
        <v>2.53</v>
      </c>
      <c r="BI245" s="572" t="n">
        <f aca="false">ROUND(((PI()*0.9^2)/4)*BG245,2)</f>
        <v>0</v>
      </c>
      <c r="BJ245" s="550" t="n">
        <f aca="false">ROUND(BD245-BE245-BH245-BI245-BB245-BC245,2)</f>
        <v>38.87</v>
      </c>
      <c r="BK245" s="516"/>
    </row>
    <row r="246" customFormat="false" ht="14.25" hidden="false" customHeight="false" outlineLevel="0" collapsed="false">
      <c r="A246" s="558" t="s">
        <v>1371</v>
      </c>
      <c r="B246" s="570" t="s">
        <v>10</v>
      </c>
      <c r="C246" s="559" t="s">
        <v>1372</v>
      </c>
      <c r="D246" s="560" t="n">
        <v>0.6</v>
      </c>
      <c r="E246" s="561"/>
      <c r="F246" s="561"/>
      <c r="G246" s="560" t="s">
        <v>1150</v>
      </c>
      <c r="H246" s="562" t="n">
        <v>40</v>
      </c>
      <c r="I246" s="563" t="n">
        <v>1.39</v>
      </c>
      <c r="J246" s="563" t="n">
        <v>1.597</v>
      </c>
      <c r="K246" s="536" t="n">
        <v>0</v>
      </c>
      <c r="L246" s="537" t="n">
        <f aca="false">ROUND((I246+J246)/2,2)</f>
        <v>1.49</v>
      </c>
      <c r="M246" s="538" t="n">
        <f aca="false">IF(F246=0,ROUND($D246*0.1,2),IF(D246&gt;2.8,0.18,0.15))</f>
        <v>0.06</v>
      </c>
      <c r="N246" s="538" t="n">
        <f aca="false">IF(F246=0,IF(ROUND($D246/4,2),IF(ROUND(($D246*1.2)/6,2)&lt;0.1,0.1,ROUND(($D246*1.2)/6,2))),0.5)</f>
        <v>0.12</v>
      </c>
      <c r="O246" s="537" t="n">
        <f aca="false">L246+M246+N246</f>
        <v>1.67</v>
      </c>
      <c r="P246" s="537" t="n">
        <f aca="false">IF(O246&lt;2,(D246+M246*2)+0.6,(D246+M246*2)+0.6+ROUNDUP(O246-2,0)*0.1)</f>
        <v>1.32</v>
      </c>
      <c r="Q246" s="539" t="n">
        <f aca="false">IF($O246&lt;=$W$4,ROUND(IF($O246&lt;1.5,$O246*$H246*$P246,1.5*$H246*$P246),2),0)</f>
        <v>0</v>
      </c>
      <c r="R246" s="539" t="n">
        <f aca="false">IF($O246&gt;$W$4,ROUND(IF($O246&lt;1.5,$O246*$H246*$P246,1.5*$H246*$P246),2),0)</f>
        <v>79.2</v>
      </c>
      <c r="S246" s="539" t="n">
        <f aca="false">IF($O246&gt;$W$4,ROUND(IF($O246&lt;1.5,0,IF($O246&gt;3,1.5*$H246*$P246,($O246-1.5)*$H246*$P246)),2),0)</f>
        <v>8.98</v>
      </c>
      <c r="T246" s="539" t="n">
        <f aca="false">IF($O246&gt;$W$4,ROUND(IF($O246&lt;3,0,IF($O246&gt;4.5,1.5*$H246*$P246,($O246-3)*$H246*$P246)),2),0)</f>
        <v>0</v>
      </c>
      <c r="U246" s="539" t="n">
        <f aca="false">IF($O246&gt;$W$4,ROUND(IF($O246&lt;4.5,0,IF($O246&gt;6,($O246-4.5)*$H246*$P246,($O246-4.5)*$H246*$P246)),2),0)</f>
        <v>0</v>
      </c>
      <c r="V246" s="540" t="n">
        <f aca="false">IF($O246&gt;$W$4,IF($O246&lt;=4,ROUND($H246*($O246+0.5)*2,2),0),0)</f>
        <v>173.6</v>
      </c>
      <c r="W246" s="541" t="n">
        <f aca="false">IF($O246&gt;$W$4,IF($O246&gt;4,ROUND($H246*($O246+0.5)*2,2),0),0)</f>
        <v>0</v>
      </c>
      <c r="X246" s="558" t="str">
        <f aca="false">A246</f>
        <v>JB22-2</v>
      </c>
      <c r="Y246" s="560" t="n">
        <f aca="false">IF($D246=0.4,1.2,IF($D246=0.6,1.2,IF($D246=0.8,1.3,IF($D246=1,1.5,IF($D246=1.2,1.7,IF($D246&lt;=2,2,"--"))))))</f>
        <v>1.2</v>
      </c>
      <c r="Z246" s="564" t="s">
        <v>1151</v>
      </c>
      <c r="AA246" s="561" t="n">
        <f aca="false">Y246</f>
        <v>1.2</v>
      </c>
      <c r="AB246" s="543" t="n">
        <f aca="false">IF($Y246="--","--",I246)</f>
        <v>1.39</v>
      </c>
      <c r="AC246" s="544" t="n">
        <f aca="false">IF($Y246="--","--",IF(D246&gt;1.5,0.15,ROUND($D246*0.1,2)))</f>
        <v>0.06</v>
      </c>
      <c r="AD246" s="544" t="n">
        <f aca="false">IF($Y246="--","--",0.15)</f>
        <v>0.15</v>
      </c>
      <c r="AE246" s="545" t="n">
        <f aca="false">IF($Y246="--","--",ROUND(AB246+AC246+AD246,2))</f>
        <v>1.6</v>
      </c>
      <c r="AF246" s="565" t="n">
        <f aca="false">IF($Y246="--","--",IF($AB246&lt;=2,$Y246+1,($Y246+1)+ROUNDUP($AB246-2,0)*0.1))</f>
        <v>2.2</v>
      </c>
      <c r="AG246" s="566" t="n">
        <f aca="false">IF($D246=0.4,0.92,IF($D246=0.6,0.68,IF($D246=0.8,0.74,IF($D246=1,0.7,IF($D246=1.2,0.66,IF($D246=1.5,0.6,IF($D246&lt;=2,(2.4-(D246+0.3)),"--")))))))</f>
        <v>0.68</v>
      </c>
      <c r="AH246" s="547" t="n">
        <f aca="false">IF($Y246="--","--",IF($AE246&lt;=$W$4,ROUND(IF($AE246&lt;1.5,$AE246*$AF246*$AG246,1.5*$AF246*$AG246),2),0))</f>
        <v>0</v>
      </c>
      <c r="AI246" s="547" t="n">
        <f aca="false">IF($Y246="--","--",IF($AE246&gt;$W$4,ROUND(IF($AE246&lt;1.5,$AE246*$AF246*$AG246,1.5*$AF246*$AG246),2),0))</f>
        <v>2.24</v>
      </c>
      <c r="AJ246" s="547" t="n">
        <f aca="false">IF($Y246="--","--",IF($AE246&gt;$W$4,ROUND(IF($AE246&lt;1.5,0,IF($AE246&gt;3,1.5*$AF246*$AG246,($AE246-1.5)*$AF246*$AG246)),2),0))</f>
        <v>0.15</v>
      </c>
      <c r="AK246" s="547" t="n">
        <f aca="false">IF($Y246="--","--",IF($AE246&gt;$W$4,ROUND(IF($AE246&lt;3,0,IF($AE246&gt;4.5,1.5*$AF246*$AG246,($AE246-3)*$AF246*$AG246)),2),0))</f>
        <v>0</v>
      </c>
      <c r="AL246" s="547" t="n">
        <f aca="false">IF($Y246="--","--",IF($AE246&gt;$W$4,ROUND(IF($AE246&lt;4.5,0,IF($AE246&gt;6,($AE246-4.5)*$AF246*$AG246,($AE246-4.5)*$AF246*$AG246)),2),0))</f>
        <v>0</v>
      </c>
      <c r="AM246" s="544" t="n">
        <f aca="false">IF($Y246="--","--",IF($AE246&gt;$W$4,IF($AE246&lt;=4,ROUND(($AG246*4)*($AE246+0.5)*2,2),0),0))</f>
        <v>11.42</v>
      </c>
      <c r="AN246" s="548" t="n">
        <f aca="false">IF($Y246="--","--",IF($AE246&gt;$W$4,IF($AE246&gt;4,ROUND(($AG246*4)*($AE246+0.5)*2,2),0),0))</f>
        <v>0</v>
      </c>
      <c r="AO246" s="558" t="s">
        <v>1371</v>
      </c>
      <c r="AP246" s="570" t="s">
        <v>10</v>
      </c>
      <c r="AQ246" s="571" t="s">
        <v>1372</v>
      </c>
      <c r="AR246" s="560" t="n">
        <v>0.6</v>
      </c>
      <c r="AS246" s="561"/>
      <c r="AT246" s="561"/>
      <c r="AU246" s="562" t="n">
        <v>40</v>
      </c>
      <c r="AV246" s="560" t="n">
        <f aca="false">IF($Y246="--","--",Y246+0.2)</f>
        <v>1.4</v>
      </c>
      <c r="AW246" s="564" t="s">
        <v>1151</v>
      </c>
      <c r="AX246" s="561" t="n">
        <f aca="false">AV246</f>
        <v>1.4</v>
      </c>
      <c r="AY246" s="538" t="n">
        <f aca="false">IF(D246&gt;2,AU246,AU246-AV246)</f>
        <v>38.6</v>
      </c>
      <c r="AZ246" s="538" t="n">
        <f aca="false">N246</f>
        <v>0.12</v>
      </c>
      <c r="BA246" s="538" t="n">
        <f aca="false">P246</f>
        <v>1.32</v>
      </c>
      <c r="BB246" s="537" t="n">
        <f aca="false">IF(F246=0,IF(ROUND(AY246*(((N246*P246)+(((D246+M246*2)/6)*P246))-ROUND(((D246+M246*2)^2)*((PI()*96.379/(4*360))-((SIN((96.379/2)*PI()/180))*(COS((96.379/2)*PI()/180))/4)),4)),2),ROUND(AY246*(((N246*P246)+(((D246+M246*2)/4)*P246))-ROUND(((D246+M246*2)^2)*((PI()*120/(4*360))-((SIN((120/2)*PI()/180))*(COS((120/2)*PI()/180))/4)),4)),2)),0)</f>
        <v>12.21</v>
      </c>
      <c r="BC246" s="549" t="n">
        <f aca="false">IF(F246&gt;0,ROUND(AY246*N246*P246,2),0)</f>
        <v>0</v>
      </c>
      <c r="BD246" s="549" t="n">
        <f aca="false">SUM(Q246:U246,AH246:AL246)</f>
        <v>90.57</v>
      </c>
      <c r="BE246" s="549" t="n">
        <f aca="false">IF(F246=0,ROUND((PI()*((D246+M246*2)^2)/4)*AY246,2),ROUND((D246+M246*2)*(F246+M246*2)*AY246,2))</f>
        <v>15.72</v>
      </c>
      <c r="BF246" s="572" t="n">
        <f aca="false">IF(($I246+M246-0.15)&lt;=2,($I246+M246+0.15),IF(($I246+M246)&lt;=3,2.35,($I246+M246+0.2)-0.85))</f>
        <v>1.6</v>
      </c>
      <c r="BG246" s="572" t="n">
        <f aca="false">IF(D246&gt;2,(I246-F246-M246-0.11),IF(($I246+M246)&lt;=2,0,IF(($I246+M246)&gt;3,0.85,(I246+M246+0.2-BF246))))</f>
        <v>0</v>
      </c>
      <c r="BH246" s="572" t="n">
        <f aca="false">IF(D246&gt;2,ROUND(((1.42+0.4)+(0.91+0.4))*2*BG246,2),ROUND(AV246*AX246*BF246,2))</f>
        <v>3.14</v>
      </c>
      <c r="BI246" s="572" t="n">
        <f aca="false">ROUND(((PI()*0.9^2)/4)*BG246,2)</f>
        <v>0</v>
      </c>
      <c r="BJ246" s="550" t="n">
        <f aca="false">ROUND(BD246-BE246-BH246-BI246-BB246-BC246,2)</f>
        <v>59.5</v>
      </c>
      <c r="BK246" s="516"/>
    </row>
    <row r="247" customFormat="false" ht="14.25" hidden="false" customHeight="false" outlineLevel="0" collapsed="false">
      <c r="A247" s="558" t="s">
        <v>1372</v>
      </c>
      <c r="B247" s="570" t="s">
        <v>10</v>
      </c>
      <c r="C247" s="559" t="s">
        <v>1373</v>
      </c>
      <c r="D247" s="560" t="n">
        <v>0.6</v>
      </c>
      <c r="E247" s="561"/>
      <c r="F247" s="561"/>
      <c r="G247" s="560" t="s">
        <v>1150</v>
      </c>
      <c r="H247" s="562" t="n">
        <v>24</v>
      </c>
      <c r="I247" s="563" t="n">
        <v>1.597</v>
      </c>
      <c r="J247" s="563" t="n">
        <v>1.5696</v>
      </c>
      <c r="K247" s="536" t="n">
        <v>0</v>
      </c>
      <c r="L247" s="537" t="n">
        <f aca="false">ROUND((I247+J247)/2,2)</f>
        <v>1.58</v>
      </c>
      <c r="M247" s="538" t="n">
        <f aca="false">IF(F247=0,ROUND($D247*0.1,2),IF(D247&gt;2.8,0.18,0.15))</f>
        <v>0.06</v>
      </c>
      <c r="N247" s="538" t="n">
        <f aca="false">IF(F247=0,IF(ROUND($D247/4,2),IF(ROUND(($D247*1.2)/6,2)&lt;0.1,0.1,ROUND(($D247*1.2)/6,2))),0.5)</f>
        <v>0.12</v>
      </c>
      <c r="O247" s="537" t="n">
        <f aca="false">L247+M247+N247</f>
        <v>1.76</v>
      </c>
      <c r="P247" s="537" t="n">
        <f aca="false">IF(O247&lt;2,(D247+M247*2)+0.6,(D247+M247*2)+0.6+ROUNDUP(O247-2,0)*0.1)</f>
        <v>1.32</v>
      </c>
      <c r="Q247" s="539" t="n">
        <f aca="false">IF($O247&lt;=$W$4,ROUND(IF($O247&lt;1.5,$O247*$H247*$P247,1.5*$H247*$P247),2),0)</f>
        <v>0</v>
      </c>
      <c r="R247" s="539" t="n">
        <f aca="false">IF($O247&gt;$W$4,ROUND(IF($O247&lt;1.5,$O247*$H247*$P247,1.5*$H247*$P247),2),0)</f>
        <v>47.52</v>
      </c>
      <c r="S247" s="539" t="n">
        <f aca="false">IF($O247&gt;$W$4,ROUND(IF($O247&lt;1.5,0,IF($O247&gt;3,1.5*$H247*$P247,($O247-1.5)*$H247*$P247)),2),0)</f>
        <v>8.24</v>
      </c>
      <c r="T247" s="539" t="n">
        <f aca="false">IF($O247&gt;$W$4,ROUND(IF($O247&lt;3,0,IF($O247&gt;4.5,1.5*$H247*$P247,($O247-3)*$H247*$P247)),2),0)</f>
        <v>0</v>
      </c>
      <c r="U247" s="539" t="n">
        <f aca="false">IF($O247&gt;$W$4,ROUND(IF($O247&lt;4.5,0,IF($O247&gt;6,($O247-4.5)*$H247*$P247,($O247-4.5)*$H247*$P247)),2),0)</f>
        <v>0</v>
      </c>
      <c r="V247" s="540" t="n">
        <f aca="false">IF($O247&gt;$W$4,IF($O247&lt;=4,ROUND($H247*($O247+0.5)*2,2),0),0)</f>
        <v>108.48</v>
      </c>
      <c r="W247" s="541" t="n">
        <f aca="false">IF($O247&gt;$W$4,IF($O247&gt;4,ROUND($H247*($O247+0.5)*2,2),0),0)</f>
        <v>0</v>
      </c>
      <c r="X247" s="558" t="str">
        <f aca="false">A247</f>
        <v>JB22-3</v>
      </c>
      <c r="Y247" s="560" t="n">
        <f aca="false">IF($D247=0.4,1.2,IF($D247=0.6,1.2,IF($D247=0.8,1.3,IF($D247=1,1.5,IF($D247=1.2,1.7,IF($D247&lt;=2,2,"--"))))))</f>
        <v>1.2</v>
      </c>
      <c r="Z247" s="564" t="s">
        <v>1151</v>
      </c>
      <c r="AA247" s="561" t="n">
        <f aca="false">Y247</f>
        <v>1.2</v>
      </c>
      <c r="AB247" s="543" t="n">
        <f aca="false">IF($Y247="--","--",I247)</f>
        <v>1.597</v>
      </c>
      <c r="AC247" s="544" t="n">
        <f aca="false">IF($Y247="--","--",IF(D247&gt;1.5,0.15,ROUND($D247*0.1,2)))</f>
        <v>0.06</v>
      </c>
      <c r="AD247" s="544" t="n">
        <f aca="false">IF($Y247="--","--",0.15)</f>
        <v>0.15</v>
      </c>
      <c r="AE247" s="545" t="n">
        <f aca="false">IF($Y247="--","--",ROUND(AB247+AC247+AD247,2))</f>
        <v>1.81</v>
      </c>
      <c r="AF247" s="565" t="n">
        <f aca="false">IF($Y247="--","--",IF($AB247&lt;=2,$Y247+1,($Y247+1)+ROUNDUP($AB247-2,0)*0.1))</f>
        <v>2.2</v>
      </c>
      <c r="AG247" s="566" t="n">
        <f aca="false">IF($D247=0.4,0.92,IF($D247=0.6,0.68,IF($D247=0.8,0.74,IF($D247=1,0.7,IF($D247=1.2,0.66,IF($D247=1.5,0.6,IF($D247&lt;=2,(2.4-(D247+0.3)),"--")))))))</f>
        <v>0.68</v>
      </c>
      <c r="AH247" s="547" t="n">
        <f aca="false">IF($Y247="--","--",IF($AE247&lt;=$W$4,ROUND(IF($AE247&lt;1.5,$AE247*$AF247*$AG247,1.5*$AF247*$AG247),2),0))</f>
        <v>0</v>
      </c>
      <c r="AI247" s="547" t="n">
        <f aca="false">IF($Y247="--","--",IF($AE247&gt;$W$4,ROUND(IF($AE247&lt;1.5,$AE247*$AF247*$AG247,1.5*$AF247*$AG247),2),0))</f>
        <v>2.24</v>
      </c>
      <c r="AJ247" s="547" t="n">
        <f aca="false">IF($Y247="--","--",IF($AE247&gt;$W$4,ROUND(IF($AE247&lt;1.5,0,IF($AE247&gt;3,1.5*$AF247*$AG247,($AE247-1.5)*$AF247*$AG247)),2),0))</f>
        <v>0.46</v>
      </c>
      <c r="AK247" s="547" t="n">
        <f aca="false">IF($Y247="--","--",IF($AE247&gt;$W$4,ROUND(IF($AE247&lt;3,0,IF($AE247&gt;4.5,1.5*$AF247*$AG247,($AE247-3)*$AF247*$AG247)),2),0))</f>
        <v>0</v>
      </c>
      <c r="AL247" s="547" t="n">
        <f aca="false">IF($Y247="--","--",IF($AE247&gt;$W$4,ROUND(IF($AE247&lt;4.5,0,IF($AE247&gt;6,($AE247-4.5)*$AF247*$AG247,($AE247-4.5)*$AF247*$AG247)),2),0))</f>
        <v>0</v>
      </c>
      <c r="AM247" s="544" t="n">
        <f aca="false">IF($Y247="--","--",IF($AE247&gt;$W$4,IF($AE247&lt;=4,ROUND(($AG247*4)*($AE247+0.5)*2,2),0),0))</f>
        <v>12.57</v>
      </c>
      <c r="AN247" s="548" t="n">
        <f aca="false">IF($Y247="--","--",IF($AE247&gt;$W$4,IF($AE247&gt;4,ROUND(($AG247*4)*($AE247+0.5)*2,2),0),0))</f>
        <v>0</v>
      </c>
      <c r="AO247" s="558" t="s">
        <v>1372</v>
      </c>
      <c r="AP247" s="570" t="s">
        <v>10</v>
      </c>
      <c r="AQ247" s="571" t="s">
        <v>1373</v>
      </c>
      <c r="AR247" s="560" t="n">
        <v>0.6</v>
      </c>
      <c r="AS247" s="561"/>
      <c r="AT247" s="561"/>
      <c r="AU247" s="562" t="n">
        <v>24</v>
      </c>
      <c r="AV247" s="560" t="n">
        <f aca="false">IF($Y247="--","--",Y247+0.2)</f>
        <v>1.4</v>
      </c>
      <c r="AW247" s="564" t="s">
        <v>1151</v>
      </c>
      <c r="AX247" s="561" t="n">
        <f aca="false">AV247</f>
        <v>1.4</v>
      </c>
      <c r="AY247" s="538" t="n">
        <f aca="false">IF(D247&gt;2,AU247,AU247-AV247)</f>
        <v>22.6</v>
      </c>
      <c r="AZ247" s="538" t="n">
        <f aca="false">N247</f>
        <v>0.12</v>
      </c>
      <c r="BA247" s="538" t="n">
        <f aca="false">P247</f>
        <v>1.32</v>
      </c>
      <c r="BB247" s="537" t="n">
        <f aca="false">IF(F247=0,IF(ROUND(AY247*(((N247*P247)+(((D247+M247*2)/6)*P247))-ROUND(((D247+M247*2)^2)*((PI()*96.379/(4*360))-((SIN((96.379/2)*PI()/180))*(COS((96.379/2)*PI()/180))/4)),4)),2),ROUND(AY247*(((N247*P247)+(((D247+M247*2)/4)*P247))-ROUND(((D247+M247*2)^2)*((PI()*120/(4*360))-((SIN((120/2)*PI()/180))*(COS((120/2)*PI()/180))/4)),4)),2)),0)</f>
        <v>7.15</v>
      </c>
      <c r="BC247" s="549" t="n">
        <f aca="false">IF(F247&gt;0,ROUND(AY247*N247*P247,2),0)</f>
        <v>0</v>
      </c>
      <c r="BD247" s="549" t="n">
        <f aca="false">SUM(Q247:U247,AH247:AL247)</f>
        <v>58.46</v>
      </c>
      <c r="BE247" s="549" t="n">
        <f aca="false">IF(F247=0,ROUND((PI()*((D247+M247*2)^2)/4)*AY247,2),ROUND((D247+M247*2)*(F247+M247*2)*AY247,2))</f>
        <v>9.2</v>
      </c>
      <c r="BF247" s="572" t="n">
        <f aca="false">IF(($I247+M247-0.15)&lt;=2,($I247+M247+0.15),IF(($I247+M247)&lt;=3,2.35,($I247+M247+0.2)-0.85))</f>
        <v>1.807</v>
      </c>
      <c r="BG247" s="572" t="n">
        <f aca="false">IF(D247&gt;2,(I247-F247-M247-0.11),IF(($I247+M247)&lt;=2,0,IF(($I247+M247)&gt;3,0.85,(I247+M247+0.2-BF247))))</f>
        <v>0</v>
      </c>
      <c r="BH247" s="572" t="n">
        <f aca="false">IF(D247&gt;2,ROUND(((1.42+0.4)+(0.91+0.4))*2*BG247,2),ROUND(AV247*AX247*BF247,2))</f>
        <v>3.54</v>
      </c>
      <c r="BI247" s="572" t="n">
        <f aca="false">ROUND(((PI()*0.9^2)/4)*BG247,2)</f>
        <v>0</v>
      </c>
      <c r="BJ247" s="550" t="n">
        <f aca="false">ROUND(BD247-BE247-BH247-BI247-BB247-BC247,2)</f>
        <v>38.57</v>
      </c>
      <c r="BK247" s="516"/>
    </row>
    <row r="248" customFormat="false" ht="14.25" hidden="false" customHeight="false" outlineLevel="0" collapsed="false">
      <c r="A248" s="530" t="s">
        <v>1373</v>
      </c>
      <c r="B248" s="531" t="s">
        <v>10</v>
      </c>
      <c r="C248" s="532" t="s">
        <v>1374</v>
      </c>
      <c r="D248" s="533" t="n">
        <v>0.6</v>
      </c>
      <c r="E248" s="534"/>
      <c r="F248" s="534"/>
      <c r="G248" s="533" t="s">
        <v>1150</v>
      </c>
      <c r="H248" s="535" t="n">
        <v>25</v>
      </c>
      <c r="I248" s="536" t="n">
        <v>1.5696</v>
      </c>
      <c r="J248" s="536" t="n">
        <v>1.7523972008677</v>
      </c>
      <c r="K248" s="536" t="n">
        <v>1.09</v>
      </c>
      <c r="L248" s="537" t="n">
        <f aca="false">ROUND((I248+J248)/2,2)</f>
        <v>1.66</v>
      </c>
      <c r="M248" s="538" t="n">
        <f aca="false">IF(F248=0,ROUND($D248*0.1,2),IF(D248&gt;2.8,0.18,0.15))</f>
        <v>0.06</v>
      </c>
      <c r="N248" s="538" t="n">
        <f aca="false">IF(F248=0,IF(ROUND($D248/4,2),IF(ROUND(($D248*1.2)/6,2)&lt;0.1,0.1,ROUND(($D248*1.2)/6,2))),0.5)</f>
        <v>0.12</v>
      </c>
      <c r="O248" s="537" t="n">
        <f aca="false">L248+M248+N248</f>
        <v>1.84</v>
      </c>
      <c r="P248" s="537" t="n">
        <f aca="false">IF(O248&lt;2,(D248+M248*2)+0.6,(D248+M248*2)+0.6+ROUNDUP(O248-2,0)*0.1)</f>
        <v>1.32</v>
      </c>
      <c r="Q248" s="539" t="n">
        <f aca="false">IF($O248&lt;=$W$4,ROUND(IF($O248&lt;1.5,$O248*$H248*$P248,1.5*$H248*$P248),2),0)</f>
        <v>0</v>
      </c>
      <c r="R248" s="539" t="n">
        <f aca="false">IF($O248&gt;$W$4,ROUND(IF($O248&lt;1.5,$O248*$H248*$P248,1.5*$H248*$P248),2),0)</f>
        <v>49.5</v>
      </c>
      <c r="S248" s="539" t="n">
        <f aca="false">IF($O248&gt;$W$4,ROUND(IF($O248&lt;1.5,0,IF($O248&gt;3,1.5*$H248*$P248,($O248-1.5)*$H248*$P248)),2),0)</f>
        <v>11.22</v>
      </c>
      <c r="T248" s="539" t="n">
        <f aca="false">IF($O248&gt;$W$4,ROUND(IF($O248&lt;3,0,IF($O248&gt;4.5,1.5*$H248*$P248,($O248-3)*$H248*$P248)),2),0)</f>
        <v>0</v>
      </c>
      <c r="U248" s="539" t="n">
        <f aca="false">IF($O248&gt;$W$4,ROUND(IF($O248&lt;4.5,0,IF($O248&gt;6,($O248-4.5)*$H248*$P248,($O248-4.5)*$H248*$P248)),2),0)</f>
        <v>0</v>
      </c>
      <c r="V248" s="540" t="n">
        <f aca="false">IF($O248&gt;$W$4,IF($O248&lt;=4,ROUND($H248*($O248+0.5)*2,2),0),0)</f>
        <v>117</v>
      </c>
      <c r="W248" s="541" t="n">
        <f aca="false">IF($O248&gt;$W$4,IF($O248&gt;4,ROUND($H248*($O248+0.5)*2,2),0),0)</f>
        <v>0</v>
      </c>
      <c r="X248" s="530" t="str">
        <f aca="false">A248</f>
        <v>JB22-4</v>
      </c>
      <c r="Y248" s="533" t="n">
        <f aca="false">IF($D248=0.4,1.2,IF($D248=0.6,1.2,IF($D248=0.8,1.3,IF($D248=1,1.5,IF($D248=1.2,1.7,IF($D248&lt;=2,2,"--"))))))</f>
        <v>1.2</v>
      </c>
      <c r="Z248" s="542" t="s">
        <v>1151</v>
      </c>
      <c r="AA248" s="534" t="n">
        <f aca="false">Y248</f>
        <v>1.2</v>
      </c>
      <c r="AB248" s="543" t="n">
        <f aca="false">IF($Y248="--","--",I248)</f>
        <v>1.5696</v>
      </c>
      <c r="AC248" s="544" t="n">
        <f aca="false">IF($Y248="--","--",IF(D248&gt;1.5,0.15,ROUND($D248*0.1,2)))</f>
        <v>0.06</v>
      </c>
      <c r="AD248" s="544" t="n">
        <f aca="false">IF($Y248="--","--",0.15)</f>
        <v>0.15</v>
      </c>
      <c r="AE248" s="545" t="n">
        <f aca="false">IF($Y248="--","--",ROUND(AB248+AC248+AD248,2))</f>
        <v>1.78</v>
      </c>
      <c r="AF248" s="545" t="n">
        <f aca="false">IF($Y248="--","--",IF($AB248&lt;=2,$Y248+1,($Y248+1)+ROUNDUP($AB248-2,0)*0.1))</f>
        <v>2.2</v>
      </c>
      <c r="AG248" s="546" t="n">
        <f aca="false">IF($D248=0.4,0.92,IF($D248=0.6,0.68,IF($D248=0.8,0.74,IF($D248=1,0.7,IF($D248=1.2,0.66,IF($D248=1.5,0.6,IF($D248&lt;=2,(2.4-(D248+0.3)),"--")))))))</f>
        <v>0.68</v>
      </c>
      <c r="AH248" s="547" t="n">
        <f aca="false">IF($Y248="--","--",IF($AE248&lt;=$W$4,ROUND(IF($AE248&lt;1.5,$AE248*$AF248*$AG248,1.5*$AF248*$AG248),2),0))</f>
        <v>0</v>
      </c>
      <c r="AI248" s="547" t="n">
        <f aca="false">IF($Y248="--","--",IF($AE248&gt;$W$4,ROUND(IF($AE248&lt;1.5,$AE248*$AF248*$AG248,1.5*$AF248*$AG248),2),0))</f>
        <v>2.24</v>
      </c>
      <c r="AJ248" s="547" t="n">
        <f aca="false">IF($Y248="--","--",IF($AE248&gt;$W$4,ROUND(IF($AE248&lt;1.5,0,IF($AE248&gt;3,1.5*$AF248*$AG248,($AE248-1.5)*$AF248*$AG248)),2),0))</f>
        <v>0.42</v>
      </c>
      <c r="AK248" s="547" t="n">
        <f aca="false">IF($Y248="--","--",IF($AE248&gt;$W$4,ROUND(IF($AE248&lt;3,0,IF($AE248&gt;4.5,1.5*$AF248*$AG248,($AE248-3)*$AF248*$AG248)),2),0))</f>
        <v>0</v>
      </c>
      <c r="AL248" s="547" t="n">
        <f aca="false">IF($Y248="--","--",IF($AE248&gt;$W$4,ROUND(IF($AE248&lt;4.5,0,IF($AE248&gt;6,($AE248-4.5)*$AF248*$AG248,($AE248-4.5)*$AF248*$AG248)),2),0))</f>
        <v>0</v>
      </c>
      <c r="AM248" s="544" t="n">
        <f aca="false">IF($Y248="--","--",IF($AE248&gt;$W$4,IF($AE248&lt;=4,ROUND(($AG248*4)*($AE248+0.5)*2,2),0),0))</f>
        <v>12.4</v>
      </c>
      <c r="AN248" s="548" t="n">
        <f aca="false">IF($Y248="--","--",IF($AE248&gt;$W$4,IF($AE248&gt;4,ROUND(($AG248*4)*($AE248+0.5)*2,2),0),0))</f>
        <v>0</v>
      </c>
      <c r="AO248" s="530" t="s">
        <v>1373</v>
      </c>
      <c r="AP248" s="531" t="s">
        <v>10</v>
      </c>
      <c r="AQ248" s="532" t="s">
        <v>1374</v>
      </c>
      <c r="AR248" s="533" t="n">
        <v>0.6</v>
      </c>
      <c r="AS248" s="534"/>
      <c r="AT248" s="534"/>
      <c r="AU248" s="535" t="n">
        <v>25</v>
      </c>
      <c r="AV248" s="533" t="n">
        <f aca="false">IF($Y248="--","--",Y248+0.2)</f>
        <v>1.4</v>
      </c>
      <c r="AW248" s="542" t="s">
        <v>1151</v>
      </c>
      <c r="AX248" s="534" t="n">
        <f aca="false">AV248</f>
        <v>1.4</v>
      </c>
      <c r="AY248" s="538" t="n">
        <f aca="false">IF(D248&gt;2,AU248,AU248-AV248)</f>
        <v>23.6</v>
      </c>
      <c r="AZ248" s="538" t="n">
        <f aca="false">N248</f>
        <v>0.12</v>
      </c>
      <c r="BA248" s="538" t="n">
        <f aca="false">P248</f>
        <v>1.32</v>
      </c>
      <c r="BB248" s="537" t="n">
        <f aca="false">IF(F248=0,IF(ROUND(AY248*(((N248*P248)+(((D248+M248*2)/6)*P248))-ROUND(((D248+M248*2)^2)*((PI()*96.379/(4*360))-((SIN((96.379/2)*PI()/180))*(COS((96.379/2)*PI()/180))/4)),4)),2),ROUND(AY248*(((N248*P248)+(((D248+M248*2)/4)*P248))-ROUND(((D248+M248*2)^2)*((PI()*120/(4*360))-((SIN((120/2)*PI()/180))*(COS((120/2)*PI()/180))/4)),4)),2)),0)</f>
        <v>7.47</v>
      </c>
      <c r="BC248" s="549" t="n">
        <f aca="false">IF(F248&gt;0,ROUND(AY248*N248*P248,2),0)</f>
        <v>0</v>
      </c>
      <c r="BD248" s="549" t="n">
        <f aca="false">SUM(Q248:U248,AH248:AL248)</f>
        <v>63.38</v>
      </c>
      <c r="BE248" s="549" t="n">
        <f aca="false">IF(F248=0,ROUND((PI()*((D248+M248*2)^2)/4)*AY248,2),ROUND((D248+M248*2)*(F248+M248*2)*AY248,2))</f>
        <v>9.61</v>
      </c>
      <c r="BF248" s="539" t="n">
        <f aca="false">IF(($I248+M248-0.15)&lt;=2,($I248+M248+0.15),IF(($I248+M248)&lt;=3,2.35,($I248+M248+0.2)-0.85))</f>
        <v>1.7796</v>
      </c>
      <c r="BG248" s="539" t="n">
        <f aca="false">IF(D248&gt;2,(I248-F248-M248-0.11),IF(($I248+M248)&lt;=2,0,IF(($I248+M248)&gt;3,0.85,(I248+M248+0.2-BF248))))</f>
        <v>0</v>
      </c>
      <c r="BH248" s="539" t="n">
        <f aca="false">IF(D248&gt;2,ROUND(((1.42+0.4)+(0.91+0.4))*2*BG248,2),ROUND(AV248*AX248*BF248,2))</f>
        <v>3.49</v>
      </c>
      <c r="BI248" s="539" t="n">
        <f aca="false">ROUND(((PI()*0.9^2)/4)*BG248,2)</f>
        <v>0</v>
      </c>
      <c r="BJ248" s="550" t="n">
        <f aca="false">ROUND(BD248-BE248-BH248-BI248-BB248-BC248,2)</f>
        <v>42.81</v>
      </c>
      <c r="BK248" s="516"/>
    </row>
    <row r="249" customFormat="false" ht="14.25" hidden="false" customHeight="false" outlineLevel="0" collapsed="false">
      <c r="A249" s="503"/>
      <c r="B249" s="504"/>
      <c r="C249" s="604"/>
      <c r="D249" s="505"/>
      <c r="E249" s="505"/>
      <c r="F249" s="505"/>
      <c r="G249" s="505"/>
      <c r="H249" s="507"/>
      <c r="I249" s="508"/>
      <c r="J249" s="508"/>
      <c r="K249" s="508"/>
      <c r="L249" s="509"/>
      <c r="M249" s="510"/>
      <c r="N249" s="510"/>
      <c r="O249" s="509"/>
      <c r="P249" s="509"/>
      <c r="Q249" s="511"/>
      <c r="R249" s="511"/>
      <c r="S249" s="511"/>
      <c r="T249" s="511"/>
      <c r="U249" s="511"/>
      <c r="V249" s="512"/>
      <c r="W249" s="513"/>
      <c r="X249" s="518"/>
      <c r="Y249" s="505"/>
      <c r="Z249" s="551"/>
      <c r="AA249" s="505"/>
      <c r="AB249" s="552"/>
      <c r="AC249" s="553"/>
      <c r="AD249" s="553"/>
      <c r="AE249" s="554"/>
      <c r="AF249" s="554"/>
      <c r="AG249" s="551"/>
      <c r="AH249" s="555"/>
      <c r="AI249" s="555"/>
      <c r="AJ249" s="555"/>
      <c r="AK249" s="555"/>
      <c r="AL249" s="555"/>
      <c r="AM249" s="553"/>
      <c r="AN249" s="556"/>
      <c r="AO249" s="518"/>
      <c r="AP249" s="504"/>
      <c r="AQ249" s="604"/>
      <c r="AR249" s="505"/>
      <c r="AS249" s="505"/>
      <c r="AT249" s="505"/>
      <c r="AU249" s="507"/>
      <c r="AV249" s="505"/>
      <c r="AW249" s="551"/>
      <c r="AX249" s="505"/>
      <c r="AY249" s="510"/>
      <c r="AZ249" s="510"/>
      <c r="BA249" s="510"/>
      <c r="BB249" s="509"/>
      <c r="BC249" s="509"/>
      <c r="BD249" s="509"/>
      <c r="BE249" s="509"/>
      <c r="BF249" s="511"/>
      <c r="BG249" s="511"/>
      <c r="BH249" s="511"/>
      <c r="BI249" s="511"/>
      <c r="BJ249" s="515"/>
      <c r="BK249" s="516"/>
    </row>
    <row r="250" s="456" customFormat="true" ht="14.25" hidden="false" customHeight="false" outlineLevel="0" collapsed="false">
      <c r="A250" s="557" t="s">
        <v>1210</v>
      </c>
      <c r="B250" s="504"/>
      <c r="C250" s="504"/>
      <c r="D250" s="505"/>
      <c r="E250" s="505"/>
      <c r="F250" s="505"/>
      <c r="G250" s="506"/>
      <c r="H250" s="507"/>
      <c r="I250" s="508"/>
      <c r="J250" s="508"/>
      <c r="K250" s="508"/>
      <c r="L250" s="509"/>
      <c r="M250" s="510"/>
      <c r="N250" s="510"/>
      <c r="O250" s="509"/>
      <c r="P250" s="509"/>
      <c r="Q250" s="511"/>
      <c r="R250" s="511"/>
      <c r="S250" s="511"/>
      <c r="T250" s="511"/>
      <c r="U250" s="511"/>
      <c r="V250" s="512"/>
      <c r="W250" s="513"/>
      <c r="X250" s="528" t="str">
        <f aca="false">$A250</f>
        <v>Rua Py</v>
      </c>
      <c r="Y250" s="522"/>
      <c r="Z250" s="522"/>
      <c r="AA250" s="522"/>
      <c r="AB250" s="525"/>
      <c r="AC250" s="525"/>
      <c r="AD250" s="525"/>
      <c r="AE250" s="525"/>
      <c r="AF250" s="523"/>
      <c r="AG250" s="525"/>
      <c r="AH250" s="525"/>
      <c r="AI250" s="525"/>
      <c r="AJ250" s="525"/>
      <c r="AK250" s="525"/>
      <c r="AL250" s="525"/>
      <c r="AM250" s="525"/>
      <c r="AN250" s="527"/>
      <c r="AO250" s="557" t="str">
        <f aca="false">$A250</f>
        <v>Rua Py</v>
      </c>
      <c r="AP250" s="504"/>
      <c r="AQ250" s="504"/>
      <c r="AR250" s="505"/>
      <c r="AS250" s="505"/>
      <c r="AT250" s="505"/>
      <c r="AU250" s="507"/>
      <c r="AV250" s="506"/>
      <c r="AW250" s="506"/>
      <c r="AX250" s="506"/>
      <c r="AY250" s="510"/>
      <c r="AZ250" s="510"/>
      <c r="BA250" s="510"/>
      <c r="BB250" s="509"/>
      <c r="BC250" s="509"/>
      <c r="BD250" s="509"/>
      <c r="BE250" s="509"/>
      <c r="BF250" s="509"/>
      <c r="BG250" s="509"/>
      <c r="BH250" s="509"/>
      <c r="BI250" s="509"/>
      <c r="BJ250" s="515"/>
      <c r="BK250" s="516"/>
    </row>
    <row r="251" customFormat="false" ht="14.25" hidden="false" customHeight="false" outlineLevel="0" collapsed="false">
      <c r="A251" s="530" t="s">
        <v>1375</v>
      </c>
      <c r="B251" s="531" t="s">
        <v>10</v>
      </c>
      <c r="C251" s="532" t="s">
        <v>1376</v>
      </c>
      <c r="D251" s="533" t="n">
        <v>0.4</v>
      </c>
      <c r="E251" s="534"/>
      <c r="F251" s="534"/>
      <c r="G251" s="533" t="s">
        <v>1150</v>
      </c>
      <c r="H251" s="535" t="n">
        <v>16</v>
      </c>
      <c r="I251" s="536" t="n">
        <v>1.1</v>
      </c>
      <c r="J251" s="536" t="n">
        <v>1.1</v>
      </c>
      <c r="K251" s="536" t="n">
        <v>1.757</v>
      </c>
      <c r="L251" s="537" t="n">
        <f aca="false">ROUND((I251+J251)/2,2)</f>
        <v>1.1</v>
      </c>
      <c r="M251" s="538" t="n">
        <f aca="false">IF(F251=0,ROUND($D251*0.1,2),IF(D251&gt;2.8,0.18,0.15))</f>
        <v>0.04</v>
      </c>
      <c r="N251" s="538" t="n">
        <f aca="false">IF(F251=0,IF(ROUND($D251/4,2),IF(ROUND(($D251*1.2)/6,2)&lt;0.1,0.1,ROUND(($D251*1.2)/6,2))),0.5)</f>
        <v>0.1</v>
      </c>
      <c r="O251" s="537" t="n">
        <f aca="false">L251+M251+N251</f>
        <v>1.24</v>
      </c>
      <c r="P251" s="537" t="n">
        <f aca="false">IF(O251&lt;2,(D251+M251*2)+0.6,(D251+M251*2)+0.6+ROUNDUP(O251-2,0)*0.1)</f>
        <v>1.08</v>
      </c>
      <c r="Q251" s="539" t="n">
        <f aca="false">IF($O251&lt;=$W$4,ROUND(IF($O251&lt;1.5,$O251*$H251*$P251,1.5*$H251*$P251),2),0)</f>
        <v>21.43</v>
      </c>
      <c r="R251" s="539" t="n">
        <f aca="false">IF($O251&gt;$W$4,ROUND(IF($O251&lt;1.5,$O251*$H251*$P251,1.5*$H251*$P251),2),0)</f>
        <v>0</v>
      </c>
      <c r="S251" s="539" t="n">
        <f aca="false">IF($O251&gt;$W$4,ROUND(IF($O251&lt;1.5,0,IF($O251&gt;3,1.5*$H251*$P251,($O251-1.5)*$H251*$P251)),2),0)</f>
        <v>0</v>
      </c>
      <c r="T251" s="539" t="n">
        <f aca="false">IF($O251&gt;$W$4,ROUND(IF($O251&lt;3,0,IF($O251&gt;4.5,1.5*$H251*$P251,($O251-3)*$H251*$P251)),2),0)</f>
        <v>0</v>
      </c>
      <c r="U251" s="539" t="n">
        <f aca="false">IF($O251&gt;$W$4,ROUND(IF($O251&lt;4.5,0,IF($O251&gt;6,($O251-4.5)*$H251*$P251,($O251-4.5)*$H251*$P251)),2),0)</f>
        <v>0</v>
      </c>
      <c r="V251" s="540" t="n">
        <f aca="false">IF($O251&gt;$W$4,IF($O251&lt;=4,ROUND($H251*($O251+0.5)*2,2),0),0)</f>
        <v>0</v>
      </c>
      <c r="W251" s="541" t="n">
        <f aca="false">IF($O251&gt;$W$4,IF($O251&gt;4,ROUND($H251*($O251+0.5)*2,2),0),0)</f>
        <v>0</v>
      </c>
      <c r="X251" s="530" t="str">
        <f aca="false">A251</f>
        <v>JB23-1</v>
      </c>
      <c r="Y251" s="533" t="n">
        <f aca="false">IF($D251=0.4,1.2,IF($D251=0.6,1.2,IF($D251=0.8,1.3,IF($D251=1,1.5,IF($D251=1.2,1.7,IF($D251&lt;=2,2,"--"))))))</f>
        <v>1.2</v>
      </c>
      <c r="Z251" s="542" t="s">
        <v>1151</v>
      </c>
      <c r="AA251" s="534" t="n">
        <f aca="false">Y251</f>
        <v>1.2</v>
      </c>
      <c r="AB251" s="543" t="n">
        <f aca="false">IF($Y251="--","--",I251)</f>
        <v>1.1</v>
      </c>
      <c r="AC251" s="544" t="n">
        <f aca="false">IF($Y251="--","--",IF(D251&gt;1.5,0.15,ROUND($D251*0.1,2)))</f>
        <v>0.04</v>
      </c>
      <c r="AD251" s="544" t="n">
        <f aca="false">IF($Y251="--","--",0.15)</f>
        <v>0.15</v>
      </c>
      <c r="AE251" s="545" t="n">
        <f aca="false">IF($Y251="--","--",ROUND(AB251+AC251+AD251,2))</f>
        <v>1.29</v>
      </c>
      <c r="AF251" s="545" t="n">
        <f aca="false">IF($Y251="--","--",IF($AB251&lt;=2,$Y251+1,($Y251+1)+ROUNDUP($AB251-2,0)*0.1))</f>
        <v>2.2</v>
      </c>
      <c r="AG251" s="546" t="n">
        <f aca="false">IF($D251=0.4,0.92,IF($D251=0.6,0.68,IF($D251=0.8,0.74,IF($D251=1,0.7,IF($D251=1.2,0.66,IF($D251=1.5,0.6,IF($D251&lt;=2,(2.4-(D251+0.3)),"--")))))))</f>
        <v>0.92</v>
      </c>
      <c r="AH251" s="547" t="n">
        <f aca="false">IF($Y251="--","--",IF($AE251&lt;=$W$4,ROUND(IF($AE251&lt;1.5,$AE251*$AF251*$AG251,1.5*$AF251*$AG251),2),0))</f>
        <v>2.61</v>
      </c>
      <c r="AI251" s="547" t="n">
        <f aca="false">IF($Y251="--","--",IF($AE251&gt;$W$4,ROUND(IF($AE251&lt;1.5,$AE251*$AF251*$AG251,1.5*$AF251*$AG251),2),0))</f>
        <v>0</v>
      </c>
      <c r="AJ251" s="547" t="n">
        <f aca="false">IF($Y251="--","--",IF($AE251&gt;$W$4,ROUND(IF($AE251&lt;1.5,0,IF($AE251&gt;3,1.5*$AF251*$AG251,($AE251-1.5)*$AF251*$AG251)),2),0))</f>
        <v>0</v>
      </c>
      <c r="AK251" s="547" t="n">
        <f aca="false">IF($Y251="--","--",IF($AE251&gt;$W$4,ROUND(IF($AE251&lt;3,0,IF($AE251&gt;4.5,1.5*$AF251*$AG251,($AE251-3)*$AF251*$AG251)),2),0))</f>
        <v>0</v>
      </c>
      <c r="AL251" s="547" t="n">
        <f aca="false">IF($Y251="--","--",IF($AE251&gt;$W$4,ROUND(IF($AE251&lt;4.5,0,IF($AE251&gt;6,($AE251-4.5)*$AF251*$AG251,($AE251-4.5)*$AF251*$AG251)),2),0))</f>
        <v>0</v>
      </c>
      <c r="AM251" s="544" t="n">
        <f aca="false">IF($Y251="--","--",IF($AE251&gt;$W$4,IF($AE251&lt;=4,ROUND(($AG251*4)*($AE251+0.5)*2,2),0),0))</f>
        <v>0</v>
      </c>
      <c r="AN251" s="548" t="n">
        <f aca="false">IF($Y251="--","--",IF($AE251&gt;$W$4,IF($AE251&gt;4,ROUND(($AG251*4)*($AE251+0.5)*2,2),0),0))</f>
        <v>0</v>
      </c>
      <c r="AO251" s="530" t="s">
        <v>1375</v>
      </c>
      <c r="AP251" s="531" t="s">
        <v>10</v>
      </c>
      <c r="AQ251" s="532" t="s">
        <v>1376</v>
      </c>
      <c r="AR251" s="533" t="n">
        <v>0.4</v>
      </c>
      <c r="AS251" s="534"/>
      <c r="AT251" s="534"/>
      <c r="AU251" s="535" t="n">
        <v>16</v>
      </c>
      <c r="AV251" s="533" t="n">
        <f aca="false">IF($Y251="--","--",Y251+0.2)</f>
        <v>1.4</v>
      </c>
      <c r="AW251" s="542" t="s">
        <v>1151</v>
      </c>
      <c r="AX251" s="534" t="n">
        <f aca="false">AV251</f>
        <v>1.4</v>
      </c>
      <c r="AY251" s="538" t="n">
        <f aca="false">IF(D251&gt;2,AU251,AU251-AV251)</f>
        <v>14.6</v>
      </c>
      <c r="AZ251" s="538" t="n">
        <f aca="false">N251</f>
        <v>0.1</v>
      </c>
      <c r="BA251" s="538" t="n">
        <f aca="false">P251</f>
        <v>1.08</v>
      </c>
      <c r="BB251" s="537" t="n">
        <f aca="false">IF(F251=0,IF(ROUND(AY251*(((N251*P251)+(((D251+M251*2)/6)*P251))-ROUND(((D251+M251*2)^2)*((PI()*96.379/(4*360))-((SIN((96.379/2)*PI()/180))*(COS((96.379/2)*PI()/180))/4)),4)),2),ROUND(AY251*(((N251*P251)+(((D251+M251*2)/4)*P251))-ROUND(((D251+M251*2)^2)*((PI()*120/(4*360))-((SIN((120/2)*PI()/180))*(COS((120/2)*PI()/180))/4)),4)),2)),0)</f>
        <v>2.95</v>
      </c>
      <c r="BC251" s="549" t="n">
        <f aca="false">IF(F251&gt;0,ROUND(AY251*N251*P251,2),0)</f>
        <v>0</v>
      </c>
      <c r="BD251" s="549" t="n">
        <f aca="false">SUM(Q251:U251,AH251:AL251)</f>
        <v>24.04</v>
      </c>
      <c r="BE251" s="549" t="n">
        <f aca="false">IF(F251=0,ROUND((PI()*((D251+M251*2)^2)/4)*AY251,2),ROUND((D251+M251*2)*(F251+M251*2)*AY251,2))</f>
        <v>2.64</v>
      </c>
      <c r="BF251" s="539" t="n">
        <f aca="false">IF(($I251+M251-0.15)&lt;=2,($I251+M251+0.15),IF(($I251+M251)&lt;=3,2.35,($I251+M251+0.2)-0.85))</f>
        <v>1.29</v>
      </c>
      <c r="BG251" s="539" t="n">
        <f aca="false">IF(D251&gt;2,(I251-F251-M251-0.11),IF(($I251+M251)&lt;=2,0,IF(($I251+M251)&gt;3,0.85,(I251+M251+0.2-BF251))))</f>
        <v>0</v>
      </c>
      <c r="BH251" s="539" t="n">
        <f aca="false">IF(D251&gt;2,ROUND(((1.42+0.4)+(0.91+0.4))*2*BG251,2),ROUND(AV251*AX251*BF251,2))</f>
        <v>2.53</v>
      </c>
      <c r="BI251" s="539" t="n">
        <f aca="false">ROUND(((PI()*0.9^2)/4)*BG251,2)</f>
        <v>0</v>
      </c>
      <c r="BJ251" s="550" t="n">
        <f aca="false">ROUND(BD251-BE251-BH251-BI251-BB251-BC251,2)</f>
        <v>15.92</v>
      </c>
      <c r="BK251" s="516"/>
    </row>
    <row r="252" customFormat="false" ht="14.25" hidden="false" customHeight="false" outlineLevel="0" collapsed="false">
      <c r="A252" s="503"/>
      <c r="B252" s="504"/>
      <c r="C252" s="604"/>
      <c r="D252" s="505"/>
      <c r="E252" s="505"/>
      <c r="F252" s="505"/>
      <c r="G252" s="505"/>
      <c r="H252" s="507"/>
      <c r="I252" s="508"/>
      <c r="J252" s="508"/>
      <c r="K252" s="508"/>
      <c r="L252" s="509"/>
      <c r="M252" s="510"/>
      <c r="N252" s="510"/>
      <c r="O252" s="509"/>
      <c r="P252" s="509"/>
      <c r="Q252" s="511"/>
      <c r="R252" s="511"/>
      <c r="S252" s="511"/>
      <c r="T252" s="511"/>
      <c r="U252" s="511"/>
      <c r="V252" s="512"/>
      <c r="W252" s="513"/>
      <c r="X252" s="518"/>
      <c r="Y252" s="505"/>
      <c r="Z252" s="551"/>
      <c r="AA252" s="505"/>
      <c r="AB252" s="552"/>
      <c r="AC252" s="553"/>
      <c r="AD252" s="553"/>
      <c r="AE252" s="554"/>
      <c r="AF252" s="554"/>
      <c r="AG252" s="551"/>
      <c r="AH252" s="555"/>
      <c r="AI252" s="555"/>
      <c r="AJ252" s="555"/>
      <c r="AK252" s="555"/>
      <c r="AL252" s="555"/>
      <c r="AM252" s="553"/>
      <c r="AN252" s="556"/>
      <c r="AO252" s="518"/>
      <c r="AP252" s="504"/>
      <c r="AQ252" s="604"/>
      <c r="AR252" s="505"/>
      <c r="AS252" s="505"/>
      <c r="AT252" s="505"/>
      <c r="AU252" s="507"/>
      <c r="AV252" s="505"/>
      <c r="AW252" s="551"/>
      <c r="AX252" s="505"/>
      <c r="AY252" s="510"/>
      <c r="AZ252" s="510"/>
      <c r="BA252" s="510"/>
      <c r="BB252" s="509"/>
      <c r="BC252" s="509"/>
      <c r="BD252" s="509"/>
      <c r="BE252" s="509"/>
      <c r="BF252" s="511"/>
      <c r="BG252" s="511"/>
      <c r="BH252" s="511"/>
      <c r="BI252" s="511"/>
      <c r="BJ252" s="515"/>
      <c r="BK252" s="516"/>
    </row>
    <row r="253" s="456" customFormat="true" ht="14.25" hidden="false" customHeight="false" outlineLevel="0" collapsed="false">
      <c r="A253" s="557" t="s">
        <v>1377</v>
      </c>
      <c r="B253" s="504"/>
      <c r="C253" s="504"/>
      <c r="D253" s="505"/>
      <c r="E253" s="505"/>
      <c r="F253" s="505"/>
      <c r="G253" s="506"/>
      <c r="H253" s="507"/>
      <c r="I253" s="508"/>
      <c r="J253" s="508"/>
      <c r="K253" s="508"/>
      <c r="L253" s="509"/>
      <c r="M253" s="510"/>
      <c r="N253" s="510"/>
      <c r="O253" s="509"/>
      <c r="P253" s="509"/>
      <c r="Q253" s="511"/>
      <c r="R253" s="511"/>
      <c r="S253" s="511"/>
      <c r="T253" s="511"/>
      <c r="U253" s="511"/>
      <c r="V253" s="512"/>
      <c r="W253" s="513"/>
      <c r="X253" s="528" t="str">
        <f aca="false">$A253</f>
        <v>Rua 35</v>
      </c>
      <c r="Y253" s="522"/>
      <c r="Z253" s="522"/>
      <c r="AA253" s="522"/>
      <c r="AB253" s="525"/>
      <c r="AC253" s="525"/>
      <c r="AD253" s="525"/>
      <c r="AE253" s="525"/>
      <c r="AF253" s="523"/>
      <c r="AG253" s="525"/>
      <c r="AH253" s="525"/>
      <c r="AI253" s="525"/>
      <c r="AJ253" s="525"/>
      <c r="AK253" s="525"/>
      <c r="AL253" s="525"/>
      <c r="AM253" s="525"/>
      <c r="AN253" s="527"/>
      <c r="AO253" s="557" t="str">
        <f aca="false">$A253</f>
        <v>Rua 35</v>
      </c>
      <c r="AP253" s="504"/>
      <c r="AQ253" s="504"/>
      <c r="AR253" s="505"/>
      <c r="AS253" s="505"/>
      <c r="AT253" s="505"/>
      <c r="AU253" s="507"/>
      <c r="AV253" s="506"/>
      <c r="AW253" s="506"/>
      <c r="AX253" s="506"/>
      <c r="AY253" s="510"/>
      <c r="AZ253" s="510"/>
      <c r="BA253" s="510"/>
      <c r="BB253" s="509"/>
      <c r="BC253" s="509"/>
      <c r="BD253" s="509"/>
      <c r="BE253" s="509"/>
      <c r="BF253" s="509"/>
      <c r="BG253" s="509"/>
      <c r="BH253" s="509"/>
      <c r="BI253" s="509"/>
      <c r="BJ253" s="515"/>
      <c r="BK253" s="516"/>
    </row>
    <row r="254" customFormat="false" ht="14.25" hidden="false" customHeight="false" outlineLevel="0" collapsed="false">
      <c r="A254" s="558" t="s">
        <v>1378</v>
      </c>
      <c r="B254" s="570" t="s">
        <v>10</v>
      </c>
      <c r="C254" s="559" t="s">
        <v>1379</v>
      </c>
      <c r="D254" s="560" t="n">
        <v>0.4</v>
      </c>
      <c r="E254" s="561"/>
      <c r="F254" s="561"/>
      <c r="G254" s="560" t="s">
        <v>1150</v>
      </c>
      <c r="H254" s="562" t="n">
        <v>40</v>
      </c>
      <c r="I254" s="563" t="n">
        <v>1.1</v>
      </c>
      <c r="J254" s="563" t="n">
        <v>1.096</v>
      </c>
      <c r="K254" s="536" t="n">
        <v>0.136</v>
      </c>
      <c r="L254" s="537" t="n">
        <f aca="false">ROUND((I254+J254)/2,2)</f>
        <v>1.1</v>
      </c>
      <c r="M254" s="538" t="n">
        <f aca="false">IF(F254=0,ROUND($D254*0.1,2),IF(D254&gt;2.8,0.18,0.15))</f>
        <v>0.04</v>
      </c>
      <c r="N254" s="538" t="n">
        <f aca="false">IF(F254=0,IF(ROUND($D254/4,2),IF(ROUND(($D254*1.2)/6,2)&lt;0.1,0.1,ROUND(($D254*1.2)/6,2))),0.5)</f>
        <v>0.1</v>
      </c>
      <c r="O254" s="537" t="n">
        <f aca="false">L254+M254+N254</f>
        <v>1.24</v>
      </c>
      <c r="P254" s="537" t="n">
        <f aca="false">IF(O254&lt;2,(D254+M254*2)+0.6,(D254+M254*2)+0.6+ROUNDUP(O254-2,0)*0.1)</f>
        <v>1.08</v>
      </c>
      <c r="Q254" s="539" t="n">
        <f aca="false">IF($O254&lt;=$W$4,ROUND(IF($O254&lt;1.5,$O254*$H254*$P254,1.5*$H254*$P254),2),0)</f>
        <v>53.57</v>
      </c>
      <c r="R254" s="539" t="n">
        <f aca="false">IF($O254&gt;$W$4,ROUND(IF($O254&lt;1.5,$O254*$H254*$P254,1.5*$H254*$P254),2),0)</f>
        <v>0</v>
      </c>
      <c r="S254" s="539" t="n">
        <f aca="false">IF($O254&gt;$W$4,ROUND(IF($O254&lt;1.5,0,IF($O254&gt;3,1.5*$H254*$P254,($O254-1.5)*$H254*$P254)),2),0)</f>
        <v>0</v>
      </c>
      <c r="T254" s="539" t="n">
        <f aca="false">IF($O254&gt;$W$4,ROUND(IF($O254&lt;3,0,IF($O254&gt;4.5,1.5*$H254*$P254,($O254-3)*$H254*$P254)),2),0)</f>
        <v>0</v>
      </c>
      <c r="U254" s="539" t="n">
        <f aca="false">IF($O254&gt;$W$4,ROUND(IF($O254&lt;4.5,0,IF($O254&gt;6,($O254-4.5)*$H254*$P254,($O254-4.5)*$H254*$P254)),2),0)</f>
        <v>0</v>
      </c>
      <c r="V254" s="540" t="n">
        <f aca="false">IF($O254&gt;$W$4,IF($O254&lt;=4,ROUND($H254*($O254+0.5)*2,2),0),0)</f>
        <v>0</v>
      </c>
      <c r="W254" s="541" t="n">
        <f aca="false">IF($O254&gt;$W$4,IF($O254&gt;4,ROUND($H254*($O254+0.5)*2,2),0),0)</f>
        <v>0</v>
      </c>
      <c r="X254" s="558" t="str">
        <f aca="false">A254</f>
        <v>JB25-1</v>
      </c>
      <c r="Y254" s="560" t="n">
        <f aca="false">IF($D254=0.4,1.2,IF($D254=0.6,1.2,IF($D254=0.8,1.3,IF($D254=1,1.5,IF($D254=1.2,1.7,IF($D254&lt;=2,2,"--"))))))</f>
        <v>1.2</v>
      </c>
      <c r="Z254" s="564" t="s">
        <v>1151</v>
      </c>
      <c r="AA254" s="561" t="n">
        <f aca="false">Y254</f>
        <v>1.2</v>
      </c>
      <c r="AB254" s="543" t="n">
        <f aca="false">IF($Y254="--","--",I254)</f>
        <v>1.1</v>
      </c>
      <c r="AC254" s="544" t="n">
        <f aca="false">IF($Y254="--","--",IF(D254&gt;1.5,0.15,ROUND($D254*0.1,2)))</f>
        <v>0.04</v>
      </c>
      <c r="AD254" s="544" t="n">
        <f aca="false">IF($Y254="--","--",0.15)</f>
        <v>0.15</v>
      </c>
      <c r="AE254" s="545" t="n">
        <f aca="false">IF($Y254="--","--",ROUND(AB254+AC254+AD254,2))</f>
        <v>1.29</v>
      </c>
      <c r="AF254" s="565" t="n">
        <f aca="false">IF($Y254="--","--",IF($AB254&lt;=2,$Y254+1,($Y254+1)+ROUNDUP($AB254-2,0)*0.1))</f>
        <v>2.2</v>
      </c>
      <c r="AG254" s="566" t="n">
        <f aca="false">IF($D254=0.4,0.92,IF($D254=0.6,0.68,IF($D254=0.8,0.74,IF($D254=1,0.7,IF($D254=1.2,0.66,IF($D254=1.5,0.6,IF($D254&lt;=2,(2.4-(D254+0.3)),"--")))))))</f>
        <v>0.92</v>
      </c>
      <c r="AH254" s="547" t="n">
        <f aca="false">IF($Y254="--","--",IF($AE254&lt;=$W$4,ROUND(IF($AE254&lt;1.5,$AE254*$AF254*$AG254,1.5*$AF254*$AG254),2),0))</f>
        <v>2.61</v>
      </c>
      <c r="AI254" s="547" t="n">
        <f aca="false">IF($Y254="--","--",IF($AE254&gt;$W$4,ROUND(IF($AE254&lt;1.5,$AE254*$AF254*$AG254,1.5*$AF254*$AG254),2),0))</f>
        <v>0</v>
      </c>
      <c r="AJ254" s="547" t="n">
        <f aca="false">IF($Y254="--","--",IF($AE254&gt;$W$4,ROUND(IF($AE254&lt;1.5,0,IF($AE254&gt;3,1.5*$AF254*$AG254,($AE254-1.5)*$AF254*$AG254)),2),0))</f>
        <v>0</v>
      </c>
      <c r="AK254" s="547" t="n">
        <f aca="false">IF($Y254="--","--",IF($AE254&gt;$W$4,ROUND(IF($AE254&lt;3,0,IF($AE254&gt;4.5,1.5*$AF254*$AG254,($AE254-3)*$AF254*$AG254)),2),0))</f>
        <v>0</v>
      </c>
      <c r="AL254" s="547" t="n">
        <f aca="false">IF($Y254="--","--",IF($AE254&gt;$W$4,ROUND(IF($AE254&lt;4.5,0,IF($AE254&gt;6,($AE254-4.5)*$AF254*$AG254,($AE254-4.5)*$AF254*$AG254)),2),0))</f>
        <v>0</v>
      </c>
      <c r="AM254" s="544" t="n">
        <f aca="false">IF($Y254="--","--",IF($AE254&gt;$W$4,IF($AE254&lt;=4,ROUND(($AG254*4)*($AE254+0.5)*2,2),0),0))</f>
        <v>0</v>
      </c>
      <c r="AN254" s="548" t="n">
        <f aca="false">IF($Y254="--","--",IF($AE254&gt;$W$4,IF($AE254&gt;4,ROUND(($AG254*4)*($AE254+0.5)*2,2),0),0))</f>
        <v>0</v>
      </c>
      <c r="AO254" s="558" t="s">
        <v>1378</v>
      </c>
      <c r="AP254" s="570" t="s">
        <v>10</v>
      </c>
      <c r="AQ254" s="571" t="s">
        <v>1379</v>
      </c>
      <c r="AR254" s="560" t="n">
        <v>0.4</v>
      </c>
      <c r="AS254" s="561"/>
      <c r="AT254" s="561"/>
      <c r="AU254" s="562" t="n">
        <v>40</v>
      </c>
      <c r="AV254" s="560" t="n">
        <f aca="false">IF($Y254="--","--",Y254+0.2)</f>
        <v>1.4</v>
      </c>
      <c r="AW254" s="564" t="s">
        <v>1151</v>
      </c>
      <c r="AX254" s="561" t="n">
        <f aca="false">AV254</f>
        <v>1.4</v>
      </c>
      <c r="AY254" s="538" t="n">
        <f aca="false">IF(D254&gt;2,AU254,AU254-AV254)</f>
        <v>38.6</v>
      </c>
      <c r="AZ254" s="538" t="n">
        <f aca="false">N254</f>
        <v>0.1</v>
      </c>
      <c r="BA254" s="538" t="n">
        <f aca="false">P254</f>
        <v>1.08</v>
      </c>
      <c r="BB254" s="537" t="n">
        <f aca="false">IF(F254=0,IF(ROUND(AY254*(((N254*P254)+(((D254+M254*2)/6)*P254))-ROUND(((D254+M254*2)^2)*((PI()*96.379/(4*360))-((SIN((96.379/2)*PI()/180))*(COS((96.379/2)*PI()/180))/4)),4)),2),ROUND(AY254*(((N254*P254)+(((D254+M254*2)/4)*P254))-ROUND(((D254+M254*2)^2)*((PI()*120/(4*360))-((SIN((120/2)*PI()/180))*(COS((120/2)*PI()/180))/4)),4)),2)),0)</f>
        <v>7.8</v>
      </c>
      <c r="BC254" s="549" t="n">
        <f aca="false">IF(F254&gt;0,ROUND(AY254*N254*P254,2),0)</f>
        <v>0</v>
      </c>
      <c r="BD254" s="549" t="n">
        <f aca="false">SUM(Q254:U254,AH254:AL254)</f>
        <v>56.18</v>
      </c>
      <c r="BE254" s="549" t="n">
        <f aca="false">IF(F254=0,ROUND((PI()*((D254+M254*2)^2)/4)*AY254,2),ROUND((D254+M254*2)*(F254+M254*2)*AY254,2))</f>
        <v>6.98</v>
      </c>
      <c r="BF254" s="572" t="n">
        <f aca="false">IF(($I254+M254-0.15)&lt;=2,($I254+M254+0.15),IF(($I254+M254)&lt;=3,2.35,($I254+M254+0.2)-0.85))</f>
        <v>1.29</v>
      </c>
      <c r="BG254" s="572" t="n">
        <f aca="false">IF(D254&gt;2,(I254-F254-M254-0.11),IF(($I254+M254)&lt;=2,0,IF(($I254+M254)&gt;3,0.85,(I254+M254+0.2-BF254))))</f>
        <v>0</v>
      </c>
      <c r="BH254" s="572" t="n">
        <f aca="false">IF(D254&gt;2,ROUND(((1.42+0.4)+(0.91+0.4))*2*BG254,2),ROUND(AV254*AX254*BF254,2))</f>
        <v>2.53</v>
      </c>
      <c r="BI254" s="572" t="n">
        <f aca="false">ROUND(((PI()*0.9^2)/4)*BG254,2)</f>
        <v>0</v>
      </c>
      <c r="BJ254" s="550" t="n">
        <f aca="false">ROUND(BD254-BE254-BH254-BI254-BB254-BC254,2)</f>
        <v>38.87</v>
      </c>
      <c r="BK254" s="516"/>
    </row>
    <row r="255" customFormat="false" ht="14.25" hidden="false" customHeight="false" outlineLevel="0" collapsed="false">
      <c r="A255" s="558" t="s">
        <v>1379</v>
      </c>
      <c r="B255" s="570" t="s">
        <v>10</v>
      </c>
      <c r="C255" s="559" t="s">
        <v>1380</v>
      </c>
      <c r="D255" s="560" t="n">
        <v>0.4</v>
      </c>
      <c r="E255" s="561"/>
      <c r="F255" s="561"/>
      <c r="G255" s="560" t="s">
        <v>1150</v>
      </c>
      <c r="H255" s="562" t="n">
        <v>40</v>
      </c>
      <c r="I255" s="563" t="n">
        <v>1.232</v>
      </c>
      <c r="J255" s="563" t="n">
        <v>1.186</v>
      </c>
      <c r="K255" s="536" t="n">
        <v>0.21</v>
      </c>
      <c r="L255" s="537" t="n">
        <f aca="false">ROUND((I255+J255)/2,2)</f>
        <v>1.21</v>
      </c>
      <c r="M255" s="538" t="n">
        <f aca="false">IF(F255=0,ROUND($D255*0.1,2),IF(D255&gt;2.8,0.18,0.15))</f>
        <v>0.04</v>
      </c>
      <c r="N255" s="538" t="n">
        <f aca="false">IF(F255=0,IF(ROUND($D255/4,2),IF(ROUND(($D255*1.2)/6,2)&lt;0.1,0.1,ROUND(($D255*1.2)/6,2))),0.5)</f>
        <v>0.1</v>
      </c>
      <c r="O255" s="537" t="n">
        <f aca="false">L255+M255+N255</f>
        <v>1.35</v>
      </c>
      <c r="P255" s="537" t="n">
        <f aca="false">IF(O255&lt;2,(D255+M255*2)+0.6,(D255+M255*2)+0.6+ROUNDUP(O255-2,0)*0.1)</f>
        <v>1.08</v>
      </c>
      <c r="Q255" s="539" t="n">
        <f aca="false">IF($O255&lt;=$W$4,ROUND(IF($O255&lt;1.5,$O255*$H255*$P255,1.5*$H255*$P255),2),0)</f>
        <v>58.32</v>
      </c>
      <c r="R255" s="539" t="n">
        <f aca="false">IF($O255&gt;$W$4,ROUND(IF($O255&lt;1.5,$O255*$H255*$P255,1.5*$H255*$P255),2),0)</f>
        <v>0</v>
      </c>
      <c r="S255" s="539" t="n">
        <f aca="false">IF($O255&gt;$W$4,ROUND(IF($O255&lt;1.5,0,IF($O255&gt;3,1.5*$H255*$P255,($O255-1.5)*$H255*$P255)),2),0)</f>
        <v>0</v>
      </c>
      <c r="T255" s="539" t="n">
        <f aca="false">IF($O255&gt;$W$4,ROUND(IF($O255&lt;3,0,IF($O255&gt;4.5,1.5*$H255*$P255,($O255-3)*$H255*$P255)),2),0)</f>
        <v>0</v>
      </c>
      <c r="U255" s="539" t="n">
        <f aca="false">IF($O255&gt;$W$4,ROUND(IF($O255&lt;4.5,0,IF($O255&gt;6,($O255-4.5)*$H255*$P255,($O255-4.5)*$H255*$P255)),2),0)</f>
        <v>0</v>
      </c>
      <c r="V255" s="540" t="n">
        <f aca="false">IF($O255&gt;$W$4,IF($O255&lt;=4,ROUND($H255*($O255+0.5)*2,2),0),0)</f>
        <v>0</v>
      </c>
      <c r="W255" s="541" t="n">
        <f aca="false">IF($O255&gt;$W$4,IF($O255&gt;4,ROUND($H255*($O255+0.5)*2,2),0),0)</f>
        <v>0</v>
      </c>
      <c r="X255" s="558" t="str">
        <f aca="false">A255</f>
        <v>JB25-2</v>
      </c>
      <c r="Y255" s="560" t="n">
        <f aca="false">IF($D255=0.4,1.2,IF($D255=0.6,1.2,IF($D255=0.8,1.3,IF($D255=1,1.5,IF($D255=1.2,1.7,IF($D255&lt;=2,2,"--"))))))</f>
        <v>1.2</v>
      </c>
      <c r="Z255" s="564" t="s">
        <v>1151</v>
      </c>
      <c r="AA255" s="561" t="n">
        <f aca="false">Y255</f>
        <v>1.2</v>
      </c>
      <c r="AB255" s="543" t="n">
        <f aca="false">IF($Y255="--","--",I255)</f>
        <v>1.232</v>
      </c>
      <c r="AC255" s="544" t="n">
        <f aca="false">IF($Y255="--","--",IF(D255&gt;1.5,0.15,ROUND($D255*0.1,2)))</f>
        <v>0.04</v>
      </c>
      <c r="AD255" s="544" t="n">
        <f aca="false">IF($Y255="--","--",0.15)</f>
        <v>0.15</v>
      </c>
      <c r="AE255" s="545" t="n">
        <f aca="false">IF($Y255="--","--",ROUND(AB255+AC255+AD255,2))</f>
        <v>1.42</v>
      </c>
      <c r="AF255" s="565" t="n">
        <f aca="false">IF($Y255="--","--",IF($AB255&lt;=2,$Y255+1,($Y255+1)+ROUNDUP($AB255-2,0)*0.1))</f>
        <v>2.2</v>
      </c>
      <c r="AG255" s="566" t="n">
        <f aca="false">IF($D255=0.4,0.92,IF($D255=0.6,0.68,IF($D255=0.8,0.74,IF($D255=1,0.7,IF($D255=1.2,0.66,IF($D255=1.5,0.6,IF($D255&lt;=2,(2.4-(D255+0.3)),"--")))))))</f>
        <v>0.92</v>
      </c>
      <c r="AH255" s="547" t="n">
        <f aca="false">IF($Y255="--","--",IF($AE255&lt;=$W$4,ROUND(IF($AE255&lt;1.5,$AE255*$AF255*$AG255,1.5*$AF255*$AG255),2),0))</f>
        <v>2.87</v>
      </c>
      <c r="AI255" s="547" t="n">
        <f aca="false">IF($Y255="--","--",IF($AE255&gt;$W$4,ROUND(IF($AE255&lt;1.5,$AE255*$AF255*$AG255,1.5*$AF255*$AG255),2),0))</f>
        <v>0</v>
      </c>
      <c r="AJ255" s="547" t="n">
        <f aca="false">IF($Y255="--","--",IF($AE255&gt;$W$4,ROUND(IF($AE255&lt;1.5,0,IF($AE255&gt;3,1.5*$AF255*$AG255,($AE255-1.5)*$AF255*$AG255)),2),0))</f>
        <v>0</v>
      </c>
      <c r="AK255" s="547" t="n">
        <f aca="false">IF($Y255="--","--",IF($AE255&gt;$W$4,ROUND(IF($AE255&lt;3,0,IF($AE255&gt;4.5,1.5*$AF255*$AG255,($AE255-3)*$AF255*$AG255)),2),0))</f>
        <v>0</v>
      </c>
      <c r="AL255" s="547" t="n">
        <f aca="false">IF($Y255="--","--",IF($AE255&gt;$W$4,ROUND(IF($AE255&lt;4.5,0,IF($AE255&gt;6,($AE255-4.5)*$AF255*$AG255,($AE255-4.5)*$AF255*$AG255)),2),0))</f>
        <v>0</v>
      </c>
      <c r="AM255" s="544" t="n">
        <f aca="false">IF($Y255="--","--",IF($AE255&gt;$W$4,IF($AE255&lt;=4,ROUND(($AG255*4)*($AE255+0.5)*2,2),0),0))</f>
        <v>0</v>
      </c>
      <c r="AN255" s="548" t="n">
        <f aca="false">IF($Y255="--","--",IF($AE255&gt;$W$4,IF($AE255&gt;4,ROUND(($AG255*4)*($AE255+0.5)*2,2),0),0))</f>
        <v>0</v>
      </c>
      <c r="AO255" s="558" t="s">
        <v>1379</v>
      </c>
      <c r="AP255" s="570" t="s">
        <v>10</v>
      </c>
      <c r="AQ255" s="571" t="s">
        <v>1380</v>
      </c>
      <c r="AR255" s="560" t="n">
        <v>0.4</v>
      </c>
      <c r="AS255" s="561"/>
      <c r="AT255" s="561"/>
      <c r="AU255" s="562" t="n">
        <v>40</v>
      </c>
      <c r="AV255" s="560" t="n">
        <f aca="false">IF($Y255="--","--",Y255+0.2)</f>
        <v>1.4</v>
      </c>
      <c r="AW255" s="564" t="s">
        <v>1151</v>
      </c>
      <c r="AX255" s="561" t="n">
        <f aca="false">AV255</f>
        <v>1.4</v>
      </c>
      <c r="AY255" s="538" t="n">
        <f aca="false">IF(D255&gt;2,AU255,AU255-AV255)</f>
        <v>38.6</v>
      </c>
      <c r="AZ255" s="538" t="n">
        <f aca="false">N255</f>
        <v>0.1</v>
      </c>
      <c r="BA255" s="538" t="n">
        <f aca="false">P255</f>
        <v>1.08</v>
      </c>
      <c r="BB255" s="537" t="n">
        <f aca="false">IF(F255=0,IF(ROUND(AY255*(((N255*P255)+(((D255+M255*2)/6)*P255))-ROUND(((D255+M255*2)^2)*((PI()*96.379/(4*360))-((SIN((96.379/2)*PI()/180))*(COS((96.379/2)*PI()/180))/4)),4)),2),ROUND(AY255*(((N255*P255)+(((D255+M255*2)/4)*P255))-ROUND(((D255+M255*2)^2)*((PI()*120/(4*360))-((SIN((120/2)*PI()/180))*(COS((120/2)*PI()/180))/4)),4)),2)),0)</f>
        <v>7.8</v>
      </c>
      <c r="BC255" s="549" t="n">
        <f aca="false">IF(F255&gt;0,ROUND(AY255*N255*P255,2),0)</f>
        <v>0</v>
      </c>
      <c r="BD255" s="549" t="n">
        <f aca="false">SUM(Q255:U255,AH255:AL255)</f>
        <v>61.19</v>
      </c>
      <c r="BE255" s="549" t="n">
        <f aca="false">IF(F255=0,ROUND((PI()*((D255+M255*2)^2)/4)*AY255,2),ROUND((D255+M255*2)*(F255+M255*2)*AY255,2))</f>
        <v>6.98</v>
      </c>
      <c r="BF255" s="572" t="n">
        <f aca="false">IF(($I255+M255-0.15)&lt;=2,($I255+M255+0.15),IF(($I255+M255)&lt;=3,2.35,($I255+M255+0.2)-0.85))</f>
        <v>1.422</v>
      </c>
      <c r="BG255" s="572" t="n">
        <f aca="false">IF(D255&gt;2,(I255-F255-M255-0.11),IF(($I255+M255)&lt;=2,0,IF(($I255+M255)&gt;3,0.85,(I255+M255+0.2-BF255))))</f>
        <v>0</v>
      </c>
      <c r="BH255" s="572" t="n">
        <f aca="false">IF(D255&gt;2,ROUND(((1.42+0.4)+(0.91+0.4))*2*BG255,2),ROUND(AV255*AX255*BF255,2))</f>
        <v>2.79</v>
      </c>
      <c r="BI255" s="572" t="n">
        <f aca="false">ROUND(((PI()*0.9^2)/4)*BG255,2)</f>
        <v>0</v>
      </c>
      <c r="BJ255" s="550" t="n">
        <f aca="false">ROUND(BD255-BE255-BH255-BI255-BB255-BC255,2)</f>
        <v>43.62</v>
      </c>
      <c r="BK255" s="516"/>
    </row>
    <row r="256" customFormat="false" ht="14.25" hidden="false" customHeight="false" outlineLevel="0" collapsed="false">
      <c r="A256" s="530" t="s">
        <v>1380</v>
      </c>
      <c r="B256" s="531" t="s">
        <v>10</v>
      </c>
      <c r="C256" s="532" t="s">
        <v>1381</v>
      </c>
      <c r="D256" s="533" t="n">
        <v>0.6</v>
      </c>
      <c r="E256" s="534"/>
      <c r="F256" s="534"/>
      <c r="G256" s="533" t="s">
        <v>1150</v>
      </c>
      <c r="H256" s="535" t="n">
        <v>40</v>
      </c>
      <c r="I256" s="536" t="n">
        <v>1.396</v>
      </c>
      <c r="J256" s="536" t="n">
        <v>1.804</v>
      </c>
      <c r="K256" s="536" t="n">
        <v>1.107</v>
      </c>
      <c r="L256" s="537" t="n">
        <f aca="false">ROUND((I256+J256)/2,2)</f>
        <v>1.6</v>
      </c>
      <c r="M256" s="538" t="n">
        <f aca="false">IF(F256=0,ROUND($D256*0.1,2),IF(D256&gt;2.8,0.18,0.15))</f>
        <v>0.06</v>
      </c>
      <c r="N256" s="538" t="n">
        <f aca="false">IF(F256=0,IF(ROUND($D256/4,2),IF(ROUND(($D256*1.2)/6,2)&lt;0.1,0.1,ROUND(($D256*1.2)/6,2))),0.5)</f>
        <v>0.12</v>
      </c>
      <c r="O256" s="537" t="n">
        <f aca="false">L256+M256+N256</f>
        <v>1.78</v>
      </c>
      <c r="P256" s="537" t="n">
        <f aca="false">IF(O256&lt;2,(D256+M256*2)+0.6,(D256+M256*2)+0.6+ROUNDUP(O256-2,0)*0.1)</f>
        <v>1.32</v>
      </c>
      <c r="Q256" s="539" t="n">
        <f aca="false">IF($O256&lt;=$W$4,ROUND(IF($O256&lt;1.5,$O256*$H256*$P256,1.5*$H256*$P256),2),0)</f>
        <v>0</v>
      </c>
      <c r="R256" s="539" t="n">
        <f aca="false">IF($O256&gt;$W$4,ROUND(IF($O256&lt;1.5,$O256*$H256*$P256,1.5*$H256*$P256),2),0)</f>
        <v>79.2</v>
      </c>
      <c r="S256" s="539" t="n">
        <f aca="false">IF($O256&gt;$W$4,ROUND(IF($O256&lt;1.5,0,IF($O256&gt;3,1.5*$H256*$P256,($O256-1.5)*$H256*$P256)),2),0)</f>
        <v>14.78</v>
      </c>
      <c r="T256" s="539" t="n">
        <f aca="false">IF($O256&gt;$W$4,ROUND(IF($O256&lt;3,0,IF($O256&gt;4.5,1.5*$H256*$P256,($O256-3)*$H256*$P256)),2),0)</f>
        <v>0</v>
      </c>
      <c r="U256" s="539" t="n">
        <f aca="false">IF($O256&gt;$W$4,ROUND(IF($O256&lt;4.5,0,IF($O256&gt;6,($O256-4.5)*$H256*$P256,($O256-4.5)*$H256*$P256)),2),0)</f>
        <v>0</v>
      </c>
      <c r="V256" s="540" t="n">
        <f aca="false">IF($O256&gt;$W$4,IF($O256&lt;=4,ROUND($H256*($O256+0.5)*2,2),0),0)</f>
        <v>182.4</v>
      </c>
      <c r="W256" s="541" t="n">
        <f aca="false">IF($O256&gt;$W$4,IF($O256&gt;4,ROUND($H256*($O256+0.5)*2,2),0),0)</f>
        <v>0</v>
      </c>
      <c r="X256" s="530" t="str">
        <f aca="false">A256</f>
        <v>JB25-3</v>
      </c>
      <c r="Y256" s="533" t="n">
        <f aca="false">IF($D256=0.4,1.2,IF($D256=0.6,1.2,IF($D256=0.8,1.3,IF($D256=1,1.5,IF($D256=1.2,1.7,IF($D256&lt;=2,2,"--"))))))</f>
        <v>1.2</v>
      </c>
      <c r="Z256" s="542" t="s">
        <v>1151</v>
      </c>
      <c r="AA256" s="534" t="n">
        <f aca="false">Y256</f>
        <v>1.2</v>
      </c>
      <c r="AB256" s="543" t="n">
        <f aca="false">IF($Y256="--","--",I256)</f>
        <v>1.396</v>
      </c>
      <c r="AC256" s="544" t="n">
        <f aca="false">IF($Y256="--","--",IF(D256&gt;1.5,0.15,ROUND($D256*0.1,2)))</f>
        <v>0.06</v>
      </c>
      <c r="AD256" s="544" t="n">
        <f aca="false">IF($Y256="--","--",0.15)</f>
        <v>0.15</v>
      </c>
      <c r="AE256" s="545" t="n">
        <f aca="false">IF($Y256="--","--",ROUND(AB256+AC256+AD256,2))</f>
        <v>1.61</v>
      </c>
      <c r="AF256" s="545" t="n">
        <f aca="false">IF($Y256="--","--",IF($AB256&lt;=2,$Y256+1,($Y256+1)+ROUNDUP($AB256-2,0)*0.1))</f>
        <v>2.2</v>
      </c>
      <c r="AG256" s="546" t="n">
        <f aca="false">IF($D256=0.4,0.92,IF($D256=0.6,0.68,IF($D256=0.8,0.74,IF($D256=1,0.7,IF($D256=1.2,0.66,IF($D256=1.5,0.6,IF($D256&lt;=2,(2.4-(D256+0.3)),"--")))))))</f>
        <v>0.68</v>
      </c>
      <c r="AH256" s="547" t="n">
        <f aca="false">IF($Y256="--","--",IF($AE256&lt;=$W$4,ROUND(IF($AE256&lt;1.5,$AE256*$AF256*$AG256,1.5*$AF256*$AG256),2),0))</f>
        <v>0</v>
      </c>
      <c r="AI256" s="547" t="n">
        <f aca="false">IF($Y256="--","--",IF($AE256&gt;$W$4,ROUND(IF($AE256&lt;1.5,$AE256*$AF256*$AG256,1.5*$AF256*$AG256),2),0))</f>
        <v>2.24</v>
      </c>
      <c r="AJ256" s="547" t="n">
        <f aca="false">IF($Y256="--","--",IF($AE256&gt;$W$4,ROUND(IF($AE256&lt;1.5,0,IF($AE256&gt;3,1.5*$AF256*$AG256,($AE256-1.5)*$AF256*$AG256)),2),0))</f>
        <v>0.16</v>
      </c>
      <c r="AK256" s="547" t="n">
        <f aca="false">IF($Y256="--","--",IF($AE256&gt;$W$4,ROUND(IF($AE256&lt;3,0,IF($AE256&gt;4.5,1.5*$AF256*$AG256,($AE256-3)*$AF256*$AG256)),2),0))</f>
        <v>0</v>
      </c>
      <c r="AL256" s="547" t="n">
        <f aca="false">IF($Y256="--","--",IF($AE256&gt;$W$4,ROUND(IF($AE256&lt;4.5,0,IF($AE256&gt;6,($AE256-4.5)*$AF256*$AG256,($AE256-4.5)*$AF256*$AG256)),2),0))</f>
        <v>0</v>
      </c>
      <c r="AM256" s="544" t="n">
        <f aca="false">IF($Y256="--","--",IF($AE256&gt;$W$4,IF($AE256&lt;=4,ROUND(($AG256*4)*($AE256+0.5)*2,2),0),0))</f>
        <v>11.48</v>
      </c>
      <c r="AN256" s="548" t="n">
        <f aca="false">IF($Y256="--","--",IF($AE256&gt;$W$4,IF($AE256&gt;4,ROUND(($AG256*4)*($AE256+0.5)*2,2),0),0))</f>
        <v>0</v>
      </c>
      <c r="AO256" s="530" t="s">
        <v>1380</v>
      </c>
      <c r="AP256" s="531" t="s">
        <v>10</v>
      </c>
      <c r="AQ256" s="532" t="s">
        <v>1381</v>
      </c>
      <c r="AR256" s="533" t="n">
        <v>0.6</v>
      </c>
      <c r="AS256" s="534"/>
      <c r="AT256" s="534"/>
      <c r="AU256" s="535" t="n">
        <v>40</v>
      </c>
      <c r="AV256" s="533" t="n">
        <f aca="false">IF($Y256="--","--",Y256+0.2)</f>
        <v>1.4</v>
      </c>
      <c r="AW256" s="542" t="s">
        <v>1151</v>
      </c>
      <c r="AX256" s="534" t="n">
        <f aca="false">AV256</f>
        <v>1.4</v>
      </c>
      <c r="AY256" s="538" t="n">
        <f aca="false">IF(D256&gt;2,AU256,AU256-AV256)</f>
        <v>38.6</v>
      </c>
      <c r="AZ256" s="538" t="n">
        <f aca="false">N256</f>
        <v>0.12</v>
      </c>
      <c r="BA256" s="538" t="n">
        <f aca="false">P256</f>
        <v>1.32</v>
      </c>
      <c r="BB256" s="537" t="n">
        <f aca="false">IF(F256=0,IF(ROUND(AY256*(((N256*P256)+(((D256+M256*2)/6)*P256))-ROUND(((D256+M256*2)^2)*((PI()*96.379/(4*360))-((SIN((96.379/2)*PI()/180))*(COS((96.379/2)*PI()/180))/4)),4)),2),ROUND(AY256*(((N256*P256)+(((D256+M256*2)/4)*P256))-ROUND(((D256+M256*2)^2)*((PI()*120/(4*360))-((SIN((120/2)*PI()/180))*(COS((120/2)*PI()/180))/4)),4)),2)),0)</f>
        <v>12.21</v>
      </c>
      <c r="BC256" s="549" t="n">
        <f aca="false">IF(F256&gt;0,ROUND(AY256*N256*P256,2),0)</f>
        <v>0</v>
      </c>
      <c r="BD256" s="549" t="n">
        <f aca="false">SUM(Q256:U256,AH256:AL256)</f>
        <v>96.38</v>
      </c>
      <c r="BE256" s="549" t="n">
        <f aca="false">IF(F256=0,ROUND((PI()*((D256+M256*2)^2)/4)*AY256,2),ROUND((D256+M256*2)*(F256+M256*2)*AY256,2))</f>
        <v>15.72</v>
      </c>
      <c r="BF256" s="539" t="n">
        <f aca="false">IF(($I256+M256-0.15)&lt;=2,($I256+M256+0.15),IF(($I256+M256)&lt;=3,2.35,($I256+M256+0.2)-0.85))</f>
        <v>1.606</v>
      </c>
      <c r="BG256" s="539" t="n">
        <f aca="false">IF(D256&gt;2,(I256-F256-M256-0.11),IF(($I256+M256)&lt;=2,0,IF(($I256+M256)&gt;3,0.85,(I256+M256+0.2-BF256))))</f>
        <v>0</v>
      </c>
      <c r="BH256" s="539" t="n">
        <f aca="false">IF(D256&gt;2,ROUND(((1.42+0.4)+(0.91+0.4))*2*BG256,2),ROUND(AV256*AX256*BF256,2))</f>
        <v>3.15</v>
      </c>
      <c r="BI256" s="539" t="n">
        <f aca="false">ROUND(((PI()*0.9^2)/4)*BG256,2)</f>
        <v>0</v>
      </c>
      <c r="BJ256" s="550" t="n">
        <f aca="false">ROUND(BD256-BE256-BH256-BI256-BB256-BC256,2)</f>
        <v>65.3</v>
      </c>
      <c r="BK256" s="516"/>
    </row>
    <row r="257" customFormat="false" ht="14.25" hidden="false" customHeight="false" outlineLevel="0" collapsed="false">
      <c r="A257" s="503"/>
      <c r="B257" s="504"/>
      <c r="C257" s="604"/>
      <c r="D257" s="505"/>
      <c r="E257" s="505"/>
      <c r="F257" s="505"/>
      <c r="G257" s="505"/>
      <c r="H257" s="507"/>
      <c r="I257" s="508"/>
      <c r="J257" s="508"/>
      <c r="K257" s="508"/>
      <c r="L257" s="509"/>
      <c r="M257" s="510"/>
      <c r="N257" s="510"/>
      <c r="O257" s="509"/>
      <c r="P257" s="509"/>
      <c r="Q257" s="511"/>
      <c r="R257" s="511"/>
      <c r="S257" s="511"/>
      <c r="T257" s="511"/>
      <c r="U257" s="511"/>
      <c r="V257" s="512"/>
      <c r="W257" s="513"/>
      <c r="X257" s="518"/>
      <c r="Y257" s="505"/>
      <c r="Z257" s="551"/>
      <c r="AA257" s="505"/>
      <c r="AB257" s="552"/>
      <c r="AC257" s="553"/>
      <c r="AD257" s="553"/>
      <c r="AE257" s="554"/>
      <c r="AF257" s="554"/>
      <c r="AG257" s="551"/>
      <c r="AH257" s="555"/>
      <c r="AI257" s="555"/>
      <c r="AJ257" s="555"/>
      <c r="AK257" s="555"/>
      <c r="AL257" s="555"/>
      <c r="AM257" s="553"/>
      <c r="AN257" s="556"/>
      <c r="AO257" s="518"/>
      <c r="AP257" s="504"/>
      <c r="AQ257" s="604"/>
      <c r="AR257" s="505"/>
      <c r="AS257" s="505"/>
      <c r="AT257" s="505"/>
      <c r="AU257" s="507"/>
      <c r="AV257" s="505"/>
      <c r="AW257" s="551"/>
      <c r="AX257" s="505"/>
      <c r="AY257" s="510"/>
      <c r="AZ257" s="510"/>
      <c r="BA257" s="510"/>
      <c r="BB257" s="509"/>
      <c r="BC257" s="509"/>
      <c r="BD257" s="509"/>
      <c r="BE257" s="509"/>
      <c r="BF257" s="511"/>
      <c r="BG257" s="511"/>
      <c r="BH257" s="511"/>
      <c r="BI257" s="511"/>
      <c r="BJ257" s="515"/>
      <c r="BK257" s="516"/>
    </row>
    <row r="258" s="456" customFormat="true" ht="14.25" hidden="false" customHeight="false" outlineLevel="0" collapsed="false">
      <c r="A258" s="557" t="s">
        <v>1382</v>
      </c>
      <c r="B258" s="504"/>
      <c r="C258" s="504"/>
      <c r="D258" s="505"/>
      <c r="E258" s="505"/>
      <c r="F258" s="505"/>
      <c r="G258" s="506"/>
      <c r="H258" s="507"/>
      <c r="I258" s="508"/>
      <c r="J258" s="508"/>
      <c r="K258" s="508"/>
      <c r="L258" s="509"/>
      <c r="M258" s="510"/>
      <c r="N258" s="510"/>
      <c r="O258" s="509"/>
      <c r="P258" s="509"/>
      <c r="Q258" s="511"/>
      <c r="R258" s="511"/>
      <c r="S258" s="511"/>
      <c r="T258" s="511"/>
      <c r="U258" s="511"/>
      <c r="V258" s="512"/>
      <c r="W258" s="513"/>
      <c r="X258" s="528" t="str">
        <f aca="false">$A258</f>
        <v>Av. José Cortês Júnior ==&gt; Nicaragua</v>
      </c>
      <c r="Y258" s="522"/>
      <c r="Z258" s="522"/>
      <c r="AA258" s="522"/>
      <c r="AB258" s="525"/>
      <c r="AC258" s="525"/>
      <c r="AD258" s="525"/>
      <c r="AE258" s="525"/>
      <c r="AF258" s="523"/>
      <c r="AG258" s="525"/>
      <c r="AH258" s="525"/>
      <c r="AI258" s="525"/>
      <c r="AJ258" s="525"/>
      <c r="AK258" s="525"/>
      <c r="AL258" s="525"/>
      <c r="AM258" s="525"/>
      <c r="AN258" s="527"/>
      <c r="AO258" s="557" t="str">
        <f aca="false">$A258</f>
        <v>Av. José Cortês Júnior ==&gt; Nicaragua</v>
      </c>
      <c r="AP258" s="504"/>
      <c r="AQ258" s="504"/>
      <c r="AR258" s="505"/>
      <c r="AS258" s="505"/>
      <c r="AT258" s="505"/>
      <c r="AU258" s="507"/>
      <c r="AV258" s="506"/>
      <c r="AW258" s="506"/>
      <c r="AX258" s="506"/>
      <c r="AY258" s="510"/>
      <c r="AZ258" s="510"/>
      <c r="BA258" s="510"/>
      <c r="BB258" s="509"/>
      <c r="BC258" s="509"/>
      <c r="BD258" s="509"/>
      <c r="BE258" s="509"/>
      <c r="BF258" s="509"/>
      <c r="BG258" s="509"/>
      <c r="BH258" s="509"/>
      <c r="BI258" s="509"/>
      <c r="BJ258" s="515"/>
      <c r="BK258" s="516"/>
    </row>
    <row r="259" customFormat="false" ht="14.25" hidden="false" customHeight="false" outlineLevel="0" collapsed="false">
      <c r="A259" s="558" t="s">
        <v>1383</v>
      </c>
      <c r="B259" s="570" t="s">
        <v>10</v>
      </c>
      <c r="C259" s="559" t="s">
        <v>1384</v>
      </c>
      <c r="D259" s="560" t="n">
        <v>0.8</v>
      </c>
      <c r="E259" s="561"/>
      <c r="F259" s="561"/>
      <c r="G259" s="560" t="s">
        <v>1150</v>
      </c>
      <c r="H259" s="562" t="n">
        <v>40</v>
      </c>
      <c r="I259" s="563" t="n">
        <v>2.62</v>
      </c>
      <c r="J259" s="563" t="n">
        <v>1.59828187771622</v>
      </c>
      <c r="K259" s="536" t="n">
        <v>0.08</v>
      </c>
      <c r="L259" s="537" t="n">
        <f aca="false">ROUND((I259+J259)/2,2)</f>
        <v>2.11</v>
      </c>
      <c r="M259" s="538" t="n">
        <f aca="false">IF(F259=0,ROUND($D259*0.1,2),IF(D259&gt;2.8,0.18,0.15))</f>
        <v>0.08</v>
      </c>
      <c r="N259" s="538" t="n">
        <f aca="false">IF(F259=0,IF(ROUND($D259/4,2),IF(ROUND(($D259*1.2)/6,2)&lt;0.1,0.1,ROUND(($D259*1.2)/6,2))),0.5)</f>
        <v>0.16</v>
      </c>
      <c r="O259" s="537" t="n">
        <f aca="false">L259+M259+N259</f>
        <v>2.35</v>
      </c>
      <c r="P259" s="537" t="n">
        <f aca="false">IF(O259&lt;2,(D259+M259*2)+0.6,(D259+M259*2)+0.6+ROUNDUP(O259-2,0)*0.1)</f>
        <v>1.66</v>
      </c>
      <c r="Q259" s="539" t="n">
        <f aca="false">IF($O259&lt;=$W$4,ROUND(IF($O259&lt;1.5,$O259*$H259*$P259,1.5*$H259*$P259),2),0)</f>
        <v>0</v>
      </c>
      <c r="R259" s="539" t="n">
        <f aca="false">IF($O259&gt;$W$4,ROUND(IF($O259&lt;1.5,$O259*$H259*$P259,1.5*$H259*$P259),2),0)</f>
        <v>99.6</v>
      </c>
      <c r="S259" s="539" t="n">
        <f aca="false">IF($O259&gt;$W$4,ROUND(IF($O259&lt;1.5,0,IF($O259&gt;3,1.5*$H259*$P259,($O259-1.5)*$H259*$P259)),2),0)</f>
        <v>56.44</v>
      </c>
      <c r="T259" s="539" t="n">
        <f aca="false">IF($O259&gt;$W$4,ROUND(IF($O259&lt;3,0,IF($O259&gt;4.5,1.5*$H259*$P259,($O259-3)*$H259*$P259)),2),0)</f>
        <v>0</v>
      </c>
      <c r="U259" s="539" t="n">
        <f aca="false">IF($O259&gt;$W$4,ROUND(IF($O259&lt;4.5,0,IF($O259&gt;6,($O259-4.5)*$H259*$P259,($O259-4.5)*$H259*$P259)),2),0)</f>
        <v>0</v>
      </c>
      <c r="V259" s="540" t="n">
        <f aca="false">IF($O259&gt;$W$4,IF($O259&lt;=4,ROUND($H259*($O259+0.5)*2,2),0),0)</f>
        <v>228</v>
      </c>
      <c r="W259" s="541" t="n">
        <f aca="false">IF($O259&gt;$W$4,IF($O259&gt;4,ROUND($H259*($O259+0.5)*2,2),0),0)</f>
        <v>0</v>
      </c>
      <c r="X259" s="558" t="str">
        <f aca="false">A259</f>
        <v>JB1</v>
      </c>
      <c r="Y259" s="560" t="n">
        <f aca="false">IF($D259=0.4,1.2,IF($D259=0.6,1.2,IF($D259=0.8,1.3,IF($D259=1,1.5,IF($D259=1.2,1.7,IF($D259&lt;=2,2,"--"))))))</f>
        <v>1.3</v>
      </c>
      <c r="Z259" s="564" t="s">
        <v>1151</v>
      </c>
      <c r="AA259" s="561" t="n">
        <f aca="false">Y259</f>
        <v>1.3</v>
      </c>
      <c r="AB259" s="543" t="n">
        <f aca="false">IF($Y259="--","--",I259)</f>
        <v>2.62</v>
      </c>
      <c r="AC259" s="544" t="n">
        <f aca="false">IF($Y259="--","--",IF(D259&gt;1.5,0.15,ROUND($D259*0.1,2)))</f>
        <v>0.08</v>
      </c>
      <c r="AD259" s="544" t="n">
        <f aca="false">IF($Y259="--","--",0.15)</f>
        <v>0.15</v>
      </c>
      <c r="AE259" s="545" t="n">
        <f aca="false">IF($Y259="--","--",ROUND(AB259+AC259+AD259,2))</f>
        <v>2.85</v>
      </c>
      <c r="AF259" s="565" t="n">
        <f aca="false">IF($Y259="--","--",IF($AB259&lt;=2,$Y259+1,($Y259+1)+ROUNDUP($AB259-2,0)*0.1))</f>
        <v>2.4</v>
      </c>
      <c r="AG259" s="566" t="n">
        <f aca="false">IF($D259=0.4,0.92,IF($D259=0.6,0.68,IF($D259=0.8,0.74,IF($D259=1,0.7,IF($D259=1.2,0.66,IF($D259=1.5,0.6,IF($D259&lt;=2,(2.4-(D259+0.3)),"--")))))))</f>
        <v>0.74</v>
      </c>
      <c r="AH259" s="547" t="n">
        <f aca="false">IF($Y259="--","--",IF($AE259&lt;=$W$4,ROUND(IF($AE259&lt;1.5,$AE259*$AF259*$AG259,1.5*$AF259*$AG259),2),0))</f>
        <v>0</v>
      </c>
      <c r="AI259" s="547" t="n">
        <f aca="false">IF($Y259="--","--",IF($AE259&gt;$W$4,ROUND(IF($AE259&lt;1.5,$AE259*$AF259*$AG259,1.5*$AF259*$AG259),2),0))</f>
        <v>2.66</v>
      </c>
      <c r="AJ259" s="547" t="n">
        <f aca="false">IF($Y259="--","--",IF($AE259&gt;$W$4,ROUND(IF($AE259&lt;1.5,0,IF($AE259&gt;3,1.5*$AF259*$AG259,($AE259-1.5)*$AF259*$AG259)),2),0))</f>
        <v>2.4</v>
      </c>
      <c r="AK259" s="547" t="n">
        <f aca="false">IF($Y259="--","--",IF($AE259&gt;$W$4,ROUND(IF($AE259&lt;3,0,IF($AE259&gt;4.5,1.5*$AF259*$AG259,($AE259-3)*$AF259*$AG259)),2),0))</f>
        <v>0</v>
      </c>
      <c r="AL259" s="547" t="n">
        <f aca="false">IF($Y259="--","--",IF($AE259&gt;$W$4,ROUND(IF($AE259&lt;4.5,0,IF($AE259&gt;6,($AE259-4.5)*$AF259*$AG259,($AE259-4.5)*$AF259*$AG259)),2),0))</f>
        <v>0</v>
      </c>
      <c r="AM259" s="544" t="n">
        <f aca="false">IF($Y259="--","--",IF($AE259&gt;$W$4,IF($AE259&lt;=4,ROUND(($AG259*4)*($AE259+0.5)*2,2),0),0))</f>
        <v>19.83</v>
      </c>
      <c r="AN259" s="548" t="n">
        <f aca="false">IF($Y259="--","--",IF($AE259&gt;$W$4,IF($AE259&gt;4,ROUND(($AG259*4)*($AE259+0.5)*2,2),0),0))</f>
        <v>0</v>
      </c>
      <c r="AO259" s="558" t="s">
        <v>1383</v>
      </c>
      <c r="AP259" s="570" t="s">
        <v>10</v>
      </c>
      <c r="AQ259" s="571" t="s">
        <v>1384</v>
      </c>
      <c r="AR259" s="560" t="n">
        <v>0.8</v>
      </c>
      <c r="AS259" s="561"/>
      <c r="AT259" s="561"/>
      <c r="AU259" s="562" t="n">
        <v>40</v>
      </c>
      <c r="AV259" s="560" t="n">
        <f aca="false">IF($Y259="--","--",Y259+0.2)</f>
        <v>1.5</v>
      </c>
      <c r="AW259" s="564" t="s">
        <v>1151</v>
      </c>
      <c r="AX259" s="561" t="n">
        <f aca="false">AV259</f>
        <v>1.5</v>
      </c>
      <c r="AY259" s="538" t="n">
        <f aca="false">IF(D259&gt;2,AU259,AU259-AV259)</f>
        <v>38.5</v>
      </c>
      <c r="AZ259" s="538" t="n">
        <f aca="false">N259</f>
        <v>0.16</v>
      </c>
      <c r="BA259" s="538" t="n">
        <f aca="false">P259</f>
        <v>1.66</v>
      </c>
      <c r="BB259" s="537" t="n">
        <f aca="false">IF(F259=0,IF(ROUND(AY259*(((N259*P259)+(((D259+M259*2)/6)*P259))-ROUND(((D259+M259*2)^2)*((PI()*96.379/(4*360))-((SIN((96.379/2)*PI()/180))*(COS((96.379/2)*PI()/180))/4)),4)),2),ROUND(AY259*(((N259*P259)+(((D259+M259*2)/4)*P259))-ROUND(((D259+M259*2)^2)*((PI()*120/(4*360))-((SIN((120/2)*PI()/180))*(COS((120/2)*PI()/180))/4)),4)),2)),0)</f>
        <v>20.12</v>
      </c>
      <c r="BC259" s="549" t="n">
        <f aca="false">IF(F259&gt;0,ROUND(AY259*N259*P259,2),0)</f>
        <v>0</v>
      </c>
      <c r="BD259" s="549" t="n">
        <f aca="false">SUM(Q259:U259,AH259:AL259)</f>
        <v>161.1</v>
      </c>
      <c r="BE259" s="549" t="n">
        <f aca="false">IF(F259=0,ROUND((PI()*((D259+M259*2)^2)/4)*AY259,2),ROUND((D259+M259*2)*(F259+M259*2)*AY259,2))</f>
        <v>27.87</v>
      </c>
      <c r="BF259" s="572" t="n">
        <f aca="false">IF(($I259+M259-0.15)&lt;=2,($I259+M259+0.15),IF(($I259+M259)&lt;=3,2.35,($I259+M259+0.2)-0.85))</f>
        <v>2.35</v>
      </c>
      <c r="BG259" s="572" t="n">
        <f aca="false">IF(D259&gt;2,(I259-F259-M259-0.11),IF(($I259+M259)&lt;=2,0,IF(($I259+M259)&gt;3,0.85,(I259+M259+0.2-BF259))))</f>
        <v>0.55</v>
      </c>
      <c r="BH259" s="572" t="n">
        <f aca="false">IF(D259&gt;2,ROUND(((1.42+0.4)+(0.91+0.4))*2*BG259,2),ROUND(AV259*AX259*BF259,2))</f>
        <v>5.29</v>
      </c>
      <c r="BI259" s="572" t="n">
        <f aca="false">ROUND(((PI()*0.9^2)/4)*BG259,2)</f>
        <v>0.35</v>
      </c>
      <c r="BJ259" s="550" t="n">
        <f aca="false">ROUND(BD259-BE259-BH259-BI259-BB259-BC259,2)</f>
        <v>107.47</v>
      </c>
      <c r="BK259" s="516"/>
    </row>
    <row r="260" customFormat="false" ht="14.25" hidden="false" customHeight="false" outlineLevel="0" collapsed="false">
      <c r="A260" s="558" t="s">
        <v>1384</v>
      </c>
      <c r="B260" s="570" t="s">
        <v>10</v>
      </c>
      <c r="C260" s="559" t="s">
        <v>1385</v>
      </c>
      <c r="D260" s="560" t="n">
        <v>0.8</v>
      </c>
      <c r="E260" s="561"/>
      <c r="F260" s="561"/>
      <c r="G260" s="560" t="s">
        <v>1150</v>
      </c>
      <c r="H260" s="562" t="n">
        <v>40</v>
      </c>
      <c r="I260" s="563" t="n">
        <v>1.67828187771622</v>
      </c>
      <c r="J260" s="563" t="n">
        <v>1.59714332603851</v>
      </c>
      <c r="K260" s="536" t="n">
        <v>0.3</v>
      </c>
      <c r="L260" s="537" t="n">
        <f aca="false">ROUND((I260+J260)/2,2)</f>
        <v>1.64</v>
      </c>
      <c r="M260" s="538" t="n">
        <f aca="false">IF(F260=0,ROUND($D260*0.1,2),IF(D260&gt;2.8,0.18,0.15))</f>
        <v>0.08</v>
      </c>
      <c r="N260" s="538" t="n">
        <f aca="false">IF(F260=0,IF(ROUND($D260/4,2),IF(ROUND(($D260*1.2)/6,2)&lt;0.1,0.1,ROUND(($D260*1.2)/6,2))),0.5)</f>
        <v>0.16</v>
      </c>
      <c r="O260" s="537" t="n">
        <f aca="false">L260+M260+N260</f>
        <v>1.88</v>
      </c>
      <c r="P260" s="537" t="n">
        <f aca="false">IF(O260&lt;2,(D260+M260*2)+0.6,(D260+M260*2)+0.6+ROUNDUP(O260-2,0)*0.1)</f>
        <v>1.56</v>
      </c>
      <c r="Q260" s="539" t="n">
        <f aca="false">IF($O260&lt;=$W$4,ROUND(IF($O260&lt;1.5,$O260*$H260*$P260,1.5*$H260*$P260),2),0)</f>
        <v>0</v>
      </c>
      <c r="R260" s="539" t="n">
        <f aca="false">IF($O260&gt;$W$4,ROUND(IF($O260&lt;1.5,$O260*$H260*$P260,1.5*$H260*$P260),2),0)</f>
        <v>93.6</v>
      </c>
      <c r="S260" s="539" t="n">
        <f aca="false">IF($O260&gt;$W$4,ROUND(IF($O260&lt;1.5,0,IF($O260&gt;3,1.5*$H260*$P260,($O260-1.5)*$H260*$P260)),2),0)</f>
        <v>23.71</v>
      </c>
      <c r="T260" s="539" t="n">
        <f aca="false">IF($O260&gt;$W$4,ROUND(IF($O260&lt;3,0,IF($O260&gt;4.5,1.5*$H260*$P260,($O260-3)*$H260*$P260)),2),0)</f>
        <v>0</v>
      </c>
      <c r="U260" s="539" t="n">
        <f aca="false">IF($O260&gt;$W$4,ROUND(IF($O260&lt;4.5,0,IF($O260&gt;6,($O260-4.5)*$H260*$P260,($O260-4.5)*$H260*$P260)),2),0)</f>
        <v>0</v>
      </c>
      <c r="V260" s="540" t="n">
        <f aca="false">IF($O260&gt;$W$4,IF($O260&lt;=4,ROUND($H260*($O260+0.5)*2,2),0),0)</f>
        <v>190.4</v>
      </c>
      <c r="W260" s="541" t="n">
        <f aca="false">IF($O260&gt;$W$4,IF($O260&gt;4,ROUND($H260*($O260+0.5)*2,2),0),0)</f>
        <v>0</v>
      </c>
      <c r="X260" s="558" t="str">
        <f aca="false">A260</f>
        <v>JB2</v>
      </c>
      <c r="Y260" s="560" t="n">
        <f aca="false">IF($D260=0.4,1.2,IF($D260=0.6,1.2,IF($D260=0.8,1.3,IF($D260=1,1.5,IF($D260=1.2,1.7,IF($D260&lt;=2,2,"--"))))))</f>
        <v>1.3</v>
      </c>
      <c r="Z260" s="564" t="s">
        <v>1151</v>
      </c>
      <c r="AA260" s="561" t="n">
        <f aca="false">Y260</f>
        <v>1.3</v>
      </c>
      <c r="AB260" s="543" t="n">
        <f aca="false">IF($Y260="--","--",I260)</f>
        <v>1.67828187771622</v>
      </c>
      <c r="AC260" s="544" t="n">
        <f aca="false">IF($Y260="--","--",IF(D260&gt;1.5,0.15,ROUND($D260*0.1,2)))</f>
        <v>0.08</v>
      </c>
      <c r="AD260" s="544" t="n">
        <f aca="false">IF($Y260="--","--",0.15)</f>
        <v>0.15</v>
      </c>
      <c r="AE260" s="545" t="n">
        <f aca="false">IF($Y260="--","--",ROUND(AB260+AC260+AD260,2))</f>
        <v>1.91</v>
      </c>
      <c r="AF260" s="565" t="n">
        <f aca="false">IF($Y260="--","--",IF($AB260&lt;=2,$Y260+1,($Y260+1)+ROUNDUP($AB260-2,0)*0.1))</f>
        <v>2.3</v>
      </c>
      <c r="AG260" s="566" t="n">
        <f aca="false">IF($D260=0.4,0.92,IF($D260=0.6,0.68,IF($D260=0.8,0.74,IF($D260=1,0.7,IF($D260=1.2,0.66,IF($D260=1.5,0.6,IF($D260&lt;=2,(2.4-(D260+0.3)),"--")))))))</f>
        <v>0.74</v>
      </c>
      <c r="AH260" s="547" t="n">
        <f aca="false">IF($Y260="--","--",IF($AE260&lt;=$W$4,ROUND(IF($AE260&lt;1.5,$AE260*$AF260*$AG260,1.5*$AF260*$AG260),2),0))</f>
        <v>0</v>
      </c>
      <c r="AI260" s="547" t="n">
        <f aca="false">IF($Y260="--","--",IF($AE260&gt;$W$4,ROUND(IF($AE260&lt;1.5,$AE260*$AF260*$AG260,1.5*$AF260*$AG260),2),0))</f>
        <v>2.55</v>
      </c>
      <c r="AJ260" s="547" t="n">
        <f aca="false">IF($Y260="--","--",IF($AE260&gt;$W$4,ROUND(IF($AE260&lt;1.5,0,IF($AE260&gt;3,1.5*$AF260*$AG260,($AE260-1.5)*$AF260*$AG260)),2),0))</f>
        <v>0.7</v>
      </c>
      <c r="AK260" s="547" t="n">
        <f aca="false">IF($Y260="--","--",IF($AE260&gt;$W$4,ROUND(IF($AE260&lt;3,0,IF($AE260&gt;4.5,1.5*$AF260*$AG260,($AE260-3)*$AF260*$AG260)),2),0))</f>
        <v>0</v>
      </c>
      <c r="AL260" s="547" t="n">
        <f aca="false">IF($Y260="--","--",IF($AE260&gt;$W$4,ROUND(IF($AE260&lt;4.5,0,IF($AE260&gt;6,($AE260-4.5)*$AF260*$AG260,($AE260-4.5)*$AF260*$AG260)),2),0))</f>
        <v>0</v>
      </c>
      <c r="AM260" s="544" t="n">
        <f aca="false">IF($Y260="--","--",IF($AE260&gt;$W$4,IF($AE260&lt;=4,ROUND(($AG260*4)*($AE260+0.5)*2,2),0),0))</f>
        <v>14.27</v>
      </c>
      <c r="AN260" s="548" t="n">
        <f aca="false">IF($Y260="--","--",IF($AE260&gt;$W$4,IF($AE260&gt;4,ROUND(($AG260*4)*($AE260+0.5)*2,2),0),0))</f>
        <v>0</v>
      </c>
      <c r="AO260" s="558" t="s">
        <v>1384</v>
      </c>
      <c r="AP260" s="570" t="s">
        <v>10</v>
      </c>
      <c r="AQ260" s="571" t="s">
        <v>1385</v>
      </c>
      <c r="AR260" s="560" t="n">
        <v>0.8</v>
      </c>
      <c r="AS260" s="561"/>
      <c r="AT260" s="561"/>
      <c r="AU260" s="562" t="n">
        <v>40</v>
      </c>
      <c r="AV260" s="560" t="n">
        <f aca="false">IF($Y260="--","--",Y260+0.2)</f>
        <v>1.5</v>
      </c>
      <c r="AW260" s="564" t="s">
        <v>1151</v>
      </c>
      <c r="AX260" s="561" t="n">
        <f aca="false">AV260</f>
        <v>1.5</v>
      </c>
      <c r="AY260" s="538" t="n">
        <f aca="false">IF(D260&gt;2,AU260,AU260-AV260)</f>
        <v>38.5</v>
      </c>
      <c r="AZ260" s="538" t="n">
        <f aca="false">N260</f>
        <v>0.16</v>
      </c>
      <c r="BA260" s="538" t="n">
        <f aca="false">P260</f>
        <v>1.56</v>
      </c>
      <c r="BB260" s="537" t="n">
        <f aca="false">IF(F260=0,IF(ROUND(AY260*(((N260*P260)+(((D260+M260*2)/6)*P260))-ROUND(((D260+M260*2)^2)*((PI()*96.379/(4*360))-((SIN((96.379/2)*PI()/180))*(COS((96.379/2)*PI()/180))/4)),4)),2),ROUND(AY260*(((N260*P260)+(((D260+M260*2)/4)*P260))-ROUND(((D260+M260*2)^2)*((PI()*120/(4*360))-((SIN((120/2)*PI()/180))*(COS((120/2)*PI()/180))/4)),4)),2)),0)</f>
        <v>18.58</v>
      </c>
      <c r="BC260" s="549" t="n">
        <f aca="false">IF(F260&gt;0,ROUND(AY260*N260*P260,2),0)</f>
        <v>0</v>
      </c>
      <c r="BD260" s="549" t="n">
        <f aca="false">SUM(Q260:U260,AH260:AL260)</f>
        <v>120.56</v>
      </c>
      <c r="BE260" s="549" t="n">
        <f aca="false">IF(F260=0,ROUND((PI()*((D260+M260*2)^2)/4)*AY260,2),ROUND((D260+M260*2)*(F260+M260*2)*AY260,2))</f>
        <v>27.87</v>
      </c>
      <c r="BF260" s="572" t="n">
        <f aca="false">IF(($I260+M260-0.15)&lt;=2,($I260+M260+0.15),IF(($I260+M260)&lt;=3,2.35,($I260+M260+0.2)-0.85))</f>
        <v>1.90828187771622</v>
      </c>
      <c r="BG260" s="572" t="n">
        <f aca="false">IF(D260&gt;2,(I260-F260-M260-0.11),IF(($I260+M260)&lt;=2,0,IF(($I260+M260)&gt;3,0.85,(I260+M260+0.2-BF260))))</f>
        <v>0</v>
      </c>
      <c r="BH260" s="572" t="n">
        <f aca="false">IF(D260&gt;2,ROUND(((1.42+0.4)+(0.91+0.4))*2*BG260,2),ROUND(AV260*AX260*BF260,2))</f>
        <v>4.29</v>
      </c>
      <c r="BI260" s="572" t="n">
        <f aca="false">ROUND(((PI()*0.9^2)/4)*BG260,2)</f>
        <v>0</v>
      </c>
      <c r="BJ260" s="550" t="n">
        <f aca="false">ROUND(BD260-BE260-BH260-BI260-BB260-BC260,2)</f>
        <v>69.82</v>
      </c>
      <c r="BK260" s="516"/>
    </row>
    <row r="261" customFormat="false" ht="14.25" hidden="false" customHeight="false" outlineLevel="0" collapsed="false">
      <c r="A261" s="558" t="s">
        <v>1385</v>
      </c>
      <c r="B261" s="570" t="s">
        <v>10</v>
      </c>
      <c r="C261" s="559" t="s">
        <v>1386</v>
      </c>
      <c r="D261" s="560" t="n">
        <v>1</v>
      </c>
      <c r="E261" s="561"/>
      <c r="F261" s="561"/>
      <c r="G261" s="560" t="s">
        <v>1150</v>
      </c>
      <c r="H261" s="562" t="n">
        <v>40</v>
      </c>
      <c r="I261" s="563" t="n">
        <v>1.89714332603851</v>
      </c>
      <c r="J261" s="563" t="n">
        <v>1.8961433260385</v>
      </c>
      <c r="K261" s="536" t="n">
        <v>0.27</v>
      </c>
      <c r="L261" s="537" t="n">
        <f aca="false">ROUND((I261+J261)/2,2)</f>
        <v>1.9</v>
      </c>
      <c r="M261" s="538" t="n">
        <f aca="false">IF(F261=0,ROUND($D261*0.1,2),IF(D261&gt;2.8,0.18,0.15))</f>
        <v>0.1</v>
      </c>
      <c r="N261" s="538" t="n">
        <f aca="false">IF(F261=0,IF(ROUND($D261/4,2),IF(ROUND(($D261*1.2)/6,2)&lt;0.1,0.1,ROUND(($D261*1.2)/6,2))),0.5)</f>
        <v>0.2</v>
      </c>
      <c r="O261" s="537" t="n">
        <f aca="false">L261+M261+N261</f>
        <v>2.2</v>
      </c>
      <c r="P261" s="537" t="n">
        <f aca="false">IF(O261&lt;2,(D261+M261*2)+0.6,(D261+M261*2)+0.6+ROUNDUP(O261-2,0)*0.1)</f>
        <v>1.9</v>
      </c>
      <c r="Q261" s="539" t="n">
        <f aca="false">IF($O261&lt;=$W$4,ROUND(IF($O261&lt;1.5,$O261*$H261*$P261,1.5*$H261*$P261),2),0)</f>
        <v>0</v>
      </c>
      <c r="R261" s="539" t="n">
        <f aca="false">IF($O261&gt;$W$4,ROUND(IF($O261&lt;1.5,$O261*$H261*$P261,1.5*$H261*$P261),2),0)</f>
        <v>114</v>
      </c>
      <c r="S261" s="539" t="n">
        <f aca="false">IF($O261&gt;$W$4,ROUND(IF($O261&lt;1.5,0,IF($O261&gt;3,1.5*$H261*$P261,($O261-1.5)*$H261*$P261)),2),0)</f>
        <v>53.2</v>
      </c>
      <c r="T261" s="539" t="n">
        <f aca="false">IF($O261&gt;$W$4,ROUND(IF($O261&lt;3,0,IF($O261&gt;4.5,1.5*$H261*$P261,($O261-3)*$H261*$P261)),2),0)</f>
        <v>0</v>
      </c>
      <c r="U261" s="539" t="n">
        <f aca="false">IF($O261&gt;$W$4,ROUND(IF($O261&lt;4.5,0,IF($O261&gt;6,($O261-4.5)*$H261*$P261,($O261-4.5)*$H261*$P261)),2),0)</f>
        <v>0</v>
      </c>
      <c r="V261" s="540" t="n">
        <f aca="false">IF($O261&gt;$W$4,IF($O261&lt;=4,ROUND($H261*($O261+0.5)*2,2),0),0)</f>
        <v>216</v>
      </c>
      <c r="W261" s="541" t="n">
        <f aca="false">IF($O261&gt;$W$4,IF($O261&gt;4,ROUND($H261*($O261+0.5)*2,2),0),0)</f>
        <v>0</v>
      </c>
      <c r="X261" s="558" t="str">
        <f aca="false">A261</f>
        <v>JB3</v>
      </c>
      <c r="Y261" s="560" t="n">
        <f aca="false">IF($D261=0.4,1.2,IF($D261=0.6,1.2,IF($D261=0.8,1.3,IF($D261=1,1.5,IF($D261=1.2,1.7,IF($D261&lt;=2,2,"--"))))))</f>
        <v>1.5</v>
      </c>
      <c r="Z261" s="564" t="s">
        <v>1151</v>
      </c>
      <c r="AA261" s="561" t="n">
        <f aca="false">Y261</f>
        <v>1.5</v>
      </c>
      <c r="AB261" s="543" t="n">
        <f aca="false">IF($Y261="--","--",I261)</f>
        <v>1.89714332603851</v>
      </c>
      <c r="AC261" s="544" t="n">
        <f aca="false">IF($Y261="--","--",IF(D261&gt;1.5,0.15,ROUND($D261*0.1,2)))</f>
        <v>0.1</v>
      </c>
      <c r="AD261" s="544" t="n">
        <f aca="false">IF($Y261="--","--",0.15)</f>
        <v>0.15</v>
      </c>
      <c r="AE261" s="545" t="n">
        <f aca="false">IF($Y261="--","--",ROUND(AB261+AC261+AD261,2))</f>
        <v>2.15</v>
      </c>
      <c r="AF261" s="565" t="n">
        <f aca="false">IF($Y261="--","--",IF($AB261&lt;=2,$Y261+1,($Y261+1)+ROUNDUP($AB261-2,0)*0.1))</f>
        <v>2.5</v>
      </c>
      <c r="AG261" s="566" t="n">
        <f aca="false">IF($D261=0.4,0.92,IF($D261=0.6,0.68,IF($D261=0.8,0.74,IF($D261=1,0.7,IF($D261=1.2,0.66,IF($D261=1.5,0.6,IF($D261&lt;=2,(2.4-(D261+0.3)),"--")))))))</f>
        <v>0.7</v>
      </c>
      <c r="AH261" s="547" t="n">
        <f aca="false">IF($Y261="--","--",IF($AE261&lt;=$W$4,ROUND(IF($AE261&lt;1.5,$AE261*$AF261*$AG261,1.5*$AF261*$AG261),2),0))</f>
        <v>0</v>
      </c>
      <c r="AI261" s="547" t="n">
        <f aca="false">IF($Y261="--","--",IF($AE261&gt;$W$4,ROUND(IF($AE261&lt;1.5,$AE261*$AF261*$AG261,1.5*$AF261*$AG261),2),0))</f>
        <v>2.63</v>
      </c>
      <c r="AJ261" s="547" t="n">
        <f aca="false">IF($Y261="--","--",IF($AE261&gt;$W$4,ROUND(IF($AE261&lt;1.5,0,IF($AE261&gt;3,1.5*$AF261*$AG261,($AE261-1.5)*$AF261*$AG261)),2),0))</f>
        <v>1.14</v>
      </c>
      <c r="AK261" s="547" t="n">
        <f aca="false">IF($Y261="--","--",IF($AE261&gt;$W$4,ROUND(IF($AE261&lt;3,0,IF($AE261&gt;4.5,1.5*$AF261*$AG261,($AE261-3)*$AF261*$AG261)),2),0))</f>
        <v>0</v>
      </c>
      <c r="AL261" s="547" t="n">
        <f aca="false">IF($Y261="--","--",IF($AE261&gt;$W$4,ROUND(IF($AE261&lt;4.5,0,IF($AE261&gt;6,($AE261-4.5)*$AF261*$AG261,($AE261-4.5)*$AF261*$AG261)),2),0))</f>
        <v>0</v>
      </c>
      <c r="AM261" s="544" t="n">
        <f aca="false">IF($Y261="--","--",IF($AE261&gt;$W$4,IF($AE261&lt;=4,ROUND(($AG261*4)*($AE261+0.5)*2,2),0),0))</f>
        <v>14.84</v>
      </c>
      <c r="AN261" s="548" t="n">
        <f aca="false">IF($Y261="--","--",IF($AE261&gt;$W$4,IF($AE261&gt;4,ROUND(($AG261*4)*($AE261+0.5)*2,2),0),0))</f>
        <v>0</v>
      </c>
      <c r="AO261" s="558" t="s">
        <v>1385</v>
      </c>
      <c r="AP261" s="570" t="s">
        <v>10</v>
      </c>
      <c r="AQ261" s="571" t="s">
        <v>1386</v>
      </c>
      <c r="AR261" s="560" t="n">
        <v>1</v>
      </c>
      <c r="AS261" s="561"/>
      <c r="AT261" s="561"/>
      <c r="AU261" s="562" t="n">
        <v>40</v>
      </c>
      <c r="AV261" s="560" t="n">
        <f aca="false">IF($Y261="--","--",Y261+0.2)</f>
        <v>1.7</v>
      </c>
      <c r="AW261" s="564" t="s">
        <v>1151</v>
      </c>
      <c r="AX261" s="561" t="n">
        <f aca="false">AV261</f>
        <v>1.7</v>
      </c>
      <c r="AY261" s="538" t="n">
        <f aca="false">IF(D261&gt;2,AU261,AU261-AV261)</f>
        <v>38.3</v>
      </c>
      <c r="AZ261" s="538" t="n">
        <f aca="false">N261</f>
        <v>0.2</v>
      </c>
      <c r="BA261" s="538" t="n">
        <f aca="false">P261</f>
        <v>1.9</v>
      </c>
      <c r="BB261" s="537" t="n">
        <f aca="false">IF(F261=0,IF(ROUND(AY261*(((N261*P261)+(((D261+M261*2)/6)*P261))-ROUND(((D261+M261*2)^2)*((PI()*96.379/(4*360))-((SIN((96.379/2)*PI()/180))*(COS((96.379/2)*PI()/180))/4)),4)),2),ROUND(AY261*(((N261*P261)+(((D261+M261*2)/4)*P261))-ROUND(((D261+M261*2)^2)*((PI()*120/(4*360))-((SIN((120/2)*PI()/180))*(COS((120/2)*PI()/180))/4)),4)),2)),0)</f>
        <v>27.92</v>
      </c>
      <c r="BC261" s="549" t="n">
        <f aca="false">IF(F261&gt;0,ROUND(AY261*N261*P261,2),0)</f>
        <v>0</v>
      </c>
      <c r="BD261" s="549" t="n">
        <f aca="false">SUM(Q261:U261,AH261:AL261)</f>
        <v>170.97</v>
      </c>
      <c r="BE261" s="549" t="n">
        <f aca="false">IF(F261=0,ROUND((PI()*((D261+M261*2)^2)/4)*AY261,2),ROUND((D261+M261*2)*(F261+M261*2)*AY261,2))</f>
        <v>43.32</v>
      </c>
      <c r="BF261" s="572" t="n">
        <f aca="false">IF(($I261+M261-0.15)&lt;=2,($I261+M261+0.15),IF(($I261+M261)&lt;=3,2.35,($I261+M261+0.2)-0.85))</f>
        <v>2.14714332603851</v>
      </c>
      <c r="BG261" s="572" t="n">
        <f aca="false">IF(D261&gt;2,(I261-F261-M261-0.11),IF(($I261+M261)&lt;=2,0,IF(($I261+M261)&gt;3,0.85,(I261+M261+0.2-BF261))))</f>
        <v>0</v>
      </c>
      <c r="BH261" s="572" t="n">
        <f aca="false">IF(D261&gt;2,ROUND(((1.42+0.4)+(0.91+0.4))*2*BG261,2),ROUND(AV261*AX261*BF261,2))</f>
        <v>6.21</v>
      </c>
      <c r="BI261" s="572" t="n">
        <f aca="false">ROUND(((PI()*0.9^2)/4)*BG261,2)</f>
        <v>0</v>
      </c>
      <c r="BJ261" s="550" t="n">
        <f aca="false">ROUND(BD261-BE261-BH261-BI261-BB261-BC261,2)</f>
        <v>93.52</v>
      </c>
      <c r="BK261" s="516"/>
    </row>
    <row r="262" customFormat="false" ht="14.25" hidden="false" customHeight="false" outlineLevel="0" collapsed="false">
      <c r="A262" s="558" t="s">
        <v>1386</v>
      </c>
      <c r="B262" s="570" t="s">
        <v>10</v>
      </c>
      <c r="C262" s="559" t="s">
        <v>1387</v>
      </c>
      <c r="D262" s="560" t="n">
        <v>1</v>
      </c>
      <c r="E262" s="561"/>
      <c r="F262" s="561"/>
      <c r="G262" s="560" t="s">
        <v>1150</v>
      </c>
      <c r="H262" s="562" t="n">
        <v>35</v>
      </c>
      <c r="I262" s="563" t="n">
        <v>2.1661433260385</v>
      </c>
      <c r="J262" s="563" t="n">
        <v>1.89514332603851</v>
      </c>
      <c r="K262" s="536" t="n">
        <v>0.178</v>
      </c>
      <c r="L262" s="537" t="n">
        <f aca="false">ROUND((I262+J262)/2,2)</f>
        <v>2.03</v>
      </c>
      <c r="M262" s="538" t="n">
        <f aca="false">IF(F262=0,ROUND($D262*0.1,2),IF(D262&gt;2.8,0.18,0.15))</f>
        <v>0.1</v>
      </c>
      <c r="N262" s="538" t="n">
        <f aca="false">IF(F262=0,IF(ROUND($D262/4,2),IF(ROUND(($D262*1.2)/6,2)&lt;0.1,0.1,ROUND(($D262*1.2)/6,2))),0.5)</f>
        <v>0.2</v>
      </c>
      <c r="O262" s="537" t="n">
        <f aca="false">L262+M262+N262</f>
        <v>2.33</v>
      </c>
      <c r="P262" s="537" t="n">
        <f aca="false">IF(O262&lt;2,(D262+M262*2)+0.6,(D262+M262*2)+0.6+ROUNDUP(O262-2,0)*0.1)</f>
        <v>1.9</v>
      </c>
      <c r="Q262" s="539" t="n">
        <f aca="false">IF($O262&lt;=$W$4,ROUND(IF($O262&lt;1.5,$O262*$H262*$P262,1.5*$H262*$P262),2),0)</f>
        <v>0</v>
      </c>
      <c r="R262" s="539" t="n">
        <f aca="false">IF($O262&gt;$W$4,ROUND(IF($O262&lt;1.5,$O262*$H262*$P262,1.5*$H262*$P262),2),0)</f>
        <v>99.75</v>
      </c>
      <c r="S262" s="539" t="n">
        <f aca="false">IF($O262&gt;$W$4,ROUND(IF($O262&lt;1.5,0,IF($O262&gt;3,1.5*$H262*$P262,($O262-1.5)*$H262*$P262)),2),0)</f>
        <v>55.2</v>
      </c>
      <c r="T262" s="539" t="n">
        <f aca="false">IF($O262&gt;$W$4,ROUND(IF($O262&lt;3,0,IF($O262&gt;4.5,1.5*$H262*$P262,($O262-3)*$H262*$P262)),2),0)</f>
        <v>0</v>
      </c>
      <c r="U262" s="539" t="n">
        <f aca="false">IF($O262&gt;$W$4,ROUND(IF($O262&lt;4.5,0,IF($O262&gt;6,($O262-4.5)*$H262*$P262,($O262-4.5)*$H262*$P262)),2),0)</f>
        <v>0</v>
      </c>
      <c r="V262" s="540" t="n">
        <f aca="false">IF($O262&gt;$W$4,IF($O262&lt;=4,ROUND($H262*($O262+0.5)*2,2),0),0)</f>
        <v>198.1</v>
      </c>
      <c r="W262" s="541" t="n">
        <f aca="false">IF($O262&gt;$W$4,IF($O262&gt;4,ROUND($H262*($O262+0.5)*2,2),0),0)</f>
        <v>0</v>
      </c>
      <c r="X262" s="558" t="str">
        <f aca="false">A262</f>
        <v>JB4</v>
      </c>
      <c r="Y262" s="560" t="n">
        <f aca="false">IF($D262=0.4,1.2,IF($D262=0.6,1.2,IF($D262=0.8,1.3,IF($D262=1,1.5,IF($D262=1.2,1.7,IF($D262&lt;=2,2,"--"))))))</f>
        <v>1.5</v>
      </c>
      <c r="Z262" s="564" t="s">
        <v>1151</v>
      </c>
      <c r="AA262" s="561" t="n">
        <f aca="false">Y262</f>
        <v>1.5</v>
      </c>
      <c r="AB262" s="543" t="n">
        <f aca="false">IF($Y262="--","--",I262)</f>
        <v>2.1661433260385</v>
      </c>
      <c r="AC262" s="544" t="n">
        <f aca="false">IF($Y262="--","--",IF(D262&gt;1.5,0.15,ROUND($D262*0.1,2)))</f>
        <v>0.1</v>
      </c>
      <c r="AD262" s="544" t="n">
        <f aca="false">IF($Y262="--","--",0.15)</f>
        <v>0.15</v>
      </c>
      <c r="AE262" s="545" t="n">
        <f aca="false">IF($Y262="--","--",ROUND(AB262+AC262+AD262,2))</f>
        <v>2.42</v>
      </c>
      <c r="AF262" s="565" t="n">
        <f aca="false">IF($Y262="--","--",IF($AB262&lt;=2,$Y262+1,($Y262+1)+ROUNDUP($AB262-2,0)*0.1))</f>
        <v>2.6</v>
      </c>
      <c r="AG262" s="566" t="n">
        <f aca="false">IF($D262=0.4,0.92,IF($D262=0.6,0.68,IF($D262=0.8,0.74,IF($D262=1,0.7,IF($D262=1.2,0.66,IF($D262=1.5,0.6,IF($D262&lt;=2,(2.4-(D262+0.3)),"--")))))))</f>
        <v>0.7</v>
      </c>
      <c r="AH262" s="547" t="n">
        <f aca="false">IF($Y262="--","--",IF($AE262&lt;=$W$4,ROUND(IF($AE262&lt;1.5,$AE262*$AF262*$AG262,1.5*$AF262*$AG262),2),0))</f>
        <v>0</v>
      </c>
      <c r="AI262" s="547" t="n">
        <f aca="false">IF($Y262="--","--",IF($AE262&gt;$W$4,ROUND(IF($AE262&lt;1.5,$AE262*$AF262*$AG262,1.5*$AF262*$AG262),2),0))</f>
        <v>2.73</v>
      </c>
      <c r="AJ262" s="547" t="n">
        <f aca="false">IF($Y262="--","--",IF($AE262&gt;$W$4,ROUND(IF($AE262&lt;1.5,0,IF($AE262&gt;3,1.5*$AF262*$AG262,($AE262-1.5)*$AF262*$AG262)),2),0))</f>
        <v>1.67</v>
      </c>
      <c r="AK262" s="547" t="n">
        <f aca="false">IF($Y262="--","--",IF($AE262&gt;$W$4,ROUND(IF($AE262&lt;3,0,IF($AE262&gt;4.5,1.5*$AF262*$AG262,($AE262-3)*$AF262*$AG262)),2),0))</f>
        <v>0</v>
      </c>
      <c r="AL262" s="547" t="n">
        <f aca="false">IF($Y262="--","--",IF($AE262&gt;$W$4,ROUND(IF($AE262&lt;4.5,0,IF($AE262&gt;6,($AE262-4.5)*$AF262*$AG262,($AE262-4.5)*$AF262*$AG262)),2),0))</f>
        <v>0</v>
      </c>
      <c r="AM262" s="544" t="n">
        <f aca="false">IF($Y262="--","--",IF($AE262&gt;$W$4,IF($AE262&lt;=4,ROUND(($AG262*4)*($AE262+0.5)*2,2),0),0))</f>
        <v>16.35</v>
      </c>
      <c r="AN262" s="548" t="n">
        <f aca="false">IF($Y262="--","--",IF($AE262&gt;$W$4,IF($AE262&gt;4,ROUND(($AG262*4)*($AE262+0.5)*2,2),0),0))</f>
        <v>0</v>
      </c>
      <c r="AO262" s="558" t="s">
        <v>1386</v>
      </c>
      <c r="AP262" s="570" t="s">
        <v>10</v>
      </c>
      <c r="AQ262" s="571" t="s">
        <v>1387</v>
      </c>
      <c r="AR262" s="560" t="n">
        <v>1</v>
      </c>
      <c r="AS262" s="561"/>
      <c r="AT262" s="561"/>
      <c r="AU262" s="562" t="n">
        <v>35</v>
      </c>
      <c r="AV262" s="560" t="n">
        <f aca="false">IF($Y262="--","--",Y262+0.2)</f>
        <v>1.7</v>
      </c>
      <c r="AW262" s="564" t="s">
        <v>1151</v>
      </c>
      <c r="AX262" s="561" t="n">
        <f aca="false">AV262</f>
        <v>1.7</v>
      </c>
      <c r="AY262" s="538" t="n">
        <f aca="false">IF(D262&gt;2,AU262,AU262-AV262)</f>
        <v>33.3</v>
      </c>
      <c r="AZ262" s="538" t="n">
        <f aca="false">N262</f>
        <v>0.2</v>
      </c>
      <c r="BA262" s="538" t="n">
        <f aca="false">P262</f>
        <v>1.9</v>
      </c>
      <c r="BB262" s="537" t="n">
        <f aca="false">IF(F262=0,IF(ROUND(AY262*(((N262*P262)+(((D262+M262*2)/6)*P262))-ROUND(((D262+M262*2)^2)*((PI()*96.379/(4*360))-((SIN((96.379/2)*PI()/180))*(COS((96.379/2)*PI()/180))/4)),4)),2),ROUND(AY262*(((N262*P262)+(((D262+M262*2)/4)*P262))-ROUND(((D262+M262*2)^2)*((PI()*120/(4*360))-((SIN((120/2)*PI()/180))*(COS((120/2)*PI()/180))/4)),4)),2)),0)</f>
        <v>24.27</v>
      </c>
      <c r="BC262" s="549" t="n">
        <f aca="false">IF(F262&gt;0,ROUND(AY262*N262*P262,2),0)</f>
        <v>0</v>
      </c>
      <c r="BD262" s="549" t="n">
        <f aca="false">SUM(Q262:U262,AH262:AL262)</f>
        <v>159.35</v>
      </c>
      <c r="BE262" s="549" t="n">
        <f aca="false">IF(F262=0,ROUND((PI()*((D262+M262*2)^2)/4)*AY262,2),ROUND((D262+M262*2)*(F262+M262*2)*AY262,2))</f>
        <v>37.66</v>
      </c>
      <c r="BF262" s="572" t="n">
        <f aca="false">IF(($I262+M262-0.15)&lt;=2,($I262+M262+0.15),IF(($I262+M262)&lt;=3,2.35,($I262+M262+0.2)-0.85))</f>
        <v>2.35</v>
      </c>
      <c r="BG262" s="572" t="n">
        <f aca="false">IF(D262&gt;2,(I262-F262-M262-0.11),IF(($I262+M262)&lt;=2,0,IF(($I262+M262)&gt;3,0.85,(I262+M262+0.2-BF262))))</f>
        <v>0.1161433260385</v>
      </c>
      <c r="BH262" s="572" t="n">
        <f aca="false">IF(D262&gt;2,ROUND(((1.42+0.4)+(0.91+0.4))*2*BG262,2),ROUND(AV262*AX262*BF262,2))</f>
        <v>6.79</v>
      </c>
      <c r="BI262" s="572" t="n">
        <f aca="false">ROUND(((PI()*0.9^2)/4)*BG262,2)</f>
        <v>0.07</v>
      </c>
      <c r="BJ262" s="550" t="n">
        <f aca="false">ROUND(BD262-BE262-BH262-BI262-BB262-BC262,2)</f>
        <v>90.56</v>
      </c>
      <c r="BK262" s="516"/>
    </row>
    <row r="263" customFormat="false" ht="14.25" hidden="false" customHeight="false" outlineLevel="0" collapsed="false">
      <c r="A263" s="558" t="s">
        <v>1387</v>
      </c>
      <c r="B263" s="570" t="s">
        <v>10</v>
      </c>
      <c r="C263" s="559" t="s">
        <v>1388</v>
      </c>
      <c r="D263" s="560" t="n">
        <v>1</v>
      </c>
      <c r="E263" s="561"/>
      <c r="F263" s="561"/>
      <c r="G263" s="560" t="s">
        <v>1150</v>
      </c>
      <c r="H263" s="562" t="n">
        <v>39</v>
      </c>
      <c r="I263" s="563" t="n">
        <v>2.07314332603851</v>
      </c>
      <c r="J263" s="563" t="n">
        <v>2.04814332603851</v>
      </c>
      <c r="K263" s="536" t="n">
        <v>0</v>
      </c>
      <c r="L263" s="537" t="n">
        <f aca="false">ROUND((I263+J263)/2,2)</f>
        <v>2.06</v>
      </c>
      <c r="M263" s="538" t="n">
        <f aca="false">IF(F263=0,ROUND($D263*0.1,2),IF(D263&gt;2.8,0.18,0.15))</f>
        <v>0.1</v>
      </c>
      <c r="N263" s="538" t="n">
        <f aca="false">IF(F263=0,IF(ROUND($D263/4,2),IF(ROUND(($D263*1.2)/6,2)&lt;0.1,0.1,ROUND(($D263*1.2)/6,2))),0.5)</f>
        <v>0.2</v>
      </c>
      <c r="O263" s="537" t="n">
        <f aca="false">L263+M263+N263</f>
        <v>2.36</v>
      </c>
      <c r="P263" s="537" t="n">
        <f aca="false">IF(O263&lt;2,(D263+M263*2)+0.6,(D263+M263*2)+0.6+ROUNDUP(O263-2,0)*0.1)</f>
        <v>1.9</v>
      </c>
      <c r="Q263" s="539" t="n">
        <f aca="false">IF($O263&lt;=$W$4,ROUND(IF($O263&lt;1.5,$O263*$H263*$P263,1.5*$H263*$P263),2),0)</f>
        <v>0</v>
      </c>
      <c r="R263" s="539" t="n">
        <f aca="false">IF($O263&gt;$W$4,ROUND(IF($O263&lt;1.5,$O263*$H263*$P263,1.5*$H263*$P263),2),0)</f>
        <v>111.15</v>
      </c>
      <c r="S263" s="539" t="n">
        <f aca="false">IF($O263&gt;$W$4,ROUND(IF($O263&lt;1.5,0,IF($O263&gt;3,1.5*$H263*$P263,($O263-1.5)*$H263*$P263)),2),0)</f>
        <v>63.73</v>
      </c>
      <c r="T263" s="539" t="n">
        <f aca="false">IF($O263&gt;$W$4,ROUND(IF($O263&lt;3,0,IF($O263&gt;4.5,1.5*$H263*$P263,($O263-3)*$H263*$P263)),2),0)</f>
        <v>0</v>
      </c>
      <c r="U263" s="539" t="n">
        <f aca="false">IF($O263&gt;$W$4,ROUND(IF($O263&lt;4.5,0,IF($O263&gt;6,($O263-4.5)*$H263*$P263,($O263-4.5)*$H263*$P263)),2),0)</f>
        <v>0</v>
      </c>
      <c r="V263" s="540" t="n">
        <f aca="false">IF($O263&gt;$W$4,IF($O263&lt;=4,ROUND($H263*($O263+0.5)*2,2),0),0)</f>
        <v>223.08</v>
      </c>
      <c r="W263" s="541" t="n">
        <f aca="false">IF($O263&gt;$W$4,IF($O263&gt;4,ROUND($H263*($O263+0.5)*2,2),0),0)</f>
        <v>0</v>
      </c>
      <c r="X263" s="558" t="str">
        <f aca="false">A263</f>
        <v>JB5</v>
      </c>
      <c r="Y263" s="560" t="n">
        <f aca="false">IF($D263=0.4,1.2,IF($D263=0.6,1.2,IF($D263=0.8,1.3,IF($D263=1,1.5,IF($D263=1.2,1.7,IF($D263&lt;=2,2,"--"))))))</f>
        <v>1.5</v>
      </c>
      <c r="Z263" s="564" t="s">
        <v>1151</v>
      </c>
      <c r="AA263" s="561" t="n">
        <f aca="false">Y263</f>
        <v>1.5</v>
      </c>
      <c r="AB263" s="543" t="n">
        <f aca="false">IF($Y263="--","--",I263)</f>
        <v>2.07314332603851</v>
      </c>
      <c r="AC263" s="544" t="n">
        <f aca="false">IF($Y263="--","--",IF(D263&gt;1.5,0.15,ROUND($D263*0.1,2)))</f>
        <v>0.1</v>
      </c>
      <c r="AD263" s="544" t="n">
        <f aca="false">IF($Y263="--","--",0.15)</f>
        <v>0.15</v>
      </c>
      <c r="AE263" s="545" t="n">
        <f aca="false">IF($Y263="--","--",ROUND(AB263+AC263+AD263,2))</f>
        <v>2.32</v>
      </c>
      <c r="AF263" s="565" t="n">
        <f aca="false">IF($Y263="--","--",IF($AB263&lt;=2,$Y263+1,($Y263+1)+ROUNDUP($AB263-2,0)*0.1))</f>
        <v>2.6</v>
      </c>
      <c r="AG263" s="566" t="n">
        <f aca="false">IF($D263=0.4,0.92,IF($D263=0.6,0.68,IF($D263=0.8,0.74,IF($D263=1,0.7,IF($D263=1.2,0.66,IF($D263=1.5,0.6,IF($D263&lt;=2,(2.4-(D263+0.3)),"--")))))))</f>
        <v>0.7</v>
      </c>
      <c r="AH263" s="547" t="n">
        <f aca="false">IF($Y263="--","--",IF($AE263&lt;=$W$4,ROUND(IF($AE263&lt;1.5,$AE263*$AF263*$AG263,1.5*$AF263*$AG263),2),0))</f>
        <v>0</v>
      </c>
      <c r="AI263" s="547" t="n">
        <f aca="false">IF($Y263="--","--",IF($AE263&gt;$W$4,ROUND(IF($AE263&lt;1.5,$AE263*$AF263*$AG263,1.5*$AF263*$AG263),2),0))</f>
        <v>2.73</v>
      </c>
      <c r="AJ263" s="547" t="n">
        <f aca="false">IF($Y263="--","--",IF($AE263&gt;$W$4,ROUND(IF($AE263&lt;1.5,0,IF($AE263&gt;3,1.5*$AF263*$AG263,($AE263-1.5)*$AF263*$AG263)),2),0))</f>
        <v>1.49</v>
      </c>
      <c r="AK263" s="547" t="n">
        <f aca="false">IF($Y263="--","--",IF($AE263&gt;$W$4,ROUND(IF($AE263&lt;3,0,IF($AE263&gt;4.5,1.5*$AF263*$AG263,($AE263-3)*$AF263*$AG263)),2),0))</f>
        <v>0</v>
      </c>
      <c r="AL263" s="547" t="n">
        <f aca="false">IF($Y263="--","--",IF($AE263&gt;$W$4,ROUND(IF($AE263&lt;4.5,0,IF($AE263&gt;6,($AE263-4.5)*$AF263*$AG263,($AE263-4.5)*$AF263*$AG263)),2),0))</f>
        <v>0</v>
      </c>
      <c r="AM263" s="544" t="n">
        <f aca="false">IF($Y263="--","--",IF($AE263&gt;$W$4,IF($AE263&lt;=4,ROUND(($AG263*4)*($AE263+0.5)*2,2),0),0))</f>
        <v>15.79</v>
      </c>
      <c r="AN263" s="548" t="n">
        <f aca="false">IF($Y263="--","--",IF($AE263&gt;$W$4,IF($AE263&gt;4,ROUND(($AG263*4)*($AE263+0.5)*2,2),0),0))</f>
        <v>0</v>
      </c>
      <c r="AO263" s="558" t="s">
        <v>1387</v>
      </c>
      <c r="AP263" s="570" t="s">
        <v>10</v>
      </c>
      <c r="AQ263" s="571" t="s">
        <v>1388</v>
      </c>
      <c r="AR263" s="560" t="n">
        <v>1</v>
      </c>
      <c r="AS263" s="561"/>
      <c r="AT263" s="561"/>
      <c r="AU263" s="562" t="n">
        <v>39</v>
      </c>
      <c r="AV263" s="560" t="n">
        <f aca="false">IF($Y263="--","--",Y263+0.2)</f>
        <v>1.7</v>
      </c>
      <c r="AW263" s="564" t="s">
        <v>1151</v>
      </c>
      <c r="AX263" s="561" t="n">
        <f aca="false">AV263</f>
        <v>1.7</v>
      </c>
      <c r="AY263" s="538" t="n">
        <f aca="false">IF(D263&gt;2,AU263,AU263-AV263)</f>
        <v>37.3</v>
      </c>
      <c r="AZ263" s="538" t="n">
        <f aca="false">N263</f>
        <v>0.2</v>
      </c>
      <c r="BA263" s="538" t="n">
        <f aca="false">P263</f>
        <v>1.9</v>
      </c>
      <c r="BB263" s="537" t="n">
        <f aca="false">IF(F263=0,IF(ROUND(AY263*(((N263*P263)+(((D263+M263*2)/6)*P263))-ROUND(((D263+M263*2)^2)*((PI()*96.379/(4*360))-((SIN((96.379/2)*PI()/180))*(COS((96.379/2)*PI()/180))/4)),4)),2),ROUND(AY263*(((N263*P263)+(((D263+M263*2)/4)*P263))-ROUND(((D263+M263*2)^2)*((PI()*120/(4*360))-((SIN((120/2)*PI()/180))*(COS((120/2)*PI()/180))/4)),4)),2)),0)</f>
        <v>27.19</v>
      </c>
      <c r="BC263" s="549" t="n">
        <f aca="false">IF(F263&gt;0,ROUND(AY263*N263*P263,2),0)</f>
        <v>0</v>
      </c>
      <c r="BD263" s="549" t="n">
        <f aca="false">SUM(Q263:U263,AH263:AL263)</f>
        <v>179.1</v>
      </c>
      <c r="BE263" s="549" t="n">
        <f aca="false">IF(F263=0,ROUND((PI()*((D263+M263*2)^2)/4)*AY263,2),ROUND((D263+M263*2)*(F263+M263*2)*AY263,2))</f>
        <v>42.19</v>
      </c>
      <c r="BF263" s="572" t="n">
        <f aca="false">IF(($I263+M263-0.15)&lt;=2,($I263+M263+0.15),IF(($I263+M263)&lt;=3,2.35,($I263+M263+0.2)-0.85))</f>
        <v>2.35</v>
      </c>
      <c r="BG263" s="572" t="n">
        <f aca="false">IF(D263&gt;2,(I263-F263-M263-0.11),IF(($I263+M263)&lt;=2,0,IF(($I263+M263)&gt;3,0.85,(I263+M263+0.2-BF263))))</f>
        <v>0.0231433260385101</v>
      </c>
      <c r="BH263" s="572" t="n">
        <f aca="false">IF(D263&gt;2,ROUND(((1.42+0.4)+(0.91+0.4))*2*BG263,2),ROUND(AV263*AX263*BF263,2))</f>
        <v>6.79</v>
      </c>
      <c r="BI263" s="572" t="n">
        <f aca="false">ROUND(((PI()*0.9^2)/4)*BG263,2)</f>
        <v>0.01</v>
      </c>
      <c r="BJ263" s="550" t="n">
        <f aca="false">ROUND(BD263-BE263-BH263-BI263-BB263-BC263,2)</f>
        <v>102.92</v>
      </c>
      <c r="BK263" s="516"/>
    </row>
    <row r="264" customFormat="false" ht="14.25" hidden="false" customHeight="false" outlineLevel="0" collapsed="false">
      <c r="A264" s="558" t="s">
        <v>1388</v>
      </c>
      <c r="B264" s="570" t="s">
        <v>10</v>
      </c>
      <c r="C264" s="559" t="s">
        <v>1389</v>
      </c>
      <c r="D264" s="560" t="n">
        <v>1</v>
      </c>
      <c r="E264" s="561"/>
      <c r="F264" s="561"/>
      <c r="G264" s="560" t="s">
        <v>1150</v>
      </c>
      <c r="H264" s="562" t="n">
        <v>36</v>
      </c>
      <c r="I264" s="563" t="n">
        <v>2.04814332603851</v>
      </c>
      <c r="J264" s="563" t="n">
        <v>2.09014332603851</v>
      </c>
      <c r="K264" s="536" t="n">
        <v>0</v>
      </c>
      <c r="L264" s="537" t="n">
        <f aca="false">ROUND((I264+J264)/2,2)</f>
        <v>2.07</v>
      </c>
      <c r="M264" s="538" t="n">
        <f aca="false">IF(F264=0,ROUND($D264*0.1,2),IF(D264&gt;2.8,0.18,0.15))</f>
        <v>0.1</v>
      </c>
      <c r="N264" s="538" t="n">
        <f aca="false">IF(F264=0,IF(ROUND($D264/4,2),IF(ROUND(($D264*1.2)/6,2)&lt;0.1,0.1,ROUND(($D264*1.2)/6,2))),0.5)</f>
        <v>0.2</v>
      </c>
      <c r="O264" s="537" t="n">
        <f aca="false">L264+M264+N264</f>
        <v>2.37</v>
      </c>
      <c r="P264" s="537" t="n">
        <f aca="false">IF(O264&lt;2,(D264+M264*2)+0.6,(D264+M264*2)+0.6+ROUNDUP(O264-2,0)*0.1)</f>
        <v>1.9</v>
      </c>
      <c r="Q264" s="539" t="n">
        <f aca="false">IF($O264&lt;=$W$4,ROUND(IF($O264&lt;1.5,$O264*$H264*$P264,1.5*$H264*$P264),2),0)</f>
        <v>0</v>
      </c>
      <c r="R264" s="539" t="n">
        <f aca="false">IF($O264&gt;$W$4,ROUND(IF($O264&lt;1.5,$O264*$H264*$P264,1.5*$H264*$P264),2),0)</f>
        <v>102.6</v>
      </c>
      <c r="S264" s="539" t="n">
        <f aca="false">IF($O264&gt;$W$4,ROUND(IF($O264&lt;1.5,0,IF($O264&gt;3,1.5*$H264*$P264,($O264-1.5)*$H264*$P264)),2),0)</f>
        <v>59.51</v>
      </c>
      <c r="T264" s="539" t="n">
        <f aca="false">IF($O264&gt;$W$4,ROUND(IF($O264&lt;3,0,IF($O264&gt;4.5,1.5*$H264*$P264,($O264-3)*$H264*$P264)),2),0)</f>
        <v>0</v>
      </c>
      <c r="U264" s="539" t="n">
        <f aca="false">IF($O264&gt;$W$4,ROUND(IF($O264&lt;4.5,0,IF($O264&gt;6,($O264-4.5)*$H264*$P264,($O264-4.5)*$H264*$P264)),2),0)</f>
        <v>0</v>
      </c>
      <c r="V264" s="540" t="n">
        <f aca="false">IF($O264&gt;$W$4,IF($O264&lt;=4,ROUND($H264*($O264+0.5)*2,2),0),0)</f>
        <v>206.64</v>
      </c>
      <c r="W264" s="541" t="n">
        <f aca="false">IF($O264&gt;$W$4,IF($O264&gt;4,ROUND($H264*($O264+0.5)*2,2),0),0)</f>
        <v>0</v>
      </c>
      <c r="X264" s="558" t="str">
        <f aca="false">A264</f>
        <v>JB6</v>
      </c>
      <c r="Y264" s="560" t="n">
        <f aca="false">IF($D264=0.4,1.2,IF($D264=0.6,1.2,IF($D264=0.8,1.3,IF($D264=1,1.5,IF($D264=1.2,1.7,IF($D264&lt;=2,2,"--"))))))</f>
        <v>1.5</v>
      </c>
      <c r="Z264" s="564" t="s">
        <v>1151</v>
      </c>
      <c r="AA264" s="561" t="n">
        <f aca="false">Y264</f>
        <v>1.5</v>
      </c>
      <c r="AB264" s="543" t="n">
        <f aca="false">IF($Y264="--","--",I264)</f>
        <v>2.04814332603851</v>
      </c>
      <c r="AC264" s="544" t="n">
        <f aca="false">IF($Y264="--","--",IF(D264&gt;1.5,0.15,ROUND($D264*0.1,2)))</f>
        <v>0.1</v>
      </c>
      <c r="AD264" s="544" t="n">
        <f aca="false">IF($Y264="--","--",0.15)</f>
        <v>0.15</v>
      </c>
      <c r="AE264" s="545" t="n">
        <f aca="false">IF($Y264="--","--",ROUND(AB264+AC264+AD264,2))</f>
        <v>2.3</v>
      </c>
      <c r="AF264" s="565" t="n">
        <f aca="false">IF($Y264="--","--",IF($AB264&lt;=2,$Y264+1,($Y264+1)+ROUNDUP($AB264-2,0)*0.1))</f>
        <v>2.6</v>
      </c>
      <c r="AG264" s="566" t="n">
        <f aca="false">IF($D264=0.4,0.92,IF($D264=0.6,0.68,IF($D264=0.8,0.74,IF($D264=1,0.7,IF($D264=1.2,0.66,IF($D264=1.5,0.6,IF($D264&lt;=2,(2.4-(D264+0.3)),"--")))))))</f>
        <v>0.7</v>
      </c>
      <c r="AH264" s="547" t="n">
        <f aca="false">IF($Y264="--","--",IF($AE264&lt;=$W$4,ROUND(IF($AE264&lt;1.5,$AE264*$AF264*$AG264,1.5*$AF264*$AG264),2),0))</f>
        <v>0</v>
      </c>
      <c r="AI264" s="547" t="n">
        <f aca="false">IF($Y264="--","--",IF($AE264&gt;$W$4,ROUND(IF($AE264&lt;1.5,$AE264*$AF264*$AG264,1.5*$AF264*$AG264),2),0))</f>
        <v>2.73</v>
      </c>
      <c r="AJ264" s="547" t="n">
        <f aca="false">IF($Y264="--","--",IF($AE264&gt;$W$4,ROUND(IF($AE264&lt;1.5,0,IF($AE264&gt;3,1.5*$AF264*$AG264,($AE264-1.5)*$AF264*$AG264)),2),0))</f>
        <v>1.46</v>
      </c>
      <c r="AK264" s="547" t="n">
        <f aca="false">IF($Y264="--","--",IF($AE264&gt;$W$4,ROUND(IF($AE264&lt;3,0,IF($AE264&gt;4.5,1.5*$AF264*$AG264,($AE264-3)*$AF264*$AG264)),2),0))</f>
        <v>0</v>
      </c>
      <c r="AL264" s="547" t="n">
        <f aca="false">IF($Y264="--","--",IF($AE264&gt;$W$4,ROUND(IF($AE264&lt;4.5,0,IF($AE264&gt;6,($AE264-4.5)*$AF264*$AG264,($AE264-4.5)*$AF264*$AG264)),2),0))</f>
        <v>0</v>
      </c>
      <c r="AM264" s="544" t="n">
        <f aca="false">IF($Y264="--","--",IF($AE264&gt;$W$4,IF($AE264&lt;=4,ROUND(($AG264*4)*($AE264+0.5)*2,2),0),0))</f>
        <v>15.68</v>
      </c>
      <c r="AN264" s="548" t="n">
        <f aca="false">IF($Y264="--","--",IF($AE264&gt;$W$4,IF($AE264&gt;4,ROUND(($AG264*4)*($AE264+0.5)*2,2),0),0))</f>
        <v>0</v>
      </c>
      <c r="AO264" s="558" t="s">
        <v>1388</v>
      </c>
      <c r="AP264" s="570" t="s">
        <v>10</v>
      </c>
      <c r="AQ264" s="571" t="s">
        <v>1389</v>
      </c>
      <c r="AR264" s="560" t="n">
        <v>1</v>
      </c>
      <c r="AS264" s="561"/>
      <c r="AT264" s="561"/>
      <c r="AU264" s="562" t="n">
        <v>36</v>
      </c>
      <c r="AV264" s="560" t="n">
        <f aca="false">IF($Y264="--","--",Y264+0.2)</f>
        <v>1.7</v>
      </c>
      <c r="AW264" s="564" t="s">
        <v>1151</v>
      </c>
      <c r="AX264" s="561" t="n">
        <f aca="false">AV264</f>
        <v>1.7</v>
      </c>
      <c r="AY264" s="538" t="n">
        <f aca="false">IF(D264&gt;2,AU264,AU264-AV264)</f>
        <v>34.3</v>
      </c>
      <c r="AZ264" s="538" t="n">
        <f aca="false">N264</f>
        <v>0.2</v>
      </c>
      <c r="BA264" s="538" t="n">
        <f aca="false">P264</f>
        <v>1.9</v>
      </c>
      <c r="BB264" s="537" t="n">
        <f aca="false">IF(F264=0,IF(ROUND(AY264*(((N264*P264)+(((D264+M264*2)/6)*P264))-ROUND(((D264+M264*2)^2)*((PI()*96.379/(4*360))-((SIN((96.379/2)*PI()/180))*(COS((96.379/2)*PI()/180))/4)),4)),2),ROUND(AY264*(((N264*P264)+(((D264+M264*2)/4)*P264))-ROUND(((D264+M264*2)^2)*((PI()*120/(4*360))-((SIN((120/2)*PI()/180))*(COS((120/2)*PI()/180))/4)),4)),2)),0)</f>
        <v>25</v>
      </c>
      <c r="BC264" s="549" t="n">
        <f aca="false">IF(F264&gt;0,ROUND(AY264*N264*P264,2),0)</f>
        <v>0</v>
      </c>
      <c r="BD264" s="549" t="n">
        <f aca="false">SUM(Q264:U264,AH264:AL264)</f>
        <v>166.3</v>
      </c>
      <c r="BE264" s="549" t="n">
        <f aca="false">IF(F264=0,ROUND((PI()*((D264+M264*2)^2)/4)*AY264,2),ROUND((D264+M264*2)*(F264+M264*2)*AY264,2))</f>
        <v>38.79</v>
      </c>
      <c r="BF264" s="572" t="n">
        <f aca="false">IF(($I264+M264-0.15)&lt;=2,($I264+M264+0.15),IF(($I264+M264)&lt;=3,2.35,($I264+M264+0.2)-0.85))</f>
        <v>2.29814332603851</v>
      </c>
      <c r="BG264" s="572" t="n">
        <f aca="false">IF(D264&gt;2,(I264-F264-M264-0.11),IF(($I264+M264)&lt;=2,0,IF(($I264+M264)&gt;3,0.85,(I264+M264+0.2-BF264))))</f>
        <v>0.0500000000000003</v>
      </c>
      <c r="BH264" s="572" t="n">
        <f aca="false">IF(D264&gt;2,ROUND(((1.42+0.4)+(0.91+0.4))*2*BG264,2),ROUND(AV264*AX264*BF264,2))</f>
        <v>6.64</v>
      </c>
      <c r="BI264" s="572" t="n">
        <f aca="false">ROUND(((PI()*0.9^2)/4)*BG264,2)</f>
        <v>0.03</v>
      </c>
      <c r="BJ264" s="550" t="n">
        <f aca="false">ROUND(BD264-BE264-BH264-BI264-BB264-BC264,2)</f>
        <v>95.84</v>
      </c>
      <c r="BK264" s="516"/>
    </row>
    <row r="265" customFormat="false" ht="14.25" hidden="false" customHeight="false" outlineLevel="0" collapsed="false">
      <c r="A265" s="558" t="s">
        <v>1389</v>
      </c>
      <c r="B265" s="570" t="s">
        <v>10</v>
      </c>
      <c r="C265" s="559" t="s">
        <v>1390</v>
      </c>
      <c r="D265" s="560" t="n">
        <v>1</v>
      </c>
      <c r="E265" s="561"/>
      <c r="F265" s="561"/>
      <c r="G265" s="560" t="s">
        <v>1150</v>
      </c>
      <c r="H265" s="562" t="n">
        <v>37</v>
      </c>
      <c r="I265" s="563" t="n">
        <v>2.09014332603851</v>
      </c>
      <c r="J265" s="563" t="n">
        <v>1.92314332603851</v>
      </c>
      <c r="K265" s="536" t="n">
        <v>0.11</v>
      </c>
      <c r="L265" s="537" t="n">
        <f aca="false">ROUND((I265+J265)/2,2)</f>
        <v>2.01</v>
      </c>
      <c r="M265" s="538" t="n">
        <f aca="false">IF(F265=0,ROUND($D265*0.1,2),IF(D265&gt;2.8,0.18,0.15))</f>
        <v>0.1</v>
      </c>
      <c r="N265" s="538" t="n">
        <f aca="false">IF(F265=0,IF(ROUND($D265/4,2),IF(ROUND(($D265*1.2)/6,2)&lt;0.1,0.1,ROUND(($D265*1.2)/6,2))),0.5)</f>
        <v>0.2</v>
      </c>
      <c r="O265" s="537" t="n">
        <f aca="false">L265+M265+N265</f>
        <v>2.31</v>
      </c>
      <c r="P265" s="537" t="n">
        <f aca="false">IF(O265&lt;2,(D265+M265*2)+0.6,(D265+M265*2)+0.6+ROUNDUP(O265-2,0)*0.1)</f>
        <v>1.9</v>
      </c>
      <c r="Q265" s="539" t="n">
        <f aca="false">IF($O265&lt;=$W$4,ROUND(IF($O265&lt;1.5,$O265*$H265*$P265,1.5*$H265*$P265),2),0)</f>
        <v>0</v>
      </c>
      <c r="R265" s="539" t="n">
        <f aca="false">IF($O265&gt;$W$4,ROUND(IF($O265&lt;1.5,$O265*$H265*$P265,1.5*$H265*$P265),2),0)</f>
        <v>105.45</v>
      </c>
      <c r="S265" s="539" t="n">
        <f aca="false">IF($O265&gt;$W$4,ROUND(IF($O265&lt;1.5,0,IF($O265&gt;3,1.5*$H265*$P265,($O265-1.5)*$H265*$P265)),2),0)</f>
        <v>56.94</v>
      </c>
      <c r="T265" s="539" t="n">
        <f aca="false">IF($O265&gt;$W$4,ROUND(IF($O265&lt;3,0,IF($O265&gt;4.5,1.5*$H265*$P265,($O265-3)*$H265*$P265)),2),0)</f>
        <v>0</v>
      </c>
      <c r="U265" s="539" t="n">
        <f aca="false">IF($O265&gt;$W$4,ROUND(IF($O265&lt;4.5,0,IF($O265&gt;6,($O265-4.5)*$H265*$P265,($O265-4.5)*$H265*$P265)),2),0)</f>
        <v>0</v>
      </c>
      <c r="V265" s="540" t="n">
        <f aca="false">IF($O265&gt;$W$4,IF($O265&lt;=4,ROUND($H265*($O265+0.5)*2,2),0),0)</f>
        <v>207.94</v>
      </c>
      <c r="W265" s="541" t="n">
        <f aca="false">IF($O265&gt;$W$4,IF($O265&gt;4,ROUND($H265*($O265+0.5)*2,2),0),0)</f>
        <v>0</v>
      </c>
      <c r="X265" s="558" t="str">
        <f aca="false">A265</f>
        <v>JB7</v>
      </c>
      <c r="Y265" s="560" t="n">
        <f aca="false">IF($D265=0.4,1.2,IF($D265=0.6,1.2,IF($D265=0.8,1.3,IF($D265=1,1.5,IF($D265=1.2,1.7,IF($D265&lt;=2,2,"--"))))))</f>
        <v>1.5</v>
      </c>
      <c r="Z265" s="564" t="s">
        <v>1151</v>
      </c>
      <c r="AA265" s="561" t="n">
        <f aca="false">Y265</f>
        <v>1.5</v>
      </c>
      <c r="AB265" s="543" t="n">
        <f aca="false">IF($Y265="--","--",I265)</f>
        <v>2.09014332603851</v>
      </c>
      <c r="AC265" s="544" t="n">
        <f aca="false">IF($Y265="--","--",IF(D265&gt;1.5,0.15,ROUND($D265*0.1,2)))</f>
        <v>0.1</v>
      </c>
      <c r="AD265" s="544" t="n">
        <f aca="false">IF($Y265="--","--",0.15)</f>
        <v>0.15</v>
      </c>
      <c r="AE265" s="545" t="n">
        <f aca="false">IF($Y265="--","--",ROUND(AB265+AC265+AD265,2))</f>
        <v>2.34</v>
      </c>
      <c r="AF265" s="565" t="n">
        <f aca="false">IF($Y265="--","--",IF($AB265&lt;=2,$Y265+1,($Y265+1)+ROUNDUP($AB265-2,0)*0.1))</f>
        <v>2.6</v>
      </c>
      <c r="AG265" s="566" t="n">
        <f aca="false">IF($D265=0.4,0.92,IF($D265=0.6,0.68,IF($D265=0.8,0.74,IF($D265=1,0.7,IF($D265=1.2,0.66,IF($D265=1.5,0.6,IF($D265&lt;=2,(2.4-(D265+0.3)),"--")))))))</f>
        <v>0.7</v>
      </c>
      <c r="AH265" s="547" t="n">
        <f aca="false">IF($Y265="--","--",IF($AE265&lt;=$W$4,ROUND(IF($AE265&lt;1.5,$AE265*$AF265*$AG265,1.5*$AF265*$AG265),2),0))</f>
        <v>0</v>
      </c>
      <c r="AI265" s="547" t="n">
        <f aca="false">IF($Y265="--","--",IF($AE265&gt;$W$4,ROUND(IF($AE265&lt;1.5,$AE265*$AF265*$AG265,1.5*$AF265*$AG265),2),0))</f>
        <v>2.73</v>
      </c>
      <c r="AJ265" s="547" t="n">
        <f aca="false">IF($Y265="--","--",IF($AE265&gt;$W$4,ROUND(IF($AE265&lt;1.5,0,IF($AE265&gt;3,1.5*$AF265*$AG265,($AE265-1.5)*$AF265*$AG265)),2),0))</f>
        <v>1.53</v>
      </c>
      <c r="AK265" s="547" t="n">
        <f aca="false">IF($Y265="--","--",IF($AE265&gt;$W$4,ROUND(IF($AE265&lt;3,0,IF($AE265&gt;4.5,1.5*$AF265*$AG265,($AE265-3)*$AF265*$AG265)),2),0))</f>
        <v>0</v>
      </c>
      <c r="AL265" s="547" t="n">
        <f aca="false">IF($Y265="--","--",IF($AE265&gt;$W$4,ROUND(IF($AE265&lt;4.5,0,IF($AE265&gt;6,($AE265-4.5)*$AF265*$AG265,($AE265-4.5)*$AF265*$AG265)),2),0))</f>
        <v>0</v>
      </c>
      <c r="AM265" s="544" t="n">
        <f aca="false">IF($Y265="--","--",IF($AE265&gt;$W$4,IF($AE265&lt;=4,ROUND(($AG265*4)*($AE265+0.5)*2,2),0),0))</f>
        <v>15.9</v>
      </c>
      <c r="AN265" s="548" t="n">
        <f aca="false">IF($Y265="--","--",IF($AE265&gt;$W$4,IF($AE265&gt;4,ROUND(($AG265*4)*($AE265+0.5)*2,2),0),0))</f>
        <v>0</v>
      </c>
      <c r="AO265" s="558" t="s">
        <v>1389</v>
      </c>
      <c r="AP265" s="570" t="s">
        <v>10</v>
      </c>
      <c r="AQ265" s="571" t="s">
        <v>1390</v>
      </c>
      <c r="AR265" s="560" t="n">
        <v>1</v>
      </c>
      <c r="AS265" s="561"/>
      <c r="AT265" s="561"/>
      <c r="AU265" s="562" t="n">
        <v>37</v>
      </c>
      <c r="AV265" s="560" t="n">
        <f aca="false">IF($Y265="--","--",Y265+0.2)</f>
        <v>1.7</v>
      </c>
      <c r="AW265" s="564" t="s">
        <v>1151</v>
      </c>
      <c r="AX265" s="561" t="n">
        <f aca="false">AV265</f>
        <v>1.7</v>
      </c>
      <c r="AY265" s="538" t="n">
        <f aca="false">IF(D265&gt;2,AU265,AU265-AV265)</f>
        <v>35.3</v>
      </c>
      <c r="AZ265" s="538" t="n">
        <f aca="false">N265</f>
        <v>0.2</v>
      </c>
      <c r="BA265" s="538" t="n">
        <f aca="false">P265</f>
        <v>1.9</v>
      </c>
      <c r="BB265" s="537" t="n">
        <f aca="false">IF(F265=0,IF(ROUND(AY265*(((N265*P265)+(((D265+M265*2)/6)*P265))-ROUND(((D265+M265*2)^2)*((PI()*96.379/(4*360))-((SIN((96.379/2)*PI()/180))*(COS((96.379/2)*PI()/180))/4)),4)),2),ROUND(AY265*(((N265*P265)+(((D265+M265*2)/4)*P265))-ROUND(((D265+M265*2)^2)*((PI()*120/(4*360))-((SIN((120/2)*PI()/180))*(COS((120/2)*PI()/180))/4)),4)),2)),0)</f>
        <v>25.73</v>
      </c>
      <c r="BC265" s="549" t="n">
        <f aca="false">IF(F265&gt;0,ROUND(AY265*N265*P265,2),0)</f>
        <v>0</v>
      </c>
      <c r="BD265" s="549" t="n">
        <f aca="false">SUM(Q265:U265,AH265:AL265)</f>
        <v>166.65</v>
      </c>
      <c r="BE265" s="549" t="n">
        <f aca="false">IF(F265=0,ROUND((PI()*((D265+M265*2)^2)/4)*AY265,2),ROUND((D265+M265*2)*(F265+M265*2)*AY265,2))</f>
        <v>39.92</v>
      </c>
      <c r="BF265" s="572" t="n">
        <f aca="false">IF(($I265+M265-0.15)&lt;=2,($I265+M265+0.15),IF(($I265+M265)&lt;=3,2.35,($I265+M265+0.2)-0.85))</f>
        <v>2.35</v>
      </c>
      <c r="BG265" s="572" t="n">
        <f aca="false">IF(D265&gt;2,(I265-F265-M265-0.11),IF(($I265+M265)&lt;=2,0,IF(($I265+M265)&gt;3,0.85,(I265+M265+0.2-BF265))))</f>
        <v>0.04014332603851</v>
      </c>
      <c r="BH265" s="572" t="n">
        <f aca="false">IF(D265&gt;2,ROUND(((1.42+0.4)+(0.91+0.4))*2*BG265,2),ROUND(AV265*AX265*BF265,2))</f>
        <v>6.79</v>
      </c>
      <c r="BI265" s="572" t="n">
        <f aca="false">ROUND(((PI()*0.9^2)/4)*BG265,2)</f>
        <v>0.03</v>
      </c>
      <c r="BJ265" s="550" t="n">
        <f aca="false">ROUND(BD265-BE265-BH265-BI265-BB265-BC265,2)</f>
        <v>94.18</v>
      </c>
      <c r="BK265" s="516"/>
    </row>
    <row r="266" customFormat="false" ht="14.25" hidden="false" customHeight="false" outlineLevel="0" collapsed="false">
      <c r="A266" s="558" t="s">
        <v>1390</v>
      </c>
      <c r="B266" s="570" t="s">
        <v>10</v>
      </c>
      <c r="C266" s="559" t="s">
        <v>1391</v>
      </c>
      <c r="D266" s="560" t="n">
        <v>1</v>
      </c>
      <c r="E266" s="561"/>
      <c r="F266" s="561"/>
      <c r="G266" s="560" t="s">
        <v>1150</v>
      </c>
      <c r="H266" s="562" t="n">
        <v>37</v>
      </c>
      <c r="I266" s="563" t="n">
        <v>2.03314332603851</v>
      </c>
      <c r="J266" s="563" t="n">
        <v>1.9</v>
      </c>
      <c r="K266" s="536" t="n">
        <v>0.56</v>
      </c>
      <c r="L266" s="537" t="n">
        <f aca="false">ROUND((I266+J266)/2,2)</f>
        <v>1.97</v>
      </c>
      <c r="M266" s="538" t="n">
        <f aca="false">IF(F266=0,ROUND($D266*0.1,2),IF(D266&gt;2.8,0.18,0.15))</f>
        <v>0.1</v>
      </c>
      <c r="N266" s="538" t="n">
        <f aca="false">IF(F266=0,IF(ROUND($D266/4,2),IF(ROUND(($D266*1.2)/6,2)&lt;0.1,0.1,ROUND(($D266*1.2)/6,2))),0.5)</f>
        <v>0.2</v>
      </c>
      <c r="O266" s="537" t="n">
        <f aca="false">L266+M266+N266</f>
        <v>2.27</v>
      </c>
      <c r="P266" s="537" t="n">
        <f aca="false">IF(O266&lt;2,(D266+M266*2)+0.6,(D266+M266*2)+0.6+ROUNDUP(O266-2,0)*0.1)</f>
        <v>1.9</v>
      </c>
      <c r="Q266" s="539" t="n">
        <f aca="false">IF($O266&lt;=$W$4,ROUND(IF($O266&lt;1.5,$O266*$H266*$P266,1.5*$H266*$P266),2),0)</f>
        <v>0</v>
      </c>
      <c r="R266" s="539" t="n">
        <f aca="false">IF($O266&gt;$W$4,ROUND(IF($O266&lt;1.5,$O266*$H266*$P266,1.5*$H266*$P266),2),0)</f>
        <v>105.45</v>
      </c>
      <c r="S266" s="539" t="n">
        <f aca="false">IF($O266&gt;$W$4,ROUND(IF($O266&lt;1.5,0,IF($O266&gt;3,1.5*$H266*$P266,($O266-1.5)*$H266*$P266)),2),0)</f>
        <v>54.13</v>
      </c>
      <c r="T266" s="539" t="n">
        <f aca="false">IF($O266&gt;$W$4,ROUND(IF($O266&lt;3,0,IF($O266&gt;4.5,1.5*$H266*$P266,($O266-3)*$H266*$P266)),2),0)</f>
        <v>0</v>
      </c>
      <c r="U266" s="539" t="n">
        <f aca="false">IF($O266&gt;$W$4,ROUND(IF($O266&lt;4.5,0,IF($O266&gt;6,($O266-4.5)*$H266*$P266,($O266-4.5)*$H266*$P266)),2),0)</f>
        <v>0</v>
      </c>
      <c r="V266" s="540" t="n">
        <f aca="false">IF($O266&gt;$W$4,IF($O266&lt;=4,ROUND($H266*($O266+0.5)*2,2),0),0)</f>
        <v>204.98</v>
      </c>
      <c r="W266" s="541" t="n">
        <f aca="false">IF($O266&gt;$W$4,IF($O266&gt;4,ROUND($H266*($O266+0.5)*2,2),0),0)</f>
        <v>0</v>
      </c>
      <c r="X266" s="558" t="str">
        <f aca="false">A266</f>
        <v>JB8</v>
      </c>
      <c r="Y266" s="560" t="n">
        <f aca="false">IF($D266=0.4,1.2,IF($D266=0.6,1.2,IF($D266=0.8,1.3,IF($D266=1,1.5,IF($D266=1.2,1.7,IF($D266&lt;=2,2,"--"))))))</f>
        <v>1.5</v>
      </c>
      <c r="Z266" s="564" t="s">
        <v>1151</v>
      </c>
      <c r="AA266" s="561" t="n">
        <f aca="false">Y266</f>
        <v>1.5</v>
      </c>
      <c r="AB266" s="543" t="n">
        <f aca="false">IF($Y266="--","--",I266)</f>
        <v>2.03314332603851</v>
      </c>
      <c r="AC266" s="544" t="n">
        <f aca="false">IF($Y266="--","--",IF(D266&gt;1.5,0.15,ROUND($D266*0.1,2)))</f>
        <v>0.1</v>
      </c>
      <c r="AD266" s="544" t="n">
        <f aca="false">IF($Y266="--","--",0.15)</f>
        <v>0.15</v>
      </c>
      <c r="AE266" s="545" t="n">
        <f aca="false">IF($Y266="--","--",ROUND(AB266+AC266+AD266,2))</f>
        <v>2.28</v>
      </c>
      <c r="AF266" s="565" t="n">
        <f aca="false">IF($Y266="--","--",IF($AB266&lt;=2,$Y266+1,($Y266+1)+ROUNDUP($AB266-2,0)*0.1))</f>
        <v>2.6</v>
      </c>
      <c r="AG266" s="566" t="n">
        <f aca="false">IF($D266=0.4,0.92,IF($D266=0.6,0.68,IF($D266=0.8,0.74,IF($D266=1,0.7,IF($D266=1.2,0.66,IF($D266=1.5,0.6,IF($D266&lt;=2,(2.4-(D266+0.3)),"--")))))))</f>
        <v>0.7</v>
      </c>
      <c r="AH266" s="547" t="n">
        <f aca="false">IF($Y266="--","--",IF($AE266&lt;=$W$4,ROUND(IF($AE266&lt;1.5,$AE266*$AF266*$AG266,1.5*$AF266*$AG266),2),0))</f>
        <v>0</v>
      </c>
      <c r="AI266" s="547" t="n">
        <f aca="false">IF($Y266="--","--",IF($AE266&gt;$W$4,ROUND(IF($AE266&lt;1.5,$AE266*$AF266*$AG266,1.5*$AF266*$AG266),2),0))</f>
        <v>2.73</v>
      </c>
      <c r="AJ266" s="547" t="n">
        <f aca="false">IF($Y266="--","--",IF($AE266&gt;$W$4,ROUND(IF($AE266&lt;1.5,0,IF($AE266&gt;3,1.5*$AF266*$AG266,($AE266-1.5)*$AF266*$AG266)),2),0))</f>
        <v>1.42</v>
      </c>
      <c r="AK266" s="547" t="n">
        <f aca="false">IF($Y266="--","--",IF($AE266&gt;$W$4,ROUND(IF($AE266&lt;3,0,IF($AE266&gt;4.5,1.5*$AF266*$AG266,($AE266-3)*$AF266*$AG266)),2),0))</f>
        <v>0</v>
      </c>
      <c r="AL266" s="547" t="n">
        <f aca="false">IF($Y266="--","--",IF($AE266&gt;$W$4,ROUND(IF($AE266&lt;4.5,0,IF($AE266&gt;6,($AE266-4.5)*$AF266*$AG266,($AE266-4.5)*$AF266*$AG266)),2),0))</f>
        <v>0</v>
      </c>
      <c r="AM266" s="544" t="n">
        <f aca="false">IF($Y266="--","--",IF($AE266&gt;$W$4,IF($AE266&lt;=4,ROUND(($AG266*4)*($AE266+0.5)*2,2),0),0))</f>
        <v>15.57</v>
      </c>
      <c r="AN266" s="548" t="n">
        <f aca="false">IF($Y266="--","--",IF($AE266&gt;$W$4,IF($AE266&gt;4,ROUND(($AG266*4)*($AE266+0.5)*2,2),0),0))</f>
        <v>0</v>
      </c>
      <c r="AO266" s="558" t="s">
        <v>1390</v>
      </c>
      <c r="AP266" s="570" t="s">
        <v>10</v>
      </c>
      <c r="AQ266" s="571" t="s">
        <v>1391</v>
      </c>
      <c r="AR266" s="560" t="n">
        <v>1</v>
      </c>
      <c r="AS266" s="561"/>
      <c r="AT266" s="561"/>
      <c r="AU266" s="562" t="n">
        <v>37</v>
      </c>
      <c r="AV266" s="560" t="n">
        <f aca="false">IF($Y266="--","--",Y266+0.2)</f>
        <v>1.7</v>
      </c>
      <c r="AW266" s="564" t="s">
        <v>1151</v>
      </c>
      <c r="AX266" s="561" t="n">
        <f aca="false">AV266</f>
        <v>1.7</v>
      </c>
      <c r="AY266" s="538" t="n">
        <f aca="false">IF(D266&gt;2,AU266,AU266-AV266)</f>
        <v>35.3</v>
      </c>
      <c r="AZ266" s="538" t="n">
        <f aca="false">N266</f>
        <v>0.2</v>
      </c>
      <c r="BA266" s="538" t="n">
        <f aca="false">P266</f>
        <v>1.9</v>
      </c>
      <c r="BB266" s="537" t="n">
        <f aca="false">IF(F266=0,IF(ROUND(AY266*(((N266*P266)+(((D266+M266*2)/6)*P266))-ROUND(((D266+M266*2)^2)*((PI()*96.379/(4*360))-((SIN((96.379/2)*PI()/180))*(COS((96.379/2)*PI()/180))/4)),4)),2),ROUND(AY266*(((N266*P266)+(((D266+M266*2)/4)*P266))-ROUND(((D266+M266*2)^2)*((PI()*120/(4*360))-((SIN((120/2)*PI()/180))*(COS((120/2)*PI()/180))/4)),4)),2)),0)</f>
        <v>25.73</v>
      </c>
      <c r="BC266" s="549" t="n">
        <f aca="false">IF(F266&gt;0,ROUND(AY266*N266*P266,2),0)</f>
        <v>0</v>
      </c>
      <c r="BD266" s="549" t="n">
        <f aca="false">SUM(Q266:U266,AH266:AL266)</f>
        <v>163.73</v>
      </c>
      <c r="BE266" s="549" t="n">
        <f aca="false">IF(F266=0,ROUND((PI()*((D266+M266*2)^2)/4)*AY266,2),ROUND((D266+M266*2)*(F266+M266*2)*AY266,2))</f>
        <v>39.92</v>
      </c>
      <c r="BF266" s="572" t="n">
        <f aca="false">IF(($I266+M266-0.15)&lt;=2,($I266+M266+0.15),IF(($I266+M266)&lt;=3,2.35,($I266+M266+0.2)-0.85))</f>
        <v>2.28314332603851</v>
      </c>
      <c r="BG266" s="572" t="n">
        <f aca="false">IF(D266&gt;2,(I266-F266-M266-0.11),IF(($I266+M266)&lt;=2,0,IF(($I266+M266)&gt;3,0.85,(I266+M266+0.2-BF266))))</f>
        <v>0.0500000000000003</v>
      </c>
      <c r="BH266" s="572" t="n">
        <f aca="false">IF(D266&gt;2,ROUND(((1.42+0.4)+(0.91+0.4))*2*BG266,2),ROUND(AV266*AX266*BF266,2))</f>
        <v>6.6</v>
      </c>
      <c r="BI266" s="572" t="n">
        <f aca="false">ROUND(((PI()*0.9^2)/4)*BG266,2)</f>
        <v>0.03</v>
      </c>
      <c r="BJ266" s="550" t="n">
        <f aca="false">ROUND(BD266-BE266-BH266-BI266-BB266-BC266,2)</f>
        <v>91.45</v>
      </c>
      <c r="BK266" s="516"/>
    </row>
    <row r="267" customFormat="false" ht="14.25" hidden="false" customHeight="false" outlineLevel="0" collapsed="false">
      <c r="A267" s="558" t="s">
        <v>1391</v>
      </c>
      <c r="B267" s="570" t="s">
        <v>10</v>
      </c>
      <c r="C267" s="559" t="s">
        <v>1392</v>
      </c>
      <c r="D267" s="560" t="n">
        <v>1</v>
      </c>
      <c r="E267" s="561"/>
      <c r="F267" s="561"/>
      <c r="G267" s="560" t="s">
        <v>1150</v>
      </c>
      <c r="H267" s="562" t="n">
        <v>36</v>
      </c>
      <c r="I267" s="563" t="n">
        <v>2.46</v>
      </c>
      <c r="J267" s="563" t="n">
        <v>1.9</v>
      </c>
      <c r="K267" s="536" t="n">
        <v>0.29</v>
      </c>
      <c r="L267" s="537" t="n">
        <f aca="false">ROUND((I267+J267)/2,2)</f>
        <v>2.18</v>
      </c>
      <c r="M267" s="538" t="n">
        <f aca="false">IF(F267=0,ROUND($D267*0.1,2),IF(D267&gt;2.8,0.18,0.15))</f>
        <v>0.1</v>
      </c>
      <c r="N267" s="538" t="n">
        <f aca="false">IF(F267=0,IF(ROUND($D267/4,2),IF(ROUND(($D267*1.2)/6,2)&lt;0.1,0.1,ROUND(($D267*1.2)/6,2))),0.5)</f>
        <v>0.2</v>
      </c>
      <c r="O267" s="537" t="n">
        <f aca="false">L267+M267+N267</f>
        <v>2.48</v>
      </c>
      <c r="P267" s="537" t="n">
        <f aca="false">IF(O267&lt;2,(D267+M267*2)+0.6,(D267+M267*2)+0.6+ROUNDUP(O267-2,0)*0.1)</f>
        <v>1.9</v>
      </c>
      <c r="Q267" s="539" t="n">
        <f aca="false">IF($O267&lt;=$W$4,ROUND(IF($O267&lt;1.5,$O267*$H267*$P267,1.5*$H267*$P267),2),0)</f>
        <v>0</v>
      </c>
      <c r="R267" s="539" t="n">
        <f aca="false">IF($O267&gt;$W$4,ROUND(IF($O267&lt;1.5,$O267*$H267*$P267,1.5*$H267*$P267),2),0)</f>
        <v>102.6</v>
      </c>
      <c r="S267" s="539" t="n">
        <f aca="false">IF($O267&gt;$W$4,ROUND(IF($O267&lt;1.5,0,IF($O267&gt;3,1.5*$H267*$P267,($O267-1.5)*$H267*$P267)),2),0)</f>
        <v>67.03</v>
      </c>
      <c r="T267" s="539" t="n">
        <f aca="false">IF($O267&gt;$W$4,ROUND(IF($O267&lt;3,0,IF($O267&gt;4.5,1.5*$H267*$P267,($O267-3)*$H267*$P267)),2),0)</f>
        <v>0</v>
      </c>
      <c r="U267" s="539" t="n">
        <f aca="false">IF($O267&gt;$W$4,ROUND(IF($O267&lt;4.5,0,IF($O267&gt;6,($O267-4.5)*$H267*$P267,($O267-4.5)*$H267*$P267)),2),0)</f>
        <v>0</v>
      </c>
      <c r="V267" s="540" t="n">
        <f aca="false">IF($O267&gt;$W$4,IF($O267&lt;=4,ROUND($H267*($O267+0.5)*2,2),0),0)</f>
        <v>214.56</v>
      </c>
      <c r="W267" s="541" t="n">
        <f aca="false">IF($O267&gt;$W$4,IF($O267&gt;4,ROUND($H267*($O267+0.5)*2,2),0),0)</f>
        <v>0</v>
      </c>
      <c r="X267" s="558" t="str">
        <f aca="false">A267</f>
        <v>JB9</v>
      </c>
      <c r="Y267" s="560" t="n">
        <f aca="false">IF($D267=0.4,1.2,IF($D267=0.6,1.2,IF($D267=0.8,1.3,IF($D267=1,1.5,IF($D267=1.2,1.7,IF($D267&lt;=2,2,"--"))))))</f>
        <v>1.5</v>
      </c>
      <c r="Z267" s="564" t="s">
        <v>1151</v>
      </c>
      <c r="AA267" s="561" t="n">
        <f aca="false">Y267</f>
        <v>1.5</v>
      </c>
      <c r="AB267" s="543" t="n">
        <f aca="false">IF($Y267="--","--",I267)</f>
        <v>2.46</v>
      </c>
      <c r="AC267" s="544" t="n">
        <f aca="false">IF($Y267="--","--",IF(D267&gt;1.5,0.15,ROUND($D267*0.1,2)))</f>
        <v>0.1</v>
      </c>
      <c r="AD267" s="544" t="n">
        <f aca="false">IF($Y267="--","--",0.15)</f>
        <v>0.15</v>
      </c>
      <c r="AE267" s="545" t="n">
        <f aca="false">IF($Y267="--","--",ROUND(AB267+AC267+AD267,2))</f>
        <v>2.71</v>
      </c>
      <c r="AF267" s="565" t="n">
        <f aca="false">IF($Y267="--","--",IF($AB267&lt;=2,$Y267+1,($Y267+1)+ROUNDUP($AB267-2,0)*0.1))</f>
        <v>2.6</v>
      </c>
      <c r="AG267" s="566" t="n">
        <f aca="false">IF($D267=0.4,0.92,IF($D267=0.6,0.68,IF($D267=0.8,0.74,IF($D267=1,0.7,IF($D267=1.2,0.66,IF($D267=1.5,0.6,IF($D267&lt;=2,(2.4-(D267+0.3)),"--")))))))</f>
        <v>0.7</v>
      </c>
      <c r="AH267" s="547" t="n">
        <f aca="false">IF($Y267="--","--",IF($AE267&lt;=$W$4,ROUND(IF($AE267&lt;1.5,$AE267*$AF267*$AG267,1.5*$AF267*$AG267),2),0))</f>
        <v>0</v>
      </c>
      <c r="AI267" s="547" t="n">
        <f aca="false">IF($Y267="--","--",IF($AE267&gt;$W$4,ROUND(IF($AE267&lt;1.5,$AE267*$AF267*$AG267,1.5*$AF267*$AG267),2),0))</f>
        <v>2.73</v>
      </c>
      <c r="AJ267" s="547" t="n">
        <f aca="false">IF($Y267="--","--",IF($AE267&gt;$W$4,ROUND(IF($AE267&lt;1.5,0,IF($AE267&gt;3,1.5*$AF267*$AG267,($AE267-1.5)*$AF267*$AG267)),2),0))</f>
        <v>2.2</v>
      </c>
      <c r="AK267" s="547" t="n">
        <f aca="false">IF($Y267="--","--",IF($AE267&gt;$W$4,ROUND(IF($AE267&lt;3,0,IF($AE267&gt;4.5,1.5*$AF267*$AG267,($AE267-3)*$AF267*$AG267)),2),0))</f>
        <v>0</v>
      </c>
      <c r="AL267" s="547" t="n">
        <f aca="false">IF($Y267="--","--",IF($AE267&gt;$W$4,ROUND(IF($AE267&lt;4.5,0,IF($AE267&gt;6,($AE267-4.5)*$AF267*$AG267,($AE267-4.5)*$AF267*$AG267)),2),0))</f>
        <v>0</v>
      </c>
      <c r="AM267" s="544" t="n">
        <f aca="false">IF($Y267="--","--",IF($AE267&gt;$W$4,IF($AE267&lt;=4,ROUND(($AG267*4)*($AE267+0.5)*2,2),0),0))</f>
        <v>17.98</v>
      </c>
      <c r="AN267" s="548" t="n">
        <f aca="false">IF($Y267="--","--",IF($AE267&gt;$W$4,IF($AE267&gt;4,ROUND(($AG267*4)*($AE267+0.5)*2,2),0),0))</f>
        <v>0</v>
      </c>
      <c r="AO267" s="558" t="s">
        <v>1391</v>
      </c>
      <c r="AP267" s="570" t="s">
        <v>10</v>
      </c>
      <c r="AQ267" s="571" t="s">
        <v>1392</v>
      </c>
      <c r="AR267" s="560" t="n">
        <v>1</v>
      </c>
      <c r="AS267" s="561"/>
      <c r="AT267" s="561"/>
      <c r="AU267" s="562" t="n">
        <v>36</v>
      </c>
      <c r="AV267" s="560" t="n">
        <f aca="false">IF($Y267="--","--",Y267+0.2)</f>
        <v>1.7</v>
      </c>
      <c r="AW267" s="564" t="s">
        <v>1151</v>
      </c>
      <c r="AX267" s="561" t="n">
        <f aca="false">AV267</f>
        <v>1.7</v>
      </c>
      <c r="AY267" s="538" t="n">
        <f aca="false">IF(D267&gt;2,AU267,AU267-AV267)</f>
        <v>34.3</v>
      </c>
      <c r="AZ267" s="538" t="n">
        <f aca="false">N267</f>
        <v>0.2</v>
      </c>
      <c r="BA267" s="538" t="n">
        <f aca="false">P267</f>
        <v>1.9</v>
      </c>
      <c r="BB267" s="537" t="n">
        <f aca="false">IF(F267=0,IF(ROUND(AY267*(((N267*P267)+(((D267+M267*2)/6)*P267))-ROUND(((D267+M267*2)^2)*((PI()*96.379/(4*360))-((SIN((96.379/2)*PI()/180))*(COS((96.379/2)*PI()/180))/4)),4)),2),ROUND(AY267*(((N267*P267)+(((D267+M267*2)/4)*P267))-ROUND(((D267+M267*2)^2)*((PI()*120/(4*360))-((SIN((120/2)*PI()/180))*(COS((120/2)*PI()/180))/4)),4)),2)),0)</f>
        <v>25</v>
      </c>
      <c r="BC267" s="549" t="n">
        <f aca="false">IF(F267&gt;0,ROUND(AY267*N267*P267,2),0)</f>
        <v>0</v>
      </c>
      <c r="BD267" s="549" t="n">
        <f aca="false">SUM(Q267:U267,AH267:AL267)</f>
        <v>174.56</v>
      </c>
      <c r="BE267" s="549" t="n">
        <f aca="false">IF(F267=0,ROUND((PI()*((D267+M267*2)^2)/4)*AY267,2),ROUND((D267+M267*2)*(F267+M267*2)*AY267,2))</f>
        <v>38.79</v>
      </c>
      <c r="BF267" s="572" t="n">
        <f aca="false">IF(($I267+M267-0.15)&lt;=2,($I267+M267+0.15),IF(($I267+M267)&lt;=3,2.35,($I267+M267+0.2)-0.85))</f>
        <v>2.35</v>
      </c>
      <c r="BG267" s="572" t="n">
        <f aca="false">IF(D267&gt;2,(I267-F267-M267-0.11),IF(($I267+M267)&lt;=2,0,IF(($I267+M267)&gt;3,0.85,(I267+M267+0.2-BF267))))</f>
        <v>0.41</v>
      </c>
      <c r="BH267" s="572" t="n">
        <f aca="false">IF(D267&gt;2,ROUND(((1.42+0.4)+(0.91+0.4))*2*BG267,2),ROUND(AV267*AX267*BF267,2))</f>
        <v>6.79</v>
      </c>
      <c r="BI267" s="572" t="n">
        <f aca="false">ROUND(((PI()*0.9^2)/4)*BG267,2)</f>
        <v>0.26</v>
      </c>
      <c r="BJ267" s="550" t="n">
        <f aca="false">ROUND(BD267-BE267-BH267-BI267-BB267-BC267,2)</f>
        <v>103.72</v>
      </c>
      <c r="BK267" s="516"/>
    </row>
    <row r="268" customFormat="false" ht="14.25" hidden="false" customHeight="false" outlineLevel="0" collapsed="false">
      <c r="A268" s="558" t="s">
        <v>1392</v>
      </c>
      <c r="B268" s="570" t="s">
        <v>10</v>
      </c>
      <c r="C268" s="559" t="s">
        <v>1393</v>
      </c>
      <c r="D268" s="560" t="n">
        <v>1</v>
      </c>
      <c r="E268" s="561"/>
      <c r="F268" s="561"/>
      <c r="G268" s="560" t="s">
        <v>1150</v>
      </c>
      <c r="H268" s="562" t="n">
        <v>40</v>
      </c>
      <c r="I268" s="563" t="n">
        <v>2.19</v>
      </c>
      <c r="J268" s="563" t="n">
        <v>1.9</v>
      </c>
      <c r="K268" s="536" t="n">
        <v>0</v>
      </c>
      <c r="L268" s="537" t="n">
        <f aca="false">ROUND((I268+J268)/2,2)</f>
        <v>2.05</v>
      </c>
      <c r="M268" s="538" t="n">
        <f aca="false">IF(F268=0,ROUND($D268*0.1,2),IF(D268&gt;2.8,0.18,0.15))</f>
        <v>0.1</v>
      </c>
      <c r="N268" s="538" t="n">
        <f aca="false">IF(F268=0,IF(ROUND($D268/4,2),IF(ROUND(($D268*1.2)/6,2)&lt;0.1,0.1,ROUND(($D268*1.2)/6,2))),0.5)</f>
        <v>0.2</v>
      </c>
      <c r="O268" s="537" t="n">
        <f aca="false">L268+M268+N268</f>
        <v>2.35</v>
      </c>
      <c r="P268" s="537" t="n">
        <f aca="false">IF(O268&lt;2,(D268+M268*2)+0.6,(D268+M268*2)+0.6+ROUNDUP(O268-2,0)*0.1)</f>
        <v>1.9</v>
      </c>
      <c r="Q268" s="539" t="n">
        <f aca="false">IF($O268&lt;=$W$4,ROUND(IF($O268&lt;1.5,$O268*$H268*$P268,1.5*$H268*$P268),2),0)</f>
        <v>0</v>
      </c>
      <c r="R268" s="539" t="n">
        <f aca="false">IF($O268&gt;$W$4,ROUND(IF($O268&lt;1.5,$O268*$H268*$P268,1.5*$H268*$P268),2),0)</f>
        <v>114</v>
      </c>
      <c r="S268" s="539" t="n">
        <f aca="false">IF($O268&gt;$W$4,ROUND(IF($O268&lt;1.5,0,IF($O268&gt;3,1.5*$H268*$P268,($O268-1.5)*$H268*$P268)),2),0)</f>
        <v>64.6</v>
      </c>
      <c r="T268" s="539" t="n">
        <f aca="false">IF($O268&gt;$W$4,ROUND(IF($O268&lt;3,0,IF($O268&gt;4.5,1.5*$H268*$P268,($O268-3)*$H268*$P268)),2),0)</f>
        <v>0</v>
      </c>
      <c r="U268" s="539" t="n">
        <f aca="false">IF($O268&gt;$W$4,ROUND(IF($O268&lt;4.5,0,IF($O268&gt;6,($O268-4.5)*$H268*$P268,($O268-4.5)*$H268*$P268)),2),0)</f>
        <v>0</v>
      </c>
      <c r="V268" s="540" t="n">
        <f aca="false">IF($O268&gt;$W$4,IF($O268&lt;=4,ROUND($H268*($O268+0.5)*2,2),0),0)</f>
        <v>228</v>
      </c>
      <c r="W268" s="541" t="n">
        <f aca="false">IF($O268&gt;$W$4,IF($O268&gt;4,ROUND($H268*($O268+0.5)*2,2),0),0)</f>
        <v>0</v>
      </c>
      <c r="X268" s="558" t="str">
        <f aca="false">A268</f>
        <v>JB10</v>
      </c>
      <c r="Y268" s="560" t="n">
        <f aca="false">IF($D268=0.4,1.2,IF($D268=0.6,1.2,IF($D268=0.8,1.3,IF($D268=1,1.5,IF($D268=1.2,1.7,IF($D268&lt;=2,2,"--"))))))</f>
        <v>1.5</v>
      </c>
      <c r="Z268" s="564" t="s">
        <v>1151</v>
      </c>
      <c r="AA268" s="561" t="n">
        <f aca="false">Y268</f>
        <v>1.5</v>
      </c>
      <c r="AB268" s="543" t="n">
        <f aca="false">IF($Y268="--","--",I268)</f>
        <v>2.19</v>
      </c>
      <c r="AC268" s="544" t="n">
        <f aca="false">IF($Y268="--","--",IF(D268&gt;1.5,0.15,ROUND($D268*0.1,2)))</f>
        <v>0.1</v>
      </c>
      <c r="AD268" s="544" t="n">
        <f aca="false">IF($Y268="--","--",0.15)</f>
        <v>0.15</v>
      </c>
      <c r="AE268" s="545" t="n">
        <f aca="false">IF($Y268="--","--",ROUND(AB268+AC268+AD268,2))</f>
        <v>2.44</v>
      </c>
      <c r="AF268" s="565" t="n">
        <f aca="false">IF($Y268="--","--",IF($AB268&lt;=2,$Y268+1,($Y268+1)+ROUNDUP($AB268-2,0)*0.1))</f>
        <v>2.6</v>
      </c>
      <c r="AG268" s="566" t="n">
        <f aca="false">IF($D268=0.4,0.92,IF($D268=0.6,0.68,IF($D268=0.8,0.74,IF($D268=1,0.7,IF($D268=1.2,0.66,IF($D268=1.5,0.6,IF($D268&lt;=2,(2.4-(D268+0.3)),"--")))))))</f>
        <v>0.7</v>
      </c>
      <c r="AH268" s="547" t="n">
        <f aca="false">IF($Y268="--","--",IF($AE268&lt;=$W$4,ROUND(IF($AE268&lt;1.5,$AE268*$AF268*$AG268,1.5*$AF268*$AG268),2),0))</f>
        <v>0</v>
      </c>
      <c r="AI268" s="547" t="n">
        <f aca="false">IF($Y268="--","--",IF($AE268&gt;$W$4,ROUND(IF($AE268&lt;1.5,$AE268*$AF268*$AG268,1.5*$AF268*$AG268),2),0))</f>
        <v>2.73</v>
      </c>
      <c r="AJ268" s="547" t="n">
        <f aca="false">IF($Y268="--","--",IF($AE268&gt;$W$4,ROUND(IF($AE268&lt;1.5,0,IF($AE268&gt;3,1.5*$AF268*$AG268,($AE268-1.5)*$AF268*$AG268)),2),0))</f>
        <v>1.71</v>
      </c>
      <c r="AK268" s="547" t="n">
        <f aca="false">IF($Y268="--","--",IF($AE268&gt;$W$4,ROUND(IF($AE268&lt;3,0,IF($AE268&gt;4.5,1.5*$AF268*$AG268,($AE268-3)*$AF268*$AG268)),2),0))</f>
        <v>0</v>
      </c>
      <c r="AL268" s="547" t="n">
        <f aca="false">IF($Y268="--","--",IF($AE268&gt;$W$4,ROUND(IF($AE268&lt;4.5,0,IF($AE268&gt;6,($AE268-4.5)*$AF268*$AG268,($AE268-4.5)*$AF268*$AG268)),2),0))</f>
        <v>0</v>
      </c>
      <c r="AM268" s="544" t="n">
        <f aca="false">IF($Y268="--","--",IF($AE268&gt;$W$4,IF($AE268&lt;=4,ROUND(($AG268*4)*($AE268+0.5)*2,2),0),0))</f>
        <v>16.46</v>
      </c>
      <c r="AN268" s="548" t="n">
        <f aca="false">IF($Y268="--","--",IF($AE268&gt;$W$4,IF($AE268&gt;4,ROUND(($AG268*4)*($AE268+0.5)*2,2),0),0))</f>
        <v>0</v>
      </c>
      <c r="AO268" s="558" t="s">
        <v>1392</v>
      </c>
      <c r="AP268" s="570" t="s">
        <v>10</v>
      </c>
      <c r="AQ268" s="571" t="s">
        <v>1393</v>
      </c>
      <c r="AR268" s="560" t="n">
        <v>1</v>
      </c>
      <c r="AS268" s="561"/>
      <c r="AT268" s="561"/>
      <c r="AU268" s="562" t="n">
        <v>40</v>
      </c>
      <c r="AV268" s="560" t="n">
        <f aca="false">IF($Y268="--","--",Y268+0.2)</f>
        <v>1.7</v>
      </c>
      <c r="AW268" s="564" t="s">
        <v>1151</v>
      </c>
      <c r="AX268" s="561" t="n">
        <f aca="false">AV268</f>
        <v>1.7</v>
      </c>
      <c r="AY268" s="538" t="n">
        <f aca="false">IF(D268&gt;2,AU268,AU268-AV268)</f>
        <v>38.3</v>
      </c>
      <c r="AZ268" s="538" t="n">
        <f aca="false">N268</f>
        <v>0.2</v>
      </c>
      <c r="BA268" s="538" t="n">
        <f aca="false">P268</f>
        <v>1.9</v>
      </c>
      <c r="BB268" s="537" t="n">
        <f aca="false">IF(F268=0,IF(ROUND(AY268*(((N268*P268)+(((D268+M268*2)/6)*P268))-ROUND(((D268+M268*2)^2)*((PI()*96.379/(4*360))-((SIN((96.379/2)*PI()/180))*(COS((96.379/2)*PI()/180))/4)),4)),2),ROUND(AY268*(((N268*P268)+(((D268+M268*2)/4)*P268))-ROUND(((D268+M268*2)^2)*((PI()*120/(4*360))-((SIN((120/2)*PI()/180))*(COS((120/2)*PI()/180))/4)),4)),2)),0)</f>
        <v>27.92</v>
      </c>
      <c r="BC268" s="549" t="n">
        <f aca="false">IF(F268&gt;0,ROUND(AY268*N268*P268,2),0)</f>
        <v>0</v>
      </c>
      <c r="BD268" s="549" t="n">
        <f aca="false">SUM(Q268:U268,AH268:AL268)</f>
        <v>183.04</v>
      </c>
      <c r="BE268" s="549" t="n">
        <f aca="false">IF(F268=0,ROUND((PI()*((D268+M268*2)^2)/4)*AY268,2),ROUND((D268+M268*2)*(F268+M268*2)*AY268,2))</f>
        <v>43.32</v>
      </c>
      <c r="BF268" s="572" t="n">
        <f aca="false">IF(($I268+M268-0.15)&lt;=2,($I268+M268+0.15),IF(($I268+M268)&lt;=3,2.35,($I268+M268+0.2)-0.85))</f>
        <v>2.35</v>
      </c>
      <c r="BG268" s="572" t="n">
        <f aca="false">IF(D268&gt;2,(I268-F268-M268-0.11),IF(($I268+M268)&lt;=2,0,IF(($I268+M268)&gt;3,0.85,(I268+M268+0.2-BF268))))</f>
        <v>0.14</v>
      </c>
      <c r="BH268" s="572" t="n">
        <f aca="false">IF(D268&gt;2,ROUND(((1.42+0.4)+(0.91+0.4))*2*BG268,2),ROUND(AV268*AX268*BF268,2))</f>
        <v>6.79</v>
      </c>
      <c r="BI268" s="572" t="n">
        <f aca="false">ROUND(((PI()*0.9^2)/4)*BG268,2)</f>
        <v>0.09</v>
      </c>
      <c r="BJ268" s="550" t="n">
        <f aca="false">ROUND(BD268-BE268-BH268-BI268-BB268-BC268,2)</f>
        <v>104.92</v>
      </c>
      <c r="BK268" s="516"/>
    </row>
    <row r="269" customFormat="false" ht="14.25" hidden="false" customHeight="false" outlineLevel="0" collapsed="false">
      <c r="A269" s="558" t="s">
        <v>1393</v>
      </c>
      <c r="B269" s="570" t="s">
        <v>10</v>
      </c>
      <c r="C269" s="559" t="s">
        <v>1394</v>
      </c>
      <c r="D269" s="560" t="n">
        <v>1</v>
      </c>
      <c r="E269" s="561"/>
      <c r="F269" s="561"/>
      <c r="G269" s="560" t="s">
        <v>1150</v>
      </c>
      <c r="H269" s="562" t="n">
        <v>36</v>
      </c>
      <c r="I269" s="563" t="n">
        <v>1.9</v>
      </c>
      <c r="J269" s="563" t="n">
        <v>1.9</v>
      </c>
      <c r="K269" s="536" t="n">
        <v>0</v>
      </c>
      <c r="L269" s="537" t="n">
        <f aca="false">ROUND((I269+J269)/2,2)</f>
        <v>1.9</v>
      </c>
      <c r="M269" s="538" t="n">
        <f aca="false">IF(F269=0,ROUND($D269*0.1,2),IF(D269&gt;2.8,0.18,0.15))</f>
        <v>0.1</v>
      </c>
      <c r="N269" s="538" t="n">
        <f aca="false">IF(F269=0,IF(ROUND($D269/4,2),IF(ROUND(($D269*1.2)/6,2)&lt;0.1,0.1,ROUND(($D269*1.2)/6,2))),0.5)</f>
        <v>0.2</v>
      </c>
      <c r="O269" s="537" t="n">
        <f aca="false">L269+M269+N269</f>
        <v>2.2</v>
      </c>
      <c r="P269" s="537" t="n">
        <f aca="false">IF(O269&lt;2,(D269+M269*2)+0.6,(D269+M269*2)+0.6+ROUNDUP(O269-2,0)*0.1)</f>
        <v>1.9</v>
      </c>
      <c r="Q269" s="539" t="n">
        <f aca="false">IF($O269&lt;=$W$4,ROUND(IF($O269&lt;1.5,$O269*$H269*$P269,1.5*$H269*$P269),2),0)</f>
        <v>0</v>
      </c>
      <c r="R269" s="539" t="n">
        <f aca="false">IF($O269&gt;$W$4,ROUND(IF($O269&lt;1.5,$O269*$H269*$P269,1.5*$H269*$P269),2),0)</f>
        <v>102.6</v>
      </c>
      <c r="S269" s="539" t="n">
        <f aca="false">IF($O269&gt;$W$4,ROUND(IF($O269&lt;1.5,0,IF($O269&gt;3,1.5*$H269*$P269,($O269-1.5)*$H269*$P269)),2),0)</f>
        <v>47.88</v>
      </c>
      <c r="T269" s="539" t="n">
        <f aca="false">IF($O269&gt;$W$4,ROUND(IF($O269&lt;3,0,IF($O269&gt;4.5,1.5*$H269*$P269,($O269-3)*$H269*$P269)),2),0)</f>
        <v>0</v>
      </c>
      <c r="U269" s="539" t="n">
        <f aca="false">IF($O269&gt;$W$4,ROUND(IF($O269&lt;4.5,0,IF($O269&gt;6,($O269-4.5)*$H269*$P269,($O269-4.5)*$H269*$P269)),2),0)</f>
        <v>0</v>
      </c>
      <c r="V269" s="540" t="n">
        <f aca="false">IF($O269&gt;$W$4,IF($O269&lt;=4,ROUND($H269*($O269+0.5)*2,2),0),0)</f>
        <v>194.4</v>
      </c>
      <c r="W269" s="541" t="n">
        <f aca="false">IF($O269&gt;$W$4,IF($O269&gt;4,ROUND($H269*($O269+0.5)*2,2),0),0)</f>
        <v>0</v>
      </c>
      <c r="X269" s="558" t="str">
        <f aca="false">A269</f>
        <v>JB11</v>
      </c>
      <c r="Y269" s="560" t="n">
        <f aca="false">IF($D269=0.4,1.2,IF($D269=0.6,1.2,IF($D269=0.8,1.3,IF($D269=1,1.5,IF($D269=1.2,1.7,IF($D269&lt;=2,2,"--"))))))</f>
        <v>1.5</v>
      </c>
      <c r="Z269" s="564" t="s">
        <v>1151</v>
      </c>
      <c r="AA269" s="561" t="n">
        <f aca="false">Y269</f>
        <v>1.5</v>
      </c>
      <c r="AB269" s="543" t="n">
        <f aca="false">IF($Y269="--","--",I269)</f>
        <v>1.9</v>
      </c>
      <c r="AC269" s="544" t="n">
        <f aca="false">IF($Y269="--","--",IF(D269&gt;1.5,0.15,ROUND($D269*0.1,2)))</f>
        <v>0.1</v>
      </c>
      <c r="AD269" s="544" t="n">
        <f aca="false">IF($Y269="--","--",0.15)</f>
        <v>0.15</v>
      </c>
      <c r="AE269" s="545" t="n">
        <f aca="false">IF($Y269="--","--",ROUND(AB269+AC269+AD269,2))</f>
        <v>2.15</v>
      </c>
      <c r="AF269" s="565" t="n">
        <f aca="false">IF($Y269="--","--",IF($AB269&lt;=2,$Y269+1,($Y269+1)+ROUNDUP($AB269-2,0)*0.1))</f>
        <v>2.5</v>
      </c>
      <c r="AG269" s="566" t="n">
        <f aca="false">IF($D269=0.4,0.92,IF($D269=0.6,0.68,IF($D269=0.8,0.74,IF($D269=1,0.7,IF($D269=1.2,0.66,IF($D269=1.5,0.6,IF($D269&lt;=2,(2.4-(D269+0.3)),"--")))))))</f>
        <v>0.7</v>
      </c>
      <c r="AH269" s="547" t="n">
        <f aca="false">IF($Y269="--","--",IF($AE269&lt;=$W$4,ROUND(IF($AE269&lt;1.5,$AE269*$AF269*$AG269,1.5*$AF269*$AG269),2),0))</f>
        <v>0</v>
      </c>
      <c r="AI269" s="547" t="n">
        <f aca="false">IF($Y269="--","--",IF($AE269&gt;$W$4,ROUND(IF($AE269&lt;1.5,$AE269*$AF269*$AG269,1.5*$AF269*$AG269),2),0))</f>
        <v>2.63</v>
      </c>
      <c r="AJ269" s="547" t="n">
        <f aca="false">IF($Y269="--","--",IF($AE269&gt;$W$4,ROUND(IF($AE269&lt;1.5,0,IF($AE269&gt;3,1.5*$AF269*$AG269,($AE269-1.5)*$AF269*$AG269)),2),0))</f>
        <v>1.14</v>
      </c>
      <c r="AK269" s="547" t="n">
        <f aca="false">IF($Y269="--","--",IF($AE269&gt;$W$4,ROUND(IF($AE269&lt;3,0,IF($AE269&gt;4.5,1.5*$AF269*$AG269,($AE269-3)*$AF269*$AG269)),2),0))</f>
        <v>0</v>
      </c>
      <c r="AL269" s="547" t="n">
        <f aca="false">IF($Y269="--","--",IF($AE269&gt;$W$4,ROUND(IF($AE269&lt;4.5,0,IF($AE269&gt;6,($AE269-4.5)*$AF269*$AG269,($AE269-4.5)*$AF269*$AG269)),2),0))</f>
        <v>0</v>
      </c>
      <c r="AM269" s="544" t="n">
        <f aca="false">IF($Y269="--","--",IF($AE269&gt;$W$4,IF($AE269&lt;=4,ROUND(($AG269*4)*($AE269+0.5)*2,2),0),0))</f>
        <v>14.84</v>
      </c>
      <c r="AN269" s="548" t="n">
        <f aca="false">IF($Y269="--","--",IF($AE269&gt;$W$4,IF($AE269&gt;4,ROUND(($AG269*4)*($AE269+0.5)*2,2),0),0))</f>
        <v>0</v>
      </c>
      <c r="AO269" s="558" t="s">
        <v>1393</v>
      </c>
      <c r="AP269" s="570" t="s">
        <v>10</v>
      </c>
      <c r="AQ269" s="571" t="s">
        <v>1394</v>
      </c>
      <c r="AR269" s="560" t="n">
        <v>1</v>
      </c>
      <c r="AS269" s="561"/>
      <c r="AT269" s="561"/>
      <c r="AU269" s="562" t="n">
        <v>36</v>
      </c>
      <c r="AV269" s="560" t="n">
        <f aca="false">IF($Y269="--","--",Y269+0.2)</f>
        <v>1.7</v>
      </c>
      <c r="AW269" s="564" t="s">
        <v>1151</v>
      </c>
      <c r="AX269" s="561" t="n">
        <f aca="false">AV269</f>
        <v>1.7</v>
      </c>
      <c r="AY269" s="538" t="n">
        <f aca="false">IF(D269&gt;2,AU269,AU269-AV269)</f>
        <v>34.3</v>
      </c>
      <c r="AZ269" s="538" t="n">
        <f aca="false">N269</f>
        <v>0.2</v>
      </c>
      <c r="BA269" s="538" t="n">
        <f aca="false">P269</f>
        <v>1.9</v>
      </c>
      <c r="BB269" s="537" t="n">
        <f aca="false">IF(F269=0,IF(ROUND(AY269*(((N269*P269)+(((D269+M269*2)/6)*P269))-ROUND(((D269+M269*2)^2)*((PI()*96.379/(4*360))-((SIN((96.379/2)*PI()/180))*(COS((96.379/2)*PI()/180))/4)),4)),2),ROUND(AY269*(((N269*P269)+(((D269+M269*2)/4)*P269))-ROUND(((D269+M269*2)^2)*((PI()*120/(4*360))-((SIN((120/2)*PI()/180))*(COS((120/2)*PI()/180))/4)),4)),2)),0)</f>
        <v>25</v>
      </c>
      <c r="BC269" s="549" t="n">
        <f aca="false">IF(F269&gt;0,ROUND(AY269*N269*P269,2),0)</f>
        <v>0</v>
      </c>
      <c r="BD269" s="549" t="n">
        <f aca="false">SUM(Q269:U269,AH269:AL269)</f>
        <v>154.25</v>
      </c>
      <c r="BE269" s="549" t="n">
        <f aca="false">IF(F269=0,ROUND((PI()*((D269+M269*2)^2)/4)*AY269,2),ROUND((D269+M269*2)*(F269+M269*2)*AY269,2))</f>
        <v>38.79</v>
      </c>
      <c r="BF269" s="572" t="n">
        <f aca="false">IF(($I269+M269-0.15)&lt;=2,($I269+M269+0.15),IF(($I269+M269)&lt;=3,2.35,($I269+M269+0.2)-0.85))</f>
        <v>2.15</v>
      </c>
      <c r="BG269" s="572" t="n">
        <f aca="false">IF(D269&gt;2,(I269-F269-M269-0.11),IF(($I269+M269)&lt;=2,0,IF(($I269+M269)&gt;3,0.85,(I269+M269+0.2-BF269))))</f>
        <v>0</v>
      </c>
      <c r="BH269" s="572" t="n">
        <f aca="false">IF(D269&gt;2,ROUND(((1.42+0.4)+(0.91+0.4))*2*BG269,2),ROUND(AV269*AX269*BF269,2))</f>
        <v>6.21</v>
      </c>
      <c r="BI269" s="572" t="n">
        <f aca="false">ROUND(((PI()*0.9^2)/4)*BG269,2)</f>
        <v>0</v>
      </c>
      <c r="BJ269" s="550" t="n">
        <f aca="false">ROUND(BD269-BE269-BH269-BI269-BB269-BC269,2)</f>
        <v>84.25</v>
      </c>
      <c r="BK269" s="516"/>
    </row>
    <row r="270" customFormat="false" ht="14.25" hidden="false" customHeight="false" outlineLevel="0" collapsed="false">
      <c r="A270" s="558" t="s">
        <v>1394</v>
      </c>
      <c r="B270" s="570" t="s">
        <v>10</v>
      </c>
      <c r="C270" s="559" t="s">
        <v>1395</v>
      </c>
      <c r="D270" s="560" t="n">
        <v>1</v>
      </c>
      <c r="E270" s="561"/>
      <c r="F270" s="561"/>
      <c r="G270" s="560" t="s">
        <v>1150</v>
      </c>
      <c r="H270" s="562" t="n">
        <v>36</v>
      </c>
      <c r="I270" s="563" t="n">
        <v>1.9</v>
      </c>
      <c r="J270" s="563" t="n">
        <v>1.9</v>
      </c>
      <c r="K270" s="536" t="n">
        <v>0</v>
      </c>
      <c r="L270" s="537" t="n">
        <f aca="false">ROUND((I270+J270)/2,2)</f>
        <v>1.9</v>
      </c>
      <c r="M270" s="538" t="n">
        <f aca="false">IF(F270=0,ROUND($D270*0.1,2),IF(D270&gt;2.8,0.18,0.15))</f>
        <v>0.1</v>
      </c>
      <c r="N270" s="538" t="n">
        <f aca="false">IF(F270=0,IF(ROUND($D270/4,2),IF(ROUND(($D270*1.2)/6,2)&lt;0.1,0.1,ROUND(($D270*1.2)/6,2))),0.5)</f>
        <v>0.2</v>
      </c>
      <c r="O270" s="537" t="n">
        <f aca="false">L270+M270+N270</f>
        <v>2.2</v>
      </c>
      <c r="P270" s="537" t="n">
        <f aca="false">IF(O270&lt;2,(D270+M270*2)+0.6,(D270+M270*2)+0.6+ROUNDUP(O270-2,0)*0.1)</f>
        <v>1.9</v>
      </c>
      <c r="Q270" s="539" t="n">
        <f aca="false">IF($O270&lt;=$W$4,ROUND(IF($O270&lt;1.5,$O270*$H270*$P270,1.5*$H270*$P270),2),0)</f>
        <v>0</v>
      </c>
      <c r="R270" s="539" t="n">
        <f aca="false">IF($O270&gt;$W$4,ROUND(IF($O270&lt;1.5,$O270*$H270*$P270,1.5*$H270*$P270),2),0)</f>
        <v>102.6</v>
      </c>
      <c r="S270" s="539" t="n">
        <f aca="false">IF($O270&gt;$W$4,ROUND(IF($O270&lt;1.5,0,IF($O270&gt;3,1.5*$H270*$P270,($O270-1.5)*$H270*$P270)),2),0)</f>
        <v>47.88</v>
      </c>
      <c r="T270" s="539" t="n">
        <f aca="false">IF($O270&gt;$W$4,ROUND(IF($O270&lt;3,0,IF($O270&gt;4.5,1.5*$H270*$P270,($O270-3)*$H270*$P270)),2),0)</f>
        <v>0</v>
      </c>
      <c r="U270" s="539" t="n">
        <f aca="false">IF($O270&gt;$W$4,ROUND(IF($O270&lt;4.5,0,IF($O270&gt;6,($O270-4.5)*$H270*$P270,($O270-4.5)*$H270*$P270)),2),0)</f>
        <v>0</v>
      </c>
      <c r="V270" s="540" t="n">
        <f aca="false">IF($O270&gt;$W$4,IF($O270&lt;=4,ROUND($H270*($O270+0.5)*2,2),0),0)</f>
        <v>194.4</v>
      </c>
      <c r="W270" s="541" t="n">
        <f aca="false">IF($O270&gt;$W$4,IF($O270&gt;4,ROUND($H270*($O270+0.5)*2,2),0),0)</f>
        <v>0</v>
      </c>
      <c r="X270" s="558" t="str">
        <f aca="false">A270</f>
        <v>JB12</v>
      </c>
      <c r="Y270" s="560" t="n">
        <f aca="false">IF($D270=0.4,1.2,IF($D270=0.6,1.2,IF($D270=0.8,1.3,IF($D270=1,1.5,IF($D270=1.2,1.7,IF($D270&lt;=2,2,"--"))))))</f>
        <v>1.5</v>
      </c>
      <c r="Z270" s="564" t="s">
        <v>1151</v>
      </c>
      <c r="AA270" s="561" t="n">
        <f aca="false">Y270</f>
        <v>1.5</v>
      </c>
      <c r="AB270" s="543" t="n">
        <f aca="false">IF($Y270="--","--",I270)</f>
        <v>1.9</v>
      </c>
      <c r="AC270" s="544" t="n">
        <f aca="false">IF($Y270="--","--",IF(D270&gt;1.5,0.15,ROUND($D270*0.1,2)))</f>
        <v>0.1</v>
      </c>
      <c r="AD270" s="544" t="n">
        <f aca="false">IF($Y270="--","--",0.15)</f>
        <v>0.15</v>
      </c>
      <c r="AE270" s="545" t="n">
        <f aca="false">IF($Y270="--","--",ROUND(AB270+AC270+AD270,2))</f>
        <v>2.15</v>
      </c>
      <c r="AF270" s="565" t="n">
        <f aca="false">IF($Y270="--","--",IF($AB270&lt;=2,$Y270+1,($Y270+1)+ROUNDUP($AB270-2,0)*0.1))</f>
        <v>2.5</v>
      </c>
      <c r="AG270" s="566" t="n">
        <f aca="false">IF($D270=0.4,0.92,IF($D270=0.6,0.68,IF($D270=0.8,0.74,IF($D270=1,0.7,IF($D270=1.2,0.66,IF($D270=1.5,0.6,IF($D270&lt;=2,(2.4-(D270+0.3)),"--")))))))</f>
        <v>0.7</v>
      </c>
      <c r="AH270" s="547" t="n">
        <f aca="false">IF($Y270="--","--",IF($AE270&lt;=$W$4,ROUND(IF($AE270&lt;1.5,$AE270*$AF270*$AG270,1.5*$AF270*$AG270),2),0))</f>
        <v>0</v>
      </c>
      <c r="AI270" s="547" t="n">
        <f aca="false">IF($Y270="--","--",IF($AE270&gt;$W$4,ROUND(IF($AE270&lt;1.5,$AE270*$AF270*$AG270,1.5*$AF270*$AG270),2),0))</f>
        <v>2.63</v>
      </c>
      <c r="AJ270" s="547" t="n">
        <f aca="false">IF($Y270="--","--",IF($AE270&gt;$W$4,ROUND(IF($AE270&lt;1.5,0,IF($AE270&gt;3,1.5*$AF270*$AG270,($AE270-1.5)*$AF270*$AG270)),2),0))</f>
        <v>1.14</v>
      </c>
      <c r="AK270" s="547" t="n">
        <f aca="false">IF($Y270="--","--",IF($AE270&gt;$W$4,ROUND(IF($AE270&lt;3,0,IF($AE270&gt;4.5,1.5*$AF270*$AG270,($AE270-3)*$AF270*$AG270)),2),0))</f>
        <v>0</v>
      </c>
      <c r="AL270" s="547" t="n">
        <f aca="false">IF($Y270="--","--",IF($AE270&gt;$W$4,ROUND(IF($AE270&lt;4.5,0,IF($AE270&gt;6,($AE270-4.5)*$AF270*$AG270,($AE270-4.5)*$AF270*$AG270)),2),0))</f>
        <v>0</v>
      </c>
      <c r="AM270" s="544" t="n">
        <f aca="false">IF($Y270="--","--",IF($AE270&gt;$W$4,IF($AE270&lt;=4,ROUND(($AG270*4)*($AE270+0.5)*2,2),0),0))</f>
        <v>14.84</v>
      </c>
      <c r="AN270" s="548" t="n">
        <f aca="false">IF($Y270="--","--",IF($AE270&gt;$W$4,IF($AE270&gt;4,ROUND(($AG270*4)*($AE270+0.5)*2,2),0),0))</f>
        <v>0</v>
      </c>
      <c r="AO270" s="558" t="s">
        <v>1394</v>
      </c>
      <c r="AP270" s="570" t="s">
        <v>10</v>
      </c>
      <c r="AQ270" s="571" t="s">
        <v>1395</v>
      </c>
      <c r="AR270" s="560" t="n">
        <v>1</v>
      </c>
      <c r="AS270" s="561"/>
      <c r="AT270" s="561"/>
      <c r="AU270" s="562" t="n">
        <v>36</v>
      </c>
      <c r="AV270" s="560" t="n">
        <f aca="false">IF($Y270="--","--",Y270+0.2)</f>
        <v>1.7</v>
      </c>
      <c r="AW270" s="564" t="s">
        <v>1151</v>
      </c>
      <c r="AX270" s="561" t="n">
        <f aca="false">AV270</f>
        <v>1.7</v>
      </c>
      <c r="AY270" s="538" t="n">
        <f aca="false">IF(D270&gt;2,AU270,AU270-AV270)</f>
        <v>34.3</v>
      </c>
      <c r="AZ270" s="538" t="n">
        <f aca="false">N270</f>
        <v>0.2</v>
      </c>
      <c r="BA270" s="538" t="n">
        <f aca="false">P270</f>
        <v>1.9</v>
      </c>
      <c r="BB270" s="537" t="n">
        <f aca="false">IF(F270=0,IF(ROUND(AY270*(((N270*P270)+(((D270+M270*2)/6)*P270))-ROUND(((D270+M270*2)^2)*((PI()*96.379/(4*360))-((SIN((96.379/2)*PI()/180))*(COS((96.379/2)*PI()/180))/4)),4)),2),ROUND(AY270*(((N270*P270)+(((D270+M270*2)/4)*P270))-ROUND(((D270+M270*2)^2)*((PI()*120/(4*360))-((SIN((120/2)*PI()/180))*(COS((120/2)*PI()/180))/4)),4)),2)),0)</f>
        <v>25</v>
      </c>
      <c r="BC270" s="549" t="n">
        <f aca="false">IF(F270&gt;0,ROUND(AY270*N270*P270,2),0)</f>
        <v>0</v>
      </c>
      <c r="BD270" s="549" t="n">
        <f aca="false">SUM(Q270:U270,AH270:AL270)</f>
        <v>154.25</v>
      </c>
      <c r="BE270" s="549" t="n">
        <f aca="false">IF(F270=0,ROUND((PI()*((D270+M270*2)^2)/4)*AY270,2),ROUND((D270+M270*2)*(F270+M270*2)*AY270,2))</f>
        <v>38.79</v>
      </c>
      <c r="BF270" s="572" t="n">
        <f aca="false">IF(($I270+M270-0.15)&lt;=2,($I270+M270+0.15),IF(($I270+M270)&lt;=3,2.35,($I270+M270+0.2)-0.85))</f>
        <v>2.15</v>
      </c>
      <c r="BG270" s="572" t="n">
        <f aca="false">IF(D270&gt;2,(I270-F270-M270-0.11),IF(($I270+M270)&lt;=2,0,IF(($I270+M270)&gt;3,0.85,(I270+M270+0.2-BF270))))</f>
        <v>0</v>
      </c>
      <c r="BH270" s="572" t="n">
        <f aca="false">IF(D270&gt;2,ROUND(((1.42+0.4)+(0.91+0.4))*2*BG270,2),ROUND(AV270*AX270*BF270,2))</f>
        <v>6.21</v>
      </c>
      <c r="BI270" s="572" t="n">
        <f aca="false">ROUND(((PI()*0.9^2)/4)*BG270,2)</f>
        <v>0</v>
      </c>
      <c r="BJ270" s="550" t="n">
        <f aca="false">ROUND(BD270-BE270-BH270-BI270-BB270-BC270,2)</f>
        <v>84.25</v>
      </c>
      <c r="BK270" s="516"/>
    </row>
    <row r="271" customFormat="false" ht="14.25" hidden="false" customHeight="false" outlineLevel="0" collapsed="false">
      <c r="A271" s="530" t="s">
        <v>1395</v>
      </c>
      <c r="B271" s="531" t="s">
        <v>10</v>
      </c>
      <c r="C271" s="532" t="s">
        <v>1396</v>
      </c>
      <c r="D271" s="533" t="n">
        <v>1</v>
      </c>
      <c r="E271" s="534"/>
      <c r="F271" s="534"/>
      <c r="G271" s="533" t="s">
        <v>1150</v>
      </c>
      <c r="H271" s="535" t="n">
        <v>37</v>
      </c>
      <c r="I271" s="536" t="n">
        <v>1.9</v>
      </c>
      <c r="J271" s="536" t="n">
        <v>1.9</v>
      </c>
      <c r="K271" s="536" t="n">
        <v>0</v>
      </c>
      <c r="L271" s="537" t="n">
        <f aca="false">ROUND((I271+J271)/2,2)</f>
        <v>1.9</v>
      </c>
      <c r="M271" s="538" t="n">
        <f aca="false">IF(F271=0,ROUND($D271*0.1,2),IF(D271&gt;2.8,0.18,0.15))</f>
        <v>0.1</v>
      </c>
      <c r="N271" s="538" t="n">
        <f aca="false">IF(F271=0,IF(ROUND($D271/4,2),IF(ROUND(($D271*1.2)/6,2)&lt;0.1,0.1,ROUND(($D271*1.2)/6,2))),0.5)</f>
        <v>0.2</v>
      </c>
      <c r="O271" s="537" t="n">
        <f aca="false">L271+M271+N271</f>
        <v>2.2</v>
      </c>
      <c r="P271" s="537" t="n">
        <f aca="false">IF(O271&lt;2,(D271+M271*2)+0.6,(D271+M271*2)+0.6+ROUNDUP(O271-2,0)*0.1)</f>
        <v>1.9</v>
      </c>
      <c r="Q271" s="539" t="n">
        <f aca="false">IF($O271&lt;=$W$4,ROUND(IF($O271&lt;1.5,$O271*$H271*$P271,1.5*$H271*$P271),2),0)</f>
        <v>0</v>
      </c>
      <c r="R271" s="539" t="n">
        <f aca="false">IF($O271&gt;$W$4,ROUND(IF($O271&lt;1.5,$O271*$H271*$P271,1.5*$H271*$P271),2),0)</f>
        <v>105.45</v>
      </c>
      <c r="S271" s="539" t="n">
        <f aca="false">IF($O271&gt;$W$4,ROUND(IF($O271&lt;1.5,0,IF($O271&gt;3,1.5*$H271*$P271,($O271-1.5)*$H271*$P271)),2),0)</f>
        <v>49.21</v>
      </c>
      <c r="T271" s="539" t="n">
        <f aca="false">IF($O271&gt;$W$4,ROUND(IF($O271&lt;3,0,IF($O271&gt;4.5,1.5*$H271*$P271,($O271-3)*$H271*$P271)),2),0)</f>
        <v>0</v>
      </c>
      <c r="U271" s="539" t="n">
        <f aca="false">IF($O271&gt;$W$4,ROUND(IF($O271&lt;4.5,0,IF($O271&gt;6,($O271-4.5)*$H271*$P271,($O271-4.5)*$H271*$P271)),2),0)</f>
        <v>0</v>
      </c>
      <c r="V271" s="540" t="n">
        <f aca="false">IF($O271&gt;$W$4,IF($O271&lt;=4,ROUND($H271*($O271+0.5)*2,2),0),0)</f>
        <v>199.8</v>
      </c>
      <c r="W271" s="541" t="n">
        <f aca="false">IF($O271&gt;$W$4,IF($O271&gt;4,ROUND($H271*($O271+0.5)*2,2),0),0)</f>
        <v>0</v>
      </c>
      <c r="X271" s="530" t="str">
        <f aca="false">A271</f>
        <v>JB13</v>
      </c>
      <c r="Y271" s="533" t="n">
        <f aca="false">IF($D271=0.4,1.2,IF($D271=0.6,1.2,IF($D271=0.8,1.3,IF($D271=1,1.5,IF($D271=1.2,1.7,IF($D271&lt;=2,2,"--"))))))</f>
        <v>1.5</v>
      </c>
      <c r="Z271" s="542" t="s">
        <v>1151</v>
      </c>
      <c r="AA271" s="534" t="n">
        <f aca="false">Y271</f>
        <v>1.5</v>
      </c>
      <c r="AB271" s="543" t="n">
        <f aca="false">IF($Y271="--","--",I271)</f>
        <v>1.9</v>
      </c>
      <c r="AC271" s="544" t="n">
        <f aca="false">IF($Y271="--","--",IF(D271&gt;1.5,0.15,ROUND($D271*0.1,2)))</f>
        <v>0.1</v>
      </c>
      <c r="AD271" s="544" t="n">
        <f aca="false">IF($Y271="--","--",0.15)</f>
        <v>0.15</v>
      </c>
      <c r="AE271" s="545" t="n">
        <f aca="false">IF($Y271="--","--",ROUND(AB271+AC271+AD271,2))</f>
        <v>2.15</v>
      </c>
      <c r="AF271" s="545" t="n">
        <f aca="false">IF($Y271="--","--",IF($AB271&lt;=2,$Y271+1,($Y271+1)+ROUNDUP($AB271-2,0)*0.1))</f>
        <v>2.5</v>
      </c>
      <c r="AG271" s="546" t="n">
        <f aca="false">IF($D271=0.4,0.92,IF($D271=0.6,0.68,IF($D271=0.8,0.74,IF($D271=1,0.7,IF($D271=1.2,0.66,IF($D271=1.5,0.6,IF($D271&lt;=2,(2.4-(D271+0.3)),"--")))))))</f>
        <v>0.7</v>
      </c>
      <c r="AH271" s="547" t="n">
        <f aca="false">IF($Y271="--","--",IF($AE271&lt;=$W$4,ROUND(IF($AE271&lt;1.5,$AE271*$AF271*$AG271,1.5*$AF271*$AG271),2),0))</f>
        <v>0</v>
      </c>
      <c r="AI271" s="547" t="n">
        <f aca="false">IF($Y271="--","--",IF($AE271&gt;$W$4,ROUND(IF($AE271&lt;1.5,$AE271*$AF271*$AG271,1.5*$AF271*$AG271),2),0))</f>
        <v>2.63</v>
      </c>
      <c r="AJ271" s="547" t="n">
        <f aca="false">IF($Y271="--","--",IF($AE271&gt;$W$4,ROUND(IF($AE271&lt;1.5,0,IF($AE271&gt;3,1.5*$AF271*$AG271,($AE271-1.5)*$AF271*$AG271)),2),0))</f>
        <v>1.14</v>
      </c>
      <c r="AK271" s="547" t="n">
        <f aca="false">IF($Y271="--","--",IF($AE271&gt;$W$4,ROUND(IF($AE271&lt;3,0,IF($AE271&gt;4.5,1.5*$AF271*$AG271,($AE271-3)*$AF271*$AG271)),2),0))</f>
        <v>0</v>
      </c>
      <c r="AL271" s="547" t="n">
        <f aca="false">IF($Y271="--","--",IF($AE271&gt;$W$4,ROUND(IF($AE271&lt;4.5,0,IF($AE271&gt;6,($AE271-4.5)*$AF271*$AG271,($AE271-4.5)*$AF271*$AG271)),2),0))</f>
        <v>0</v>
      </c>
      <c r="AM271" s="544" t="n">
        <f aca="false">IF($Y271="--","--",IF($AE271&gt;$W$4,IF($AE271&lt;=4,ROUND(($AG271*4)*($AE271+0.5)*2,2),0),0))</f>
        <v>14.84</v>
      </c>
      <c r="AN271" s="548" t="n">
        <f aca="false">IF($Y271="--","--",IF($AE271&gt;$W$4,IF($AE271&gt;4,ROUND(($AG271*4)*($AE271+0.5)*2,2),0),0))</f>
        <v>0</v>
      </c>
      <c r="AO271" s="530" t="s">
        <v>1395</v>
      </c>
      <c r="AP271" s="531" t="s">
        <v>10</v>
      </c>
      <c r="AQ271" s="569" t="s">
        <v>1396</v>
      </c>
      <c r="AR271" s="533" t="n">
        <v>1</v>
      </c>
      <c r="AS271" s="534"/>
      <c r="AT271" s="534"/>
      <c r="AU271" s="535" t="n">
        <v>37</v>
      </c>
      <c r="AV271" s="533" t="n">
        <f aca="false">IF($Y271="--","--",Y271+0.2)</f>
        <v>1.7</v>
      </c>
      <c r="AW271" s="542" t="s">
        <v>1151</v>
      </c>
      <c r="AX271" s="534" t="n">
        <f aca="false">AV271</f>
        <v>1.7</v>
      </c>
      <c r="AY271" s="538" t="n">
        <f aca="false">IF(D271&gt;2,AU271,AU271-AV271)</f>
        <v>35.3</v>
      </c>
      <c r="AZ271" s="538" t="n">
        <f aca="false">N271</f>
        <v>0.2</v>
      </c>
      <c r="BA271" s="538" t="n">
        <f aca="false">P271</f>
        <v>1.9</v>
      </c>
      <c r="BB271" s="537" t="n">
        <f aca="false">IF(F271=0,IF(ROUND(AY271*(((N271*P271)+(((D271+M271*2)/6)*P271))-ROUND(((D271+M271*2)^2)*((PI()*96.379/(4*360))-((SIN((96.379/2)*PI()/180))*(COS((96.379/2)*PI()/180))/4)),4)),2),ROUND(AY271*(((N271*P271)+(((D271+M271*2)/4)*P271))-ROUND(((D271+M271*2)^2)*((PI()*120/(4*360))-((SIN((120/2)*PI()/180))*(COS((120/2)*PI()/180))/4)),4)),2)),0)</f>
        <v>25.73</v>
      </c>
      <c r="BC271" s="549" t="n">
        <f aca="false">IF(F271&gt;0,ROUND(AY271*N271*P271,2),0)</f>
        <v>0</v>
      </c>
      <c r="BD271" s="549" t="n">
        <f aca="false">SUM(Q271:U271,AH271:AL271)</f>
        <v>158.43</v>
      </c>
      <c r="BE271" s="549" t="n">
        <f aca="false">IF(F271=0,ROUND((PI()*((D271+M271*2)^2)/4)*AY271,2),ROUND((D271+M271*2)*(F271+M271*2)*AY271,2))</f>
        <v>39.92</v>
      </c>
      <c r="BF271" s="572" t="n">
        <f aca="false">IF(($I271+M271-0.15)&lt;=2,($I271+M271+0.15),IF(($I271+M271)&lt;=3,2.35,($I271+M271+0.2)-0.85))</f>
        <v>2.15</v>
      </c>
      <c r="BG271" s="572" t="n">
        <f aca="false">IF(D271&gt;2,(I271-F271-M271-0.11),IF(($I271+M271)&lt;=2,0,IF(($I271+M271)&gt;3,0.85,(I271+M271+0.2-BF271))))</f>
        <v>0</v>
      </c>
      <c r="BH271" s="572" t="n">
        <f aca="false">IF(D271&gt;2,ROUND(((1.42+0.4)+(0.91+0.4))*2*BG271,2),ROUND(AV271*AX271*BF271,2))</f>
        <v>6.21</v>
      </c>
      <c r="BI271" s="572" t="n">
        <f aca="false">ROUND(((PI()*0.9^2)/4)*BG271,2)</f>
        <v>0</v>
      </c>
      <c r="BJ271" s="550" t="n">
        <f aca="false">ROUND(BD271-BE271-BH271-BI271-BB271-BC271,2)</f>
        <v>86.57</v>
      </c>
      <c r="BK271" s="516"/>
    </row>
    <row r="272" customFormat="false" ht="14.25" hidden="false" customHeight="false" outlineLevel="0" collapsed="false">
      <c r="A272" s="558" t="s">
        <v>1396</v>
      </c>
      <c r="B272" s="570" t="s">
        <v>10</v>
      </c>
      <c r="C272" s="559" t="s">
        <v>1397</v>
      </c>
      <c r="D272" s="560" t="n">
        <v>1</v>
      </c>
      <c r="E272" s="561"/>
      <c r="F272" s="561"/>
      <c r="G272" s="560" t="s">
        <v>1150</v>
      </c>
      <c r="H272" s="562" t="n">
        <v>37</v>
      </c>
      <c r="I272" s="563" t="n">
        <v>1.9</v>
      </c>
      <c r="J272" s="563" t="n">
        <v>1.9</v>
      </c>
      <c r="K272" s="536" t="n">
        <v>0.95</v>
      </c>
      <c r="L272" s="537" t="n">
        <f aca="false">ROUND((I272+J272)/2,2)</f>
        <v>1.9</v>
      </c>
      <c r="M272" s="538" t="n">
        <f aca="false">IF(F272=0,ROUND($D272*0.1,2),IF(D272&gt;2.8,0.18,0.15))</f>
        <v>0.1</v>
      </c>
      <c r="N272" s="538" t="n">
        <f aca="false">IF(F272=0,IF(ROUND($D272/4,2),IF(ROUND(($D272*1.2)/6,2)&lt;0.1,0.1,ROUND(($D272*1.2)/6,2))),0.5)</f>
        <v>0.2</v>
      </c>
      <c r="O272" s="537" t="n">
        <f aca="false">L272+M272+N272</f>
        <v>2.2</v>
      </c>
      <c r="P272" s="537" t="n">
        <f aca="false">IF(O272&lt;2,(D272+M272*2)+0.6,(D272+M272*2)+0.6+ROUNDUP(O272-2,0)*0.1)</f>
        <v>1.9</v>
      </c>
      <c r="Q272" s="539" t="n">
        <f aca="false">IF($O272&lt;=$W$4,ROUND(IF($O272&lt;1.5,$O272*$H272*$P272,1.5*$H272*$P272),2),0)</f>
        <v>0</v>
      </c>
      <c r="R272" s="539" t="n">
        <f aca="false">IF($O272&gt;$W$4,ROUND(IF($O272&lt;1.5,$O272*$H272*$P272,1.5*$H272*$P272),2),0)</f>
        <v>105.45</v>
      </c>
      <c r="S272" s="539" t="n">
        <f aca="false">IF($O272&gt;$W$4,ROUND(IF($O272&lt;1.5,0,IF($O272&gt;3,1.5*$H272*$P272,($O272-1.5)*$H272*$P272)),2),0)</f>
        <v>49.21</v>
      </c>
      <c r="T272" s="539" t="n">
        <f aca="false">IF($O272&gt;$W$4,ROUND(IF($O272&lt;3,0,IF($O272&gt;4.5,1.5*$H272*$P272,($O272-3)*$H272*$P272)),2),0)</f>
        <v>0</v>
      </c>
      <c r="U272" s="539" t="n">
        <f aca="false">IF($O272&gt;$W$4,ROUND(IF($O272&lt;4.5,0,IF($O272&gt;6,($O272-4.5)*$H272*$P272,($O272-4.5)*$H272*$P272)),2),0)</f>
        <v>0</v>
      </c>
      <c r="V272" s="540" t="n">
        <f aca="false">IF($O272&gt;$W$4,IF($O272&lt;=4,ROUND($H272*($O272+0.5)*2,2),0),0)</f>
        <v>199.8</v>
      </c>
      <c r="W272" s="541" t="n">
        <f aca="false">IF($O272&gt;$W$4,IF($O272&gt;4,ROUND($H272*($O272+0.5)*2,2),0),0)</f>
        <v>0</v>
      </c>
      <c r="X272" s="558" t="str">
        <f aca="false">A272</f>
        <v>JB14</v>
      </c>
      <c r="Y272" s="560" t="n">
        <f aca="false">IF($D272=0.4,1.2,IF($D272=0.6,1.2,IF($D272=0.8,1.3,IF($D272=1,1.5,IF($D272=1.2,1.7,IF($D272&lt;=2,2,"--"))))))</f>
        <v>1.5</v>
      </c>
      <c r="Z272" s="564" t="s">
        <v>1151</v>
      </c>
      <c r="AA272" s="561" t="n">
        <f aca="false">Y272</f>
        <v>1.5</v>
      </c>
      <c r="AB272" s="543" t="n">
        <f aca="false">IF($Y272="--","--",I272)</f>
        <v>1.9</v>
      </c>
      <c r="AC272" s="544" t="n">
        <f aca="false">IF($Y272="--","--",IF(D272&gt;1.5,0.15,ROUND($D272*0.1,2)))</f>
        <v>0.1</v>
      </c>
      <c r="AD272" s="544" t="n">
        <f aca="false">IF($Y272="--","--",0.15)</f>
        <v>0.15</v>
      </c>
      <c r="AE272" s="545" t="n">
        <f aca="false">IF($Y272="--","--",ROUND(AB272+AC272+AD272,2))</f>
        <v>2.15</v>
      </c>
      <c r="AF272" s="565" t="n">
        <f aca="false">IF($Y272="--","--",IF($AB272&lt;=2,$Y272+1,($Y272+1)+ROUNDUP($AB272-2,0)*0.1))</f>
        <v>2.5</v>
      </c>
      <c r="AG272" s="566" t="n">
        <f aca="false">IF($D272=0.4,0.92,IF($D272=0.6,0.68,IF($D272=0.8,0.74,IF($D272=1,0.7,IF($D272=1.2,0.66,IF($D272=1.5,0.6,IF($D272&lt;=2,(2.4-(D272+0.3)),"--")))))))</f>
        <v>0.7</v>
      </c>
      <c r="AH272" s="547" t="n">
        <f aca="false">IF($Y272="--","--",IF($AE272&lt;=$W$4,ROUND(IF($AE272&lt;1.5,$AE272*$AF272*$AG272,1.5*$AF272*$AG272),2),0))</f>
        <v>0</v>
      </c>
      <c r="AI272" s="547" t="n">
        <f aca="false">IF($Y272="--","--",IF($AE272&gt;$W$4,ROUND(IF($AE272&lt;1.5,$AE272*$AF272*$AG272,1.5*$AF272*$AG272),2),0))</f>
        <v>2.63</v>
      </c>
      <c r="AJ272" s="547" t="n">
        <f aca="false">IF($Y272="--","--",IF($AE272&gt;$W$4,ROUND(IF($AE272&lt;1.5,0,IF($AE272&gt;3,1.5*$AF272*$AG272,($AE272-1.5)*$AF272*$AG272)),2),0))</f>
        <v>1.14</v>
      </c>
      <c r="AK272" s="547" t="n">
        <f aca="false">IF($Y272="--","--",IF($AE272&gt;$W$4,ROUND(IF($AE272&lt;3,0,IF($AE272&gt;4.5,1.5*$AF272*$AG272,($AE272-3)*$AF272*$AG272)),2),0))</f>
        <v>0</v>
      </c>
      <c r="AL272" s="547" t="n">
        <f aca="false">IF($Y272="--","--",IF($AE272&gt;$W$4,ROUND(IF($AE272&lt;4.5,0,IF($AE272&gt;6,($AE272-4.5)*$AF272*$AG272,($AE272-4.5)*$AF272*$AG272)),2),0))</f>
        <v>0</v>
      </c>
      <c r="AM272" s="544" t="n">
        <f aca="false">IF($Y272="--","--",IF($AE272&gt;$W$4,IF($AE272&lt;=4,ROUND(($AG272*4)*($AE272+0.5)*2,2),0),0))</f>
        <v>14.84</v>
      </c>
      <c r="AN272" s="548" t="n">
        <f aca="false">IF($Y272="--","--",IF($AE272&gt;$W$4,IF($AE272&gt;4,ROUND(($AG272*4)*($AE272+0.5)*2,2),0),0))</f>
        <v>0</v>
      </c>
      <c r="AO272" s="558" t="s">
        <v>1396</v>
      </c>
      <c r="AP272" s="570" t="s">
        <v>10</v>
      </c>
      <c r="AQ272" s="571" t="s">
        <v>1397</v>
      </c>
      <c r="AR272" s="560" t="n">
        <v>1</v>
      </c>
      <c r="AS272" s="561"/>
      <c r="AT272" s="561"/>
      <c r="AU272" s="562" t="n">
        <v>37</v>
      </c>
      <c r="AV272" s="560" t="n">
        <f aca="false">IF($Y272="--","--",Y272+0.2)</f>
        <v>1.7</v>
      </c>
      <c r="AW272" s="564" t="s">
        <v>1151</v>
      </c>
      <c r="AX272" s="561" t="n">
        <f aca="false">AV272</f>
        <v>1.7</v>
      </c>
      <c r="AY272" s="538" t="n">
        <f aca="false">IF(D272&gt;2,AU272,AU272-AV272)</f>
        <v>35.3</v>
      </c>
      <c r="AZ272" s="538" t="n">
        <f aca="false">N272</f>
        <v>0.2</v>
      </c>
      <c r="BA272" s="538" t="n">
        <f aca="false">P272</f>
        <v>1.9</v>
      </c>
      <c r="BB272" s="537" t="n">
        <f aca="false">IF(F272=0,IF(ROUND(AY272*(((N272*P272)+(((D272+M272*2)/6)*P272))-ROUND(((D272+M272*2)^2)*((PI()*96.379/(4*360))-((SIN((96.379/2)*PI()/180))*(COS((96.379/2)*PI()/180))/4)),4)),2),ROUND(AY272*(((N272*P272)+(((D272+M272*2)/4)*P272))-ROUND(((D272+M272*2)^2)*((PI()*120/(4*360))-((SIN((120/2)*PI()/180))*(COS((120/2)*PI()/180))/4)),4)),2)),0)</f>
        <v>25.73</v>
      </c>
      <c r="BC272" s="549" t="n">
        <f aca="false">IF(F272&gt;0,ROUND(AY272*N272*P272,2),0)</f>
        <v>0</v>
      </c>
      <c r="BD272" s="549" t="n">
        <f aca="false">SUM(Q272:U272,AH272:AL272)</f>
        <v>158.43</v>
      </c>
      <c r="BE272" s="549" t="n">
        <f aca="false">IF(F272=0,ROUND((PI()*((D272+M272*2)^2)/4)*AY272,2),ROUND((D272+M272*2)*(F272+M272*2)*AY272,2))</f>
        <v>39.92</v>
      </c>
      <c r="BF272" s="572" t="n">
        <f aca="false">IF(($I272+M272-0.15)&lt;=2,($I272+M272+0.15),IF(($I272+M272)&lt;=3,2.35,($I272+M272+0.2)-0.85))</f>
        <v>2.15</v>
      </c>
      <c r="BG272" s="572" t="n">
        <f aca="false">IF(D272&gt;2,(I272-F272-M272-0.11),IF(($I272+M272)&lt;=2,0,IF(($I272+M272)&gt;3,0.85,(I272+M272+0.2-BF272))))</f>
        <v>0</v>
      </c>
      <c r="BH272" s="572" t="n">
        <f aca="false">IF(D272&gt;2,ROUND(((1.42+0.4)+(0.91+0.4))*2*BG272,2),ROUND(AV272*AX272*BF272,2))</f>
        <v>6.21</v>
      </c>
      <c r="BI272" s="572" t="n">
        <f aca="false">ROUND(((PI()*0.9^2)/4)*BG272,2)</f>
        <v>0</v>
      </c>
      <c r="BJ272" s="550" t="n">
        <f aca="false">ROUND(BD272-BE272-BH272-BI272-BB272-BC272,2)</f>
        <v>86.57</v>
      </c>
      <c r="BK272" s="516"/>
    </row>
    <row r="273" customFormat="false" ht="14.25" hidden="false" customHeight="false" outlineLevel="0" collapsed="false">
      <c r="A273" s="558" t="s">
        <v>1397</v>
      </c>
      <c r="B273" s="570" t="s">
        <v>10</v>
      </c>
      <c r="C273" s="559" t="s">
        <v>1398</v>
      </c>
      <c r="D273" s="560" t="n">
        <v>1.5</v>
      </c>
      <c r="E273" s="561"/>
      <c r="F273" s="561"/>
      <c r="G273" s="560" t="s">
        <v>1150</v>
      </c>
      <c r="H273" s="562" t="n">
        <v>34</v>
      </c>
      <c r="I273" s="563" t="n">
        <v>2.85</v>
      </c>
      <c r="J273" s="563" t="n">
        <v>2.64710647191427</v>
      </c>
      <c r="K273" s="536" t="n">
        <v>0.2</v>
      </c>
      <c r="L273" s="537" t="n">
        <f aca="false">ROUND((I273+J273)/2,2)</f>
        <v>2.75</v>
      </c>
      <c r="M273" s="538" t="n">
        <f aca="false">IF(F273=0,ROUND($D273*0.1,2),IF(D273&gt;2.8,0.18,0.15))</f>
        <v>0.15</v>
      </c>
      <c r="N273" s="538" t="n">
        <f aca="false">IF(F273=0,IF(ROUND($D273/4,2),IF(ROUND(($D273*1.2)/6,2)&lt;0.1,0.1,ROUND(($D273*1.2)/6,2))),0.5)</f>
        <v>0.3</v>
      </c>
      <c r="O273" s="537" t="n">
        <f aca="false">L273+M273+N273</f>
        <v>3.2</v>
      </c>
      <c r="P273" s="537" t="n">
        <f aca="false">IF(O273&lt;2,(D273+M273*2)+0.6,(D273+M273*2)+0.6+ROUNDUP(O273-2,0)*0.1)</f>
        <v>2.6</v>
      </c>
      <c r="Q273" s="539" t="n">
        <f aca="false">IF($O273&lt;=$W$4,ROUND(IF($O273&lt;1.5,$O273*$H273*$P273,1.5*$H273*$P273),2),0)</f>
        <v>0</v>
      </c>
      <c r="R273" s="539" t="n">
        <f aca="false">IF($O273&gt;$W$4,ROUND(IF($O273&lt;1.5,$O273*$H273*$P273,1.5*$H273*$P273),2),0)</f>
        <v>132.6</v>
      </c>
      <c r="S273" s="539" t="n">
        <f aca="false">IF($O273&gt;$W$4,ROUND(IF($O273&lt;1.5,0,IF($O273&gt;3,1.5*$H273*$P273,($O273-1.5)*$H273*$P273)),2),0)</f>
        <v>132.6</v>
      </c>
      <c r="T273" s="539" t="n">
        <f aca="false">IF($O273&gt;$W$4,ROUND(IF($O273&lt;3,0,IF($O273&gt;4.5,1.5*$H273*$P273,($O273-3)*$H273*$P273)),2),0)</f>
        <v>17.68</v>
      </c>
      <c r="U273" s="539" t="n">
        <f aca="false">IF($O273&gt;$W$4,ROUND(IF($O273&lt;4.5,0,IF($O273&gt;6,($O273-4.5)*$H273*$P273,($O273-4.5)*$H273*$P273)),2),0)</f>
        <v>0</v>
      </c>
      <c r="V273" s="540" t="n">
        <f aca="false">IF($O273&gt;$W$4,IF($O273&lt;=4,ROUND($H273*($O273+0.5)*2,2),0),0)</f>
        <v>251.6</v>
      </c>
      <c r="W273" s="541" t="n">
        <f aca="false">IF($O273&gt;$W$4,IF($O273&gt;4,ROUND($H273*($O273+0.5)*2,2),0),0)</f>
        <v>0</v>
      </c>
      <c r="X273" s="558" t="str">
        <f aca="false">A273</f>
        <v>JB15</v>
      </c>
      <c r="Y273" s="560" t="n">
        <f aca="false">IF($D273=0.4,1.2,IF($D273=0.6,1.2,IF($D273=0.8,1.3,IF($D273=1,1.5,IF($D273=1.2,1.7,IF($D273&lt;=2,2,"--"))))))</f>
        <v>2</v>
      </c>
      <c r="Z273" s="564" t="s">
        <v>1151</v>
      </c>
      <c r="AA273" s="561" t="n">
        <f aca="false">Y273</f>
        <v>2</v>
      </c>
      <c r="AB273" s="543" t="n">
        <f aca="false">IF($Y273="--","--",I273)</f>
        <v>2.85</v>
      </c>
      <c r="AC273" s="544" t="n">
        <f aca="false">IF($Y273="--","--",IF(D273&gt;1.5,0.15,ROUND($D273*0.1,2)))</f>
        <v>0.15</v>
      </c>
      <c r="AD273" s="544" t="n">
        <f aca="false">IF($Y273="--","--",0.15)</f>
        <v>0.15</v>
      </c>
      <c r="AE273" s="545" t="n">
        <f aca="false">IF($Y273="--","--",ROUND(AB273+AC273+AD273,2))</f>
        <v>3.15</v>
      </c>
      <c r="AF273" s="565" t="n">
        <f aca="false">IF($Y273="--","--",IF($AB273&lt;=2,$Y273+1,($Y273+1)+ROUNDUP($AB273-2,0)*0.1))</f>
        <v>3.1</v>
      </c>
      <c r="AG273" s="566" t="n">
        <f aca="false">IF($D273=0.4,0.92,IF($D273=0.6,0.68,IF($D273=0.8,0.74,IF($D273=1,0.7,IF($D273=1.2,0.66,IF($D273=1.5,0.6,IF($D273&lt;=2,(2.4-(D273+0.3)),"--")))))))</f>
        <v>0.6</v>
      </c>
      <c r="AH273" s="547" t="n">
        <f aca="false">IF($Y273="--","--",IF($AE273&lt;=$W$4,ROUND(IF($AE273&lt;1.5,$AE273*$AF273*$AG273,1.5*$AF273*$AG273),2),0))</f>
        <v>0</v>
      </c>
      <c r="AI273" s="547" t="n">
        <f aca="false">IF($Y273="--","--",IF($AE273&gt;$W$4,ROUND(IF($AE273&lt;1.5,$AE273*$AF273*$AG273,1.5*$AF273*$AG273),2),0))</f>
        <v>2.79</v>
      </c>
      <c r="AJ273" s="547" t="n">
        <f aca="false">IF($Y273="--","--",IF($AE273&gt;$W$4,ROUND(IF($AE273&lt;1.5,0,IF($AE273&gt;3,1.5*$AF273*$AG273,($AE273-1.5)*$AF273*$AG273)),2),0))</f>
        <v>2.79</v>
      </c>
      <c r="AK273" s="547" t="n">
        <f aca="false">IF($Y273="--","--",IF($AE273&gt;$W$4,ROUND(IF($AE273&lt;3,0,IF($AE273&gt;4.5,1.5*$AF273*$AG273,($AE273-3)*$AF273*$AG273)),2),0))</f>
        <v>0.28</v>
      </c>
      <c r="AL273" s="547" t="n">
        <f aca="false">IF($Y273="--","--",IF($AE273&gt;$W$4,ROUND(IF($AE273&lt;4.5,0,IF($AE273&gt;6,($AE273-4.5)*$AF273*$AG273,($AE273-4.5)*$AF273*$AG273)),2),0))</f>
        <v>0</v>
      </c>
      <c r="AM273" s="544" t="n">
        <f aca="false">IF($Y273="--","--",IF($AE273&gt;$W$4,IF($AE273&lt;=4,ROUND(($AG273*4)*($AE273+0.5)*2,2),0),0))</f>
        <v>17.52</v>
      </c>
      <c r="AN273" s="548" t="n">
        <f aca="false">IF($Y273="--","--",IF($AE273&gt;$W$4,IF($AE273&gt;4,ROUND(($AG273*4)*($AE273+0.5)*2,2),0),0))</f>
        <v>0</v>
      </c>
      <c r="AO273" s="558" t="s">
        <v>1397</v>
      </c>
      <c r="AP273" s="570" t="s">
        <v>10</v>
      </c>
      <c r="AQ273" s="571" t="s">
        <v>1398</v>
      </c>
      <c r="AR273" s="560" t="n">
        <v>1.5</v>
      </c>
      <c r="AS273" s="561"/>
      <c r="AT273" s="561"/>
      <c r="AU273" s="562" t="n">
        <v>34</v>
      </c>
      <c r="AV273" s="560" t="n">
        <f aca="false">IF($Y273="--","--",Y273+0.2)</f>
        <v>2.2</v>
      </c>
      <c r="AW273" s="564" t="s">
        <v>1151</v>
      </c>
      <c r="AX273" s="561" t="n">
        <f aca="false">AV273</f>
        <v>2.2</v>
      </c>
      <c r="AY273" s="538" t="n">
        <f aca="false">IF(D273&gt;2,AU273,AU273-AV273)</f>
        <v>31.8</v>
      </c>
      <c r="AZ273" s="538" t="n">
        <f aca="false">N273</f>
        <v>0.3</v>
      </c>
      <c r="BA273" s="538" t="n">
        <f aca="false">P273</f>
        <v>2.6</v>
      </c>
      <c r="BB273" s="537" t="n">
        <f aca="false">IF(F273=0,IF(ROUND(AY273*(((N273*P273)+(((D273+M273*2)/6)*P273))-ROUND(((D273+M273*2)^2)*((PI()*96.379/(4*360))-((SIN((96.379/2)*PI()/180))*(COS((96.379/2)*PI()/180))/4)),4)),2),ROUND(AY273*(((N273*P273)+(((D273+M273*2)/4)*P273))-ROUND(((D273+M273*2)^2)*((PI()*120/(4*360))-((SIN((120/2)*PI()/180))*(COS((120/2)*PI()/180))/4)),4)),2)),0)</f>
        <v>46.19</v>
      </c>
      <c r="BC273" s="549" t="n">
        <f aca="false">IF(F273&gt;0,ROUND(AY273*N273*P273,2),0)</f>
        <v>0</v>
      </c>
      <c r="BD273" s="549" t="n">
        <f aca="false">SUM(Q273:U273,AH273:AL273)</f>
        <v>288.74</v>
      </c>
      <c r="BE273" s="549" t="n">
        <f aca="false">IF(F273=0,ROUND((PI()*((D273+M273*2)^2)/4)*AY273,2),ROUND((D273+M273*2)*(F273+M273*2)*AY273,2))</f>
        <v>80.92</v>
      </c>
      <c r="BF273" s="572" t="n">
        <f aca="false">IF(($I273+M273-0.15)&lt;=2,($I273+M273+0.15),IF(($I273+M273)&lt;=3,2.35,($I273+M273+0.2)-0.85))</f>
        <v>2.35</v>
      </c>
      <c r="BG273" s="572" t="n">
        <f aca="false">IF(D273&gt;2,(I273-F273-M273-0.11),IF(($I273+M273)&lt;=2,0,IF(($I273+M273)&gt;3,0.85,(I273+M273+0.2-BF273))))</f>
        <v>0.85</v>
      </c>
      <c r="BH273" s="572" t="n">
        <f aca="false">IF(D273&gt;2,ROUND(((1.42+0.4)+(0.91+0.4))*2*BG273,2),ROUND(AV273*AX273*BF273,2))</f>
        <v>11.37</v>
      </c>
      <c r="BI273" s="572" t="n">
        <f aca="false">ROUND(((PI()*0.9^2)/4)*BG273,2)</f>
        <v>0.54</v>
      </c>
      <c r="BJ273" s="550" t="n">
        <f aca="false">ROUND(BD273-BE273-BH273-BI273-BB273-BC273,2)</f>
        <v>149.72</v>
      </c>
      <c r="BK273" s="516"/>
    </row>
    <row r="274" customFormat="false" ht="14.25" hidden="false" customHeight="false" outlineLevel="0" collapsed="false">
      <c r="A274" s="558" t="s">
        <v>1398</v>
      </c>
      <c r="B274" s="570" t="s">
        <v>10</v>
      </c>
      <c r="C274" s="559" t="s">
        <v>1399</v>
      </c>
      <c r="D274" s="560" t="n">
        <v>1.5</v>
      </c>
      <c r="E274" s="561"/>
      <c r="F274" s="561"/>
      <c r="G274" s="560" t="s">
        <v>1150</v>
      </c>
      <c r="H274" s="562" t="n">
        <v>40</v>
      </c>
      <c r="I274" s="563" t="n">
        <v>2.84710647191427</v>
      </c>
      <c r="J274" s="563" t="n">
        <v>2.75491361207317</v>
      </c>
      <c r="K274" s="536" t="n">
        <v>0</v>
      </c>
      <c r="L274" s="537" t="n">
        <f aca="false">ROUND((I274+J274)/2,2)</f>
        <v>2.8</v>
      </c>
      <c r="M274" s="538" t="n">
        <f aca="false">IF(F274=0,ROUND($D274*0.1,2),IF(D274&gt;2.8,0.18,0.15))</f>
        <v>0.15</v>
      </c>
      <c r="N274" s="538" t="n">
        <f aca="false">IF(F274=0,IF(ROUND($D274/4,2),IF(ROUND(($D274*1.2)/6,2)&lt;0.1,0.1,ROUND(($D274*1.2)/6,2))),0.5)</f>
        <v>0.3</v>
      </c>
      <c r="O274" s="537" t="n">
        <f aca="false">L274+M274+N274</f>
        <v>3.25</v>
      </c>
      <c r="P274" s="537" t="n">
        <f aca="false">IF(O274&lt;2,(D274+M274*2)+0.6,(D274+M274*2)+0.6+ROUNDUP(O274-2,0)*0.1)</f>
        <v>2.6</v>
      </c>
      <c r="Q274" s="539" t="n">
        <f aca="false">IF($O274&lt;=$W$4,ROUND(IF($O274&lt;1.5,$O274*$H274*$P274,1.5*$H274*$P274),2),0)</f>
        <v>0</v>
      </c>
      <c r="R274" s="539" t="n">
        <f aca="false">IF($O274&gt;$W$4,ROUND(IF($O274&lt;1.5,$O274*$H274*$P274,1.5*$H274*$P274),2),0)</f>
        <v>156</v>
      </c>
      <c r="S274" s="539" t="n">
        <f aca="false">IF($O274&gt;$W$4,ROUND(IF($O274&lt;1.5,0,IF($O274&gt;3,1.5*$H274*$P274,($O274-1.5)*$H274*$P274)),2),0)</f>
        <v>156</v>
      </c>
      <c r="T274" s="539" t="n">
        <f aca="false">IF($O274&gt;$W$4,ROUND(IF($O274&lt;3,0,IF($O274&gt;4.5,1.5*$H274*$P274,($O274-3)*$H274*$P274)),2),0)</f>
        <v>26</v>
      </c>
      <c r="U274" s="539" t="n">
        <f aca="false">IF($O274&gt;$W$4,ROUND(IF($O274&lt;4.5,0,IF($O274&gt;6,($O274-4.5)*$H274*$P274,($O274-4.5)*$H274*$P274)),2),0)</f>
        <v>0</v>
      </c>
      <c r="V274" s="540" t="n">
        <f aca="false">IF($O274&gt;$W$4,IF($O274&lt;=4,ROUND($H274*($O274+0.5)*2,2),0),0)</f>
        <v>300</v>
      </c>
      <c r="W274" s="541" t="n">
        <f aca="false">IF($O274&gt;$W$4,IF($O274&gt;4,ROUND($H274*($O274+0.5)*2,2),0),0)</f>
        <v>0</v>
      </c>
      <c r="X274" s="558" t="str">
        <f aca="false">A274</f>
        <v>JB16</v>
      </c>
      <c r="Y274" s="560" t="n">
        <f aca="false">IF($D274=0.4,1.2,IF($D274=0.6,1.2,IF($D274=0.8,1.3,IF($D274=1,1.5,IF($D274=1.2,1.7,IF($D274&lt;=2,2,"--"))))))</f>
        <v>2</v>
      </c>
      <c r="Z274" s="564" t="s">
        <v>1151</v>
      </c>
      <c r="AA274" s="561" t="n">
        <f aca="false">Y274</f>
        <v>2</v>
      </c>
      <c r="AB274" s="543" t="n">
        <f aca="false">IF($Y274="--","--",I274)</f>
        <v>2.84710647191427</v>
      </c>
      <c r="AC274" s="544" t="n">
        <f aca="false">IF($Y274="--","--",IF(D274&gt;1.5,0.15,ROUND($D274*0.1,2)))</f>
        <v>0.15</v>
      </c>
      <c r="AD274" s="544" t="n">
        <f aca="false">IF($Y274="--","--",0.15)</f>
        <v>0.15</v>
      </c>
      <c r="AE274" s="545" t="n">
        <f aca="false">IF($Y274="--","--",ROUND(AB274+AC274+AD274,2))</f>
        <v>3.15</v>
      </c>
      <c r="AF274" s="565" t="n">
        <f aca="false">IF($Y274="--","--",IF($AB274&lt;=2,$Y274+1,($Y274+1)+ROUNDUP($AB274-2,0)*0.1))</f>
        <v>3.1</v>
      </c>
      <c r="AG274" s="566" t="n">
        <f aca="false">IF($D274=0.4,0.92,IF($D274=0.6,0.68,IF($D274=0.8,0.74,IF($D274=1,0.7,IF($D274=1.2,0.66,IF($D274=1.5,0.6,IF($D274&lt;=2,(2.4-(D274+0.3)),"--")))))))</f>
        <v>0.6</v>
      </c>
      <c r="AH274" s="547" t="n">
        <f aca="false">IF($Y274="--","--",IF($AE274&lt;=$W$4,ROUND(IF($AE274&lt;1.5,$AE274*$AF274*$AG274,1.5*$AF274*$AG274),2),0))</f>
        <v>0</v>
      </c>
      <c r="AI274" s="547" t="n">
        <f aca="false">IF($Y274="--","--",IF($AE274&gt;$W$4,ROUND(IF($AE274&lt;1.5,$AE274*$AF274*$AG274,1.5*$AF274*$AG274),2),0))</f>
        <v>2.79</v>
      </c>
      <c r="AJ274" s="547" t="n">
        <f aca="false">IF($Y274="--","--",IF($AE274&gt;$W$4,ROUND(IF($AE274&lt;1.5,0,IF($AE274&gt;3,1.5*$AF274*$AG274,($AE274-1.5)*$AF274*$AG274)),2),0))</f>
        <v>2.79</v>
      </c>
      <c r="AK274" s="547" t="n">
        <f aca="false">IF($Y274="--","--",IF($AE274&gt;$W$4,ROUND(IF($AE274&lt;3,0,IF($AE274&gt;4.5,1.5*$AF274*$AG274,($AE274-3)*$AF274*$AG274)),2),0))</f>
        <v>0.28</v>
      </c>
      <c r="AL274" s="547" t="n">
        <f aca="false">IF($Y274="--","--",IF($AE274&gt;$W$4,ROUND(IF($AE274&lt;4.5,0,IF($AE274&gt;6,($AE274-4.5)*$AF274*$AG274,($AE274-4.5)*$AF274*$AG274)),2),0))</f>
        <v>0</v>
      </c>
      <c r="AM274" s="544" t="n">
        <f aca="false">IF($Y274="--","--",IF($AE274&gt;$W$4,IF($AE274&lt;=4,ROUND(($AG274*4)*($AE274+0.5)*2,2),0),0))</f>
        <v>17.52</v>
      </c>
      <c r="AN274" s="548" t="n">
        <f aca="false">IF($Y274="--","--",IF($AE274&gt;$W$4,IF($AE274&gt;4,ROUND(($AG274*4)*($AE274+0.5)*2,2),0),0))</f>
        <v>0</v>
      </c>
      <c r="AO274" s="558" t="s">
        <v>1398</v>
      </c>
      <c r="AP274" s="570" t="s">
        <v>10</v>
      </c>
      <c r="AQ274" s="571" t="s">
        <v>1399</v>
      </c>
      <c r="AR274" s="560" t="n">
        <v>1.5</v>
      </c>
      <c r="AS274" s="561"/>
      <c r="AT274" s="561"/>
      <c r="AU274" s="562" t="n">
        <v>40</v>
      </c>
      <c r="AV274" s="560" t="n">
        <f aca="false">IF($Y274="--","--",Y274+0.2)</f>
        <v>2.2</v>
      </c>
      <c r="AW274" s="564" t="s">
        <v>1151</v>
      </c>
      <c r="AX274" s="561" t="n">
        <f aca="false">AV274</f>
        <v>2.2</v>
      </c>
      <c r="AY274" s="538" t="n">
        <f aca="false">IF(D274&gt;2,AU274,AU274-AV274)</f>
        <v>37.8</v>
      </c>
      <c r="AZ274" s="538" t="n">
        <f aca="false">N274</f>
        <v>0.3</v>
      </c>
      <c r="BA274" s="538" t="n">
        <f aca="false">P274</f>
        <v>2.6</v>
      </c>
      <c r="BB274" s="537" t="n">
        <f aca="false">IF(F274=0,IF(ROUND(AY274*(((N274*P274)+(((D274+M274*2)/6)*P274))-ROUND(((D274+M274*2)^2)*((PI()*96.379/(4*360))-((SIN((96.379/2)*PI()/180))*(COS((96.379/2)*PI()/180))/4)),4)),2),ROUND(AY274*(((N274*P274)+(((D274+M274*2)/4)*P274))-ROUND(((D274+M274*2)^2)*((PI()*120/(4*360))-((SIN((120/2)*PI()/180))*(COS((120/2)*PI()/180))/4)),4)),2)),0)</f>
        <v>54.9</v>
      </c>
      <c r="BC274" s="549" t="n">
        <f aca="false">IF(F274&gt;0,ROUND(AY274*N274*P274,2),0)</f>
        <v>0</v>
      </c>
      <c r="BD274" s="549" t="n">
        <f aca="false">SUM(Q274:U274,AH274:AL274)</f>
        <v>343.86</v>
      </c>
      <c r="BE274" s="549" t="n">
        <f aca="false">IF(F274=0,ROUND((PI()*((D274+M274*2)^2)/4)*AY274,2),ROUND((D274+M274*2)*(F274+M274*2)*AY274,2))</f>
        <v>96.19</v>
      </c>
      <c r="BF274" s="572" t="n">
        <f aca="false">IF(($I274+M274-0.15)&lt;=2,($I274+M274+0.15),IF(($I274+M274)&lt;=3,2.35,($I274+M274+0.2)-0.85))</f>
        <v>2.35</v>
      </c>
      <c r="BG274" s="572" t="n">
        <f aca="false">IF(D274&gt;2,(I274-F274-M274-0.11),IF(($I274+M274)&lt;=2,0,IF(($I274+M274)&gt;3,0.85,(I274+M274+0.2-BF274))))</f>
        <v>0.84710647191427</v>
      </c>
      <c r="BH274" s="572" t="n">
        <f aca="false">IF(D274&gt;2,ROUND(((1.42+0.4)+(0.91+0.4))*2*BG274,2),ROUND(AV274*AX274*BF274,2))</f>
        <v>11.37</v>
      </c>
      <c r="BI274" s="572" t="n">
        <f aca="false">ROUND(((PI()*0.9^2)/4)*BG274,2)</f>
        <v>0.54</v>
      </c>
      <c r="BJ274" s="550" t="n">
        <f aca="false">ROUND(BD274-BE274-BH274-BI274-BB274-BC274,2)</f>
        <v>180.86</v>
      </c>
      <c r="BK274" s="516"/>
    </row>
    <row r="275" customFormat="false" ht="14.25" hidden="false" customHeight="false" outlineLevel="0" collapsed="false">
      <c r="A275" s="558" t="s">
        <v>1399</v>
      </c>
      <c r="B275" s="570" t="s">
        <v>10</v>
      </c>
      <c r="C275" s="559" t="s">
        <v>1400</v>
      </c>
      <c r="D275" s="560" t="n">
        <v>1.5</v>
      </c>
      <c r="E275" s="561"/>
      <c r="F275" s="561"/>
      <c r="G275" s="560" t="s">
        <v>1150</v>
      </c>
      <c r="H275" s="562" t="n">
        <v>24</v>
      </c>
      <c r="I275" s="563" t="n">
        <v>2.75491361207317</v>
      </c>
      <c r="J275" s="563" t="n">
        <v>2.65</v>
      </c>
      <c r="K275" s="536" t="n">
        <v>0</v>
      </c>
      <c r="L275" s="537" t="n">
        <f aca="false">ROUND((I275+J275)/2,2)</f>
        <v>2.7</v>
      </c>
      <c r="M275" s="538" t="n">
        <f aca="false">IF(F275=0,ROUND($D275*0.1,2),IF(D275&gt;2.8,0.18,0.15))</f>
        <v>0.15</v>
      </c>
      <c r="N275" s="538" t="n">
        <f aca="false">IF(F275=0,IF(ROUND($D275/4,2),IF(ROUND(($D275*1.2)/6,2)&lt;0.1,0.1,ROUND(($D275*1.2)/6,2))),0.5)</f>
        <v>0.3</v>
      </c>
      <c r="O275" s="537" t="n">
        <f aca="false">L275+M275+N275</f>
        <v>3.15</v>
      </c>
      <c r="P275" s="537" t="n">
        <f aca="false">IF(O275&lt;2,(D275+M275*2)+0.6,(D275+M275*2)+0.6+ROUNDUP(O275-2,0)*0.1)</f>
        <v>2.6</v>
      </c>
      <c r="Q275" s="539" t="n">
        <f aca="false">IF($O275&lt;=$W$4,ROUND(IF($O275&lt;1.5,$O275*$H275*$P275,1.5*$H275*$P275),2),0)</f>
        <v>0</v>
      </c>
      <c r="R275" s="539" t="n">
        <f aca="false">IF($O275&gt;$W$4,ROUND(IF($O275&lt;1.5,$O275*$H275*$P275,1.5*$H275*$P275),2),0)</f>
        <v>93.6</v>
      </c>
      <c r="S275" s="539" t="n">
        <f aca="false">IF($O275&gt;$W$4,ROUND(IF($O275&lt;1.5,0,IF($O275&gt;3,1.5*$H275*$P275,($O275-1.5)*$H275*$P275)),2),0)</f>
        <v>93.6</v>
      </c>
      <c r="T275" s="539" t="n">
        <f aca="false">IF($O275&gt;$W$4,ROUND(IF($O275&lt;3,0,IF($O275&gt;4.5,1.5*$H275*$P275,($O275-3)*$H275*$P275)),2),0)</f>
        <v>9.36</v>
      </c>
      <c r="U275" s="539" t="n">
        <f aca="false">IF($O275&gt;$W$4,ROUND(IF($O275&lt;4.5,0,IF($O275&gt;6,($O275-4.5)*$H275*$P275,($O275-4.5)*$H275*$P275)),2),0)</f>
        <v>0</v>
      </c>
      <c r="V275" s="540" t="n">
        <f aca="false">IF($O275&gt;$W$4,IF($O275&lt;=4,ROUND($H275*($O275+0.5)*2,2),0),0)</f>
        <v>175.2</v>
      </c>
      <c r="W275" s="541" t="n">
        <f aca="false">IF($O275&gt;$W$4,IF($O275&gt;4,ROUND($H275*($O275+0.5)*2,2),0),0)</f>
        <v>0</v>
      </c>
      <c r="X275" s="558" t="str">
        <f aca="false">A275</f>
        <v>JB17</v>
      </c>
      <c r="Y275" s="560" t="n">
        <f aca="false">IF($D275=0.4,1.2,IF($D275=0.6,1.2,IF($D275=0.8,1.3,IF($D275=1,1.5,IF($D275=1.2,1.7,IF($D275&lt;=2,2,"--"))))))</f>
        <v>2</v>
      </c>
      <c r="Z275" s="564" t="s">
        <v>1151</v>
      </c>
      <c r="AA275" s="561" t="n">
        <f aca="false">Y275</f>
        <v>2</v>
      </c>
      <c r="AB275" s="543" t="n">
        <f aca="false">IF($Y275="--","--",I275)</f>
        <v>2.75491361207317</v>
      </c>
      <c r="AC275" s="544" t="n">
        <f aca="false">IF($Y275="--","--",IF(D275&gt;1.5,0.15,ROUND($D275*0.1,2)))</f>
        <v>0.15</v>
      </c>
      <c r="AD275" s="544" t="n">
        <f aca="false">IF($Y275="--","--",0.15)</f>
        <v>0.15</v>
      </c>
      <c r="AE275" s="545" t="n">
        <f aca="false">IF($Y275="--","--",ROUND(AB275+AC275+AD275,2))</f>
        <v>3.05</v>
      </c>
      <c r="AF275" s="565" t="n">
        <f aca="false">IF($Y275="--","--",IF($AB275&lt;=2,$Y275+1,($Y275+1)+ROUNDUP($AB275-2,0)*0.1))</f>
        <v>3.1</v>
      </c>
      <c r="AG275" s="566" t="n">
        <f aca="false">IF($D275=0.4,0.92,IF($D275=0.6,0.68,IF($D275=0.8,0.74,IF($D275=1,0.7,IF($D275=1.2,0.66,IF($D275=1.5,0.6,IF($D275&lt;=2,(2.4-(D275+0.3)),"--")))))))</f>
        <v>0.6</v>
      </c>
      <c r="AH275" s="547" t="n">
        <f aca="false">IF($Y275="--","--",IF($AE275&lt;=$W$4,ROUND(IF($AE275&lt;1.5,$AE275*$AF275*$AG275,1.5*$AF275*$AG275),2),0))</f>
        <v>0</v>
      </c>
      <c r="AI275" s="547" t="n">
        <f aca="false">IF($Y275="--","--",IF($AE275&gt;$W$4,ROUND(IF($AE275&lt;1.5,$AE275*$AF275*$AG275,1.5*$AF275*$AG275),2),0))</f>
        <v>2.79</v>
      </c>
      <c r="AJ275" s="547" t="n">
        <f aca="false">IF($Y275="--","--",IF($AE275&gt;$W$4,ROUND(IF($AE275&lt;1.5,0,IF($AE275&gt;3,1.5*$AF275*$AG275,($AE275-1.5)*$AF275*$AG275)),2),0))</f>
        <v>2.79</v>
      </c>
      <c r="AK275" s="547" t="n">
        <f aca="false">IF($Y275="--","--",IF($AE275&gt;$W$4,ROUND(IF($AE275&lt;3,0,IF($AE275&gt;4.5,1.5*$AF275*$AG275,($AE275-3)*$AF275*$AG275)),2),0))</f>
        <v>0.09</v>
      </c>
      <c r="AL275" s="547" t="n">
        <f aca="false">IF($Y275="--","--",IF($AE275&gt;$W$4,ROUND(IF($AE275&lt;4.5,0,IF($AE275&gt;6,($AE275-4.5)*$AF275*$AG275,($AE275-4.5)*$AF275*$AG275)),2),0))</f>
        <v>0</v>
      </c>
      <c r="AM275" s="544" t="n">
        <f aca="false">IF($Y275="--","--",IF($AE275&gt;$W$4,IF($AE275&lt;=4,ROUND(($AG275*4)*($AE275+0.5)*2,2),0),0))</f>
        <v>17.04</v>
      </c>
      <c r="AN275" s="548" t="n">
        <f aca="false">IF($Y275="--","--",IF($AE275&gt;$W$4,IF($AE275&gt;4,ROUND(($AG275*4)*($AE275+0.5)*2,2),0),0))</f>
        <v>0</v>
      </c>
      <c r="AO275" s="558" t="s">
        <v>1399</v>
      </c>
      <c r="AP275" s="570" t="s">
        <v>10</v>
      </c>
      <c r="AQ275" s="571" t="s">
        <v>1400</v>
      </c>
      <c r="AR275" s="560" t="n">
        <v>1.5</v>
      </c>
      <c r="AS275" s="561"/>
      <c r="AT275" s="561"/>
      <c r="AU275" s="562" t="n">
        <v>24</v>
      </c>
      <c r="AV275" s="560" t="n">
        <f aca="false">IF($Y275="--","--",Y275+0.2)</f>
        <v>2.2</v>
      </c>
      <c r="AW275" s="564" t="s">
        <v>1151</v>
      </c>
      <c r="AX275" s="561" t="n">
        <f aca="false">AV275</f>
        <v>2.2</v>
      </c>
      <c r="AY275" s="538" t="n">
        <f aca="false">IF(D275&gt;2,AU275,AU275-AV275)</f>
        <v>21.8</v>
      </c>
      <c r="AZ275" s="538" t="n">
        <f aca="false">N275</f>
        <v>0.3</v>
      </c>
      <c r="BA275" s="538" t="n">
        <f aca="false">P275</f>
        <v>2.6</v>
      </c>
      <c r="BB275" s="537" t="n">
        <f aca="false">IF(F275=0,IF(ROUND(AY275*(((N275*P275)+(((D275+M275*2)/6)*P275))-ROUND(((D275+M275*2)^2)*((PI()*96.379/(4*360))-((SIN((96.379/2)*PI()/180))*(COS((96.379/2)*PI()/180))/4)),4)),2),ROUND(AY275*(((N275*P275)+(((D275+M275*2)/4)*P275))-ROUND(((D275+M275*2)^2)*((PI()*120/(4*360))-((SIN((120/2)*PI()/180))*(COS((120/2)*PI()/180))/4)),4)),2)),0)</f>
        <v>31.66</v>
      </c>
      <c r="BC275" s="549" t="n">
        <f aca="false">IF(F275&gt;0,ROUND(AY275*N275*P275,2),0)</f>
        <v>0</v>
      </c>
      <c r="BD275" s="549" t="n">
        <f aca="false">SUM(Q275:U275,AH275:AL275)</f>
        <v>202.23</v>
      </c>
      <c r="BE275" s="549" t="n">
        <f aca="false">IF(F275=0,ROUND((PI()*((D275+M275*2)^2)/4)*AY275,2),ROUND((D275+M275*2)*(F275+M275*2)*AY275,2))</f>
        <v>55.47</v>
      </c>
      <c r="BF275" s="572" t="n">
        <f aca="false">IF(($I275+M275-0.15)&lt;=2,($I275+M275+0.15),IF(($I275+M275)&lt;=3,2.35,($I275+M275+0.2)-0.85))</f>
        <v>2.35</v>
      </c>
      <c r="BG275" s="572" t="n">
        <f aca="false">IF(D275&gt;2,(I275-F275-M275-0.11),IF(($I275+M275)&lt;=2,0,IF(($I275+M275)&gt;3,0.85,(I275+M275+0.2-BF275))))</f>
        <v>0.75491361207317</v>
      </c>
      <c r="BH275" s="572" t="n">
        <f aca="false">IF(D275&gt;2,ROUND(((1.42+0.4)+(0.91+0.4))*2*BG275,2),ROUND(AV275*AX275*BF275,2))</f>
        <v>11.37</v>
      </c>
      <c r="BI275" s="572" t="n">
        <f aca="false">ROUND(((PI()*0.9^2)/4)*BG275,2)</f>
        <v>0.48</v>
      </c>
      <c r="BJ275" s="550" t="n">
        <f aca="false">ROUND(BD275-BE275-BH275-BI275-BB275-BC275,2)</f>
        <v>103.25</v>
      </c>
      <c r="BK275" s="516"/>
    </row>
    <row r="276" customFormat="false" ht="14.25" hidden="false" customHeight="false" outlineLevel="0" collapsed="false">
      <c r="A276" s="558" t="s">
        <v>1400</v>
      </c>
      <c r="B276" s="570" t="s">
        <v>10</v>
      </c>
      <c r="C276" s="559" t="s">
        <v>1401</v>
      </c>
      <c r="D276" s="560" t="n">
        <v>1.5</v>
      </c>
      <c r="E276" s="561"/>
      <c r="F276" s="561"/>
      <c r="G276" s="560" t="s">
        <v>1150</v>
      </c>
      <c r="H276" s="562" t="n">
        <v>31</v>
      </c>
      <c r="I276" s="563" t="n">
        <v>2.65</v>
      </c>
      <c r="J276" s="563" t="n">
        <v>2.65</v>
      </c>
      <c r="K276" s="536" t="n">
        <v>0</v>
      </c>
      <c r="L276" s="537" t="n">
        <f aca="false">ROUND((I276+J276)/2,2)</f>
        <v>2.65</v>
      </c>
      <c r="M276" s="538" t="n">
        <f aca="false">IF(F276=0,ROUND($D276*0.1,2),IF(D276&gt;2.8,0.18,0.15))</f>
        <v>0.15</v>
      </c>
      <c r="N276" s="538" t="n">
        <f aca="false">IF(F276=0,IF(ROUND($D276/4,2),IF(ROUND(($D276*1.2)/6,2)&lt;0.1,0.1,ROUND(($D276*1.2)/6,2))),0.5)</f>
        <v>0.3</v>
      </c>
      <c r="O276" s="537" t="n">
        <f aca="false">L276+M276+N276</f>
        <v>3.1</v>
      </c>
      <c r="P276" s="537" t="n">
        <f aca="false">IF(O276&lt;2,(D276+M276*2)+0.6,(D276+M276*2)+0.6+ROUNDUP(O276-2,0)*0.1)</f>
        <v>2.6</v>
      </c>
      <c r="Q276" s="539" t="n">
        <f aca="false">IF($O276&lt;=$W$4,ROUND(IF($O276&lt;1.5,$O276*$H276*$P276,1.5*$H276*$P276),2),0)</f>
        <v>0</v>
      </c>
      <c r="R276" s="539" t="n">
        <f aca="false">IF($O276&gt;$W$4,ROUND(IF($O276&lt;1.5,$O276*$H276*$P276,1.5*$H276*$P276),2),0)</f>
        <v>120.9</v>
      </c>
      <c r="S276" s="539" t="n">
        <f aca="false">IF($O276&gt;$W$4,ROUND(IF($O276&lt;1.5,0,IF($O276&gt;3,1.5*$H276*$P276,($O276-1.5)*$H276*$P276)),2),0)</f>
        <v>120.9</v>
      </c>
      <c r="T276" s="539" t="n">
        <f aca="false">IF($O276&gt;$W$4,ROUND(IF($O276&lt;3,0,IF($O276&gt;4.5,1.5*$H276*$P276,($O276-3)*$H276*$P276)),2),0)</f>
        <v>8.06</v>
      </c>
      <c r="U276" s="539" t="n">
        <f aca="false">IF($O276&gt;$W$4,ROUND(IF($O276&lt;4.5,0,IF($O276&gt;6,($O276-4.5)*$H276*$P276,($O276-4.5)*$H276*$P276)),2),0)</f>
        <v>0</v>
      </c>
      <c r="V276" s="540" t="n">
        <f aca="false">IF($O276&gt;$W$4,IF($O276&lt;=4,ROUND($H276*($O276+0.5)*2,2),0),0)</f>
        <v>223.2</v>
      </c>
      <c r="W276" s="541" t="n">
        <f aca="false">IF($O276&gt;$W$4,IF($O276&gt;4,ROUND($H276*($O276+0.5)*2,2),0),0)</f>
        <v>0</v>
      </c>
      <c r="X276" s="558" t="str">
        <f aca="false">A276</f>
        <v>JB18</v>
      </c>
      <c r="Y276" s="560" t="n">
        <f aca="false">IF($D276=0.4,1.2,IF($D276=0.6,1.2,IF($D276=0.8,1.3,IF($D276=1,1.5,IF($D276=1.2,1.7,IF($D276&lt;=2,2,"--"))))))</f>
        <v>2</v>
      </c>
      <c r="Z276" s="564" t="s">
        <v>1151</v>
      </c>
      <c r="AA276" s="561" t="n">
        <f aca="false">Y276</f>
        <v>2</v>
      </c>
      <c r="AB276" s="543" t="n">
        <f aca="false">IF($Y276="--","--",I276)</f>
        <v>2.65</v>
      </c>
      <c r="AC276" s="544" t="n">
        <f aca="false">IF($Y276="--","--",IF(D276&gt;1.5,0.15,ROUND($D276*0.1,2)))</f>
        <v>0.15</v>
      </c>
      <c r="AD276" s="544" t="n">
        <f aca="false">IF($Y276="--","--",0.15)</f>
        <v>0.15</v>
      </c>
      <c r="AE276" s="545" t="n">
        <f aca="false">IF($Y276="--","--",ROUND(AB276+AC276+AD276,2))</f>
        <v>2.95</v>
      </c>
      <c r="AF276" s="565" t="n">
        <f aca="false">IF($Y276="--","--",IF($AB276&lt;=2,$Y276+1,($Y276+1)+ROUNDUP($AB276-2,0)*0.1))</f>
        <v>3.1</v>
      </c>
      <c r="AG276" s="566" t="n">
        <f aca="false">IF($D276=0.4,0.92,IF($D276=0.6,0.68,IF($D276=0.8,0.74,IF($D276=1,0.7,IF($D276=1.2,0.66,IF($D276=1.5,0.6,IF($D276&lt;=2,(2.4-(D276+0.3)),"--")))))))</f>
        <v>0.6</v>
      </c>
      <c r="AH276" s="547" t="n">
        <f aca="false">IF($Y276="--","--",IF($AE276&lt;=$W$4,ROUND(IF($AE276&lt;1.5,$AE276*$AF276*$AG276,1.5*$AF276*$AG276),2),0))</f>
        <v>0</v>
      </c>
      <c r="AI276" s="547" t="n">
        <f aca="false">IF($Y276="--","--",IF($AE276&gt;$W$4,ROUND(IF($AE276&lt;1.5,$AE276*$AF276*$AG276,1.5*$AF276*$AG276),2),0))</f>
        <v>2.79</v>
      </c>
      <c r="AJ276" s="547" t="n">
        <f aca="false">IF($Y276="--","--",IF($AE276&gt;$W$4,ROUND(IF($AE276&lt;1.5,0,IF($AE276&gt;3,1.5*$AF276*$AG276,($AE276-1.5)*$AF276*$AG276)),2),0))</f>
        <v>2.7</v>
      </c>
      <c r="AK276" s="547" t="n">
        <f aca="false">IF($Y276="--","--",IF($AE276&gt;$W$4,ROUND(IF($AE276&lt;3,0,IF($AE276&gt;4.5,1.5*$AF276*$AG276,($AE276-3)*$AF276*$AG276)),2),0))</f>
        <v>0</v>
      </c>
      <c r="AL276" s="547" t="n">
        <f aca="false">IF($Y276="--","--",IF($AE276&gt;$W$4,ROUND(IF($AE276&lt;4.5,0,IF($AE276&gt;6,($AE276-4.5)*$AF276*$AG276,($AE276-4.5)*$AF276*$AG276)),2),0))</f>
        <v>0</v>
      </c>
      <c r="AM276" s="544" t="n">
        <f aca="false">IF($Y276="--","--",IF($AE276&gt;$W$4,IF($AE276&lt;=4,ROUND(($AG276*4)*($AE276+0.5)*2,2),0),0))</f>
        <v>16.56</v>
      </c>
      <c r="AN276" s="548" t="n">
        <f aca="false">IF($Y276="--","--",IF($AE276&gt;$W$4,IF($AE276&gt;4,ROUND(($AG276*4)*($AE276+0.5)*2,2),0),0))</f>
        <v>0</v>
      </c>
      <c r="AO276" s="558" t="s">
        <v>1400</v>
      </c>
      <c r="AP276" s="570" t="s">
        <v>10</v>
      </c>
      <c r="AQ276" s="571" t="s">
        <v>1401</v>
      </c>
      <c r="AR276" s="560" t="n">
        <v>1.5</v>
      </c>
      <c r="AS276" s="561"/>
      <c r="AT276" s="561"/>
      <c r="AU276" s="562" t="n">
        <v>31</v>
      </c>
      <c r="AV276" s="560" t="n">
        <f aca="false">IF($Y276="--","--",Y276+0.2)</f>
        <v>2.2</v>
      </c>
      <c r="AW276" s="564" t="s">
        <v>1151</v>
      </c>
      <c r="AX276" s="561" t="n">
        <f aca="false">AV276</f>
        <v>2.2</v>
      </c>
      <c r="AY276" s="538" t="n">
        <f aca="false">IF(D276&gt;2,AU276,AU276-AV276)</f>
        <v>28.8</v>
      </c>
      <c r="AZ276" s="538" t="n">
        <f aca="false">N276</f>
        <v>0.3</v>
      </c>
      <c r="BA276" s="538" t="n">
        <f aca="false">P276</f>
        <v>2.6</v>
      </c>
      <c r="BB276" s="537" t="n">
        <f aca="false">IF(F276=0,IF(ROUND(AY276*(((N276*P276)+(((D276+M276*2)/6)*P276))-ROUND(((D276+M276*2)^2)*((PI()*96.379/(4*360))-((SIN((96.379/2)*PI()/180))*(COS((96.379/2)*PI()/180))/4)),4)),2),ROUND(AY276*(((N276*P276)+(((D276+M276*2)/4)*P276))-ROUND(((D276+M276*2)^2)*((PI()*120/(4*360))-((SIN((120/2)*PI()/180))*(COS((120/2)*PI()/180))/4)),4)),2)),0)</f>
        <v>41.83</v>
      </c>
      <c r="BC276" s="549" t="n">
        <f aca="false">IF(F276&gt;0,ROUND(AY276*N276*P276,2),0)</f>
        <v>0</v>
      </c>
      <c r="BD276" s="549" t="n">
        <f aca="false">SUM(Q276:U276,AH276:AL276)</f>
        <v>255.35</v>
      </c>
      <c r="BE276" s="549" t="n">
        <f aca="false">IF(F276=0,ROUND((PI()*((D276+M276*2)^2)/4)*AY276,2),ROUND((D276+M276*2)*(F276+M276*2)*AY276,2))</f>
        <v>73.29</v>
      </c>
      <c r="BF276" s="572" t="n">
        <f aca="false">IF(($I276+M276-0.15)&lt;=2,($I276+M276+0.15),IF(($I276+M276)&lt;=3,2.35,($I276+M276+0.2)-0.85))</f>
        <v>2.35</v>
      </c>
      <c r="BG276" s="572" t="n">
        <f aca="false">IF(D276&gt;2,(I276-F276-M276-0.11),IF(($I276+M276)&lt;=2,0,IF(($I276+M276)&gt;3,0.85,(I276+M276+0.2-BF276))))</f>
        <v>0.65</v>
      </c>
      <c r="BH276" s="572" t="n">
        <f aca="false">IF(D276&gt;2,ROUND(((1.42+0.4)+(0.91+0.4))*2*BG276,2),ROUND(AV276*AX276*BF276,2))</f>
        <v>11.37</v>
      </c>
      <c r="BI276" s="572" t="n">
        <f aca="false">ROUND(((PI()*0.9^2)/4)*BG276,2)</f>
        <v>0.41</v>
      </c>
      <c r="BJ276" s="550" t="n">
        <f aca="false">ROUND(BD276-BE276-BH276-BI276-BB276-BC276,2)</f>
        <v>128.45</v>
      </c>
      <c r="BK276" s="516"/>
    </row>
    <row r="277" customFormat="false" ht="14.25" hidden="false" customHeight="false" outlineLevel="0" collapsed="false">
      <c r="A277" s="558" t="s">
        <v>1401</v>
      </c>
      <c r="B277" s="570" t="s">
        <v>10</v>
      </c>
      <c r="C277" s="559" t="s">
        <v>1357</v>
      </c>
      <c r="D277" s="560" t="n">
        <v>1.5</v>
      </c>
      <c r="E277" s="561"/>
      <c r="F277" s="561"/>
      <c r="G277" s="560" t="s">
        <v>1150</v>
      </c>
      <c r="H277" s="562" t="n">
        <v>30</v>
      </c>
      <c r="I277" s="563" t="n">
        <v>2.65</v>
      </c>
      <c r="J277" s="563" t="n">
        <v>2.558</v>
      </c>
      <c r="K277" s="536" t="n">
        <v>0.3</v>
      </c>
      <c r="L277" s="537" t="n">
        <f aca="false">ROUND((I277+J277)/2,2)</f>
        <v>2.6</v>
      </c>
      <c r="M277" s="538" t="n">
        <f aca="false">IF(F277=0,ROUND($D277*0.1,2),IF(D277&gt;2.8,0.18,0.15))</f>
        <v>0.15</v>
      </c>
      <c r="N277" s="538" t="n">
        <f aca="false">IF(F277=0,IF(ROUND($D277/4,2),IF(ROUND(($D277*1.2)/6,2)&lt;0.1,0.1,ROUND(($D277*1.2)/6,2))),0.5)</f>
        <v>0.3</v>
      </c>
      <c r="O277" s="537" t="n">
        <f aca="false">L277+M277+N277</f>
        <v>3.05</v>
      </c>
      <c r="P277" s="537" t="n">
        <f aca="false">IF(O277&lt;2,(D277+M277*2)+0.6,(D277+M277*2)+0.6+ROUNDUP(O277-2,0)*0.1)</f>
        <v>2.6</v>
      </c>
      <c r="Q277" s="539" t="n">
        <f aca="false">IF($O277&lt;=$W$4,ROUND(IF($O277&lt;1.5,$O277*$H277*$P277,1.5*$H277*$P277),2),0)</f>
        <v>0</v>
      </c>
      <c r="R277" s="539" t="n">
        <f aca="false">IF($O277&gt;$W$4,ROUND(IF($O277&lt;1.5,$O277*$H277*$P277,1.5*$H277*$P277),2),0)</f>
        <v>117</v>
      </c>
      <c r="S277" s="539" t="n">
        <f aca="false">IF($O277&gt;$W$4,ROUND(IF($O277&lt;1.5,0,IF($O277&gt;3,1.5*$H277*$P277,($O277-1.5)*$H277*$P277)),2),0)</f>
        <v>117</v>
      </c>
      <c r="T277" s="539" t="n">
        <f aca="false">IF($O277&gt;$W$4,ROUND(IF($O277&lt;3,0,IF($O277&gt;4.5,1.5*$H277*$P277,($O277-3)*$H277*$P277)),2),0)</f>
        <v>3.9</v>
      </c>
      <c r="U277" s="539" t="n">
        <f aca="false">IF($O277&gt;$W$4,ROUND(IF($O277&lt;4.5,0,IF($O277&gt;6,($O277-4.5)*$H277*$P277,($O277-4.5)*$H277*$P277)),2),0)</f>
        <v>0</v>
      </c>
      <c r="V277" s="540" t="n">
        <f aca="false">IF($O277&gt;$W$4,IF($O277&lt;=4,ROUND($H277*($O277+0.5)*2,2),0),0)</f>
        <v>213</v>
      </c>
      <c r="W277" s="541" t="n">
        <f aca="false">IF($O277&gt;$W$4,IF($O277&gt;4,ROUND($H277*($O277+0.5)*2,2),0),0)</f>
        <v>0</v>
      </c>
      <c r="X277" s="558" t="str">
        <f aca="false">A277</f>
        <v>JB19</v>
      </c>
      <c r="Y277" s="560" t="n">
        <f aca="false">IF($D277=0.4,1.2,IF($D277=0.6,1.2,IF($D277=0.8,1.3,IF($D277=1,1.5,IF($D277=1.2,1.7,IF($D277&lt;=2,2,"--"))))))</f>
        <v>2</v>
      </c>
      <c r="Z277" s="564" t="s">
        <v>1151</v>
      </c>
      <c r="AA277" s="561" t="n">
        <f aca="false">Y277</f>
        <v>2</v>
      </c>
      <c r="AB277" s="543" t="n">
        <f aca="false">IF($Y277="--","--",I277)</f>
        <v>2.65</v>
      </c>
      <c r="AC277" s="544" t="n">
        <f aca="false">IF($Y277="--","--",IF(D277&gt;1.5,0.15,ROUND($D277*0.1,2)))</f>
        <v>0.15</v>
      </c>
      <c r="AD277" s="544" t="n">
        <f aca="false">IF($Y277="--","--",0.15)</f>
        <v>0.15</v>
      </c>
      <c r="AE277" s="545" t="n">
        <f aca="false">IF($Y277="--","--",ROUND(AB277+AC277+AD277,2))</f>
        <v>2.95</v>
      </c>
      <c r="AF277" s="565" t="n">
        <f aca="false">IF($Y277="--","--",IF($AB277&lt;=2,$Y277+1,($Y277+1)+ROUNDUP($AB277-2,0)*0.1))</f>
        <v>3.1</v>
      </c>
      <c r="AG277" s="566" t="n">
        <f aca="false">IF($D277=0.4,0.92,IF($D277=0.6,0.68,IF($D277=0.8,0.74,IF($D277=1,0.7,IF($D277=1.2,0.66,IF($D277=1.5,0.6,IF($D277&lt;=2,(2.4-(D277+0.3)),"--")))))))</f>
        <v>0.6</v>
      </c>
      <c r="AH277" s="547" t="n">
        <f aca="false">IF($Y277="--","--",IF($AE277&lt;=$W$4,ROUND(IF($AE277&lt;1.5,$AE277*$AF277*$AG277,1.5*$AF277*$AG277),2),0))</f>
        <v>0</v>
      </c>
      <c r="AI277" s="547" t="n">
        <f aca="false">IF($Y277="--","--",IF($AE277&gt;$W$4,ROUND(IF($AE277&lt;1.5,$AE277*$AF277*$AG277,1.5*$AF277*$AG277),2),0))</f>
        <v>2.79</v>
      </c>
      <c r="AJ277" s="547" t="n">
        <f aca="false">IF($Y277="--","--",IF($AE277&gt;$W$4,ROUND(IF($AE277&lt;1.5,0,IF($AE277&gt;3,1.5*$AF277*$AG277,($AE277-1.5)*$AF277*$AG277)),2),0))</f>
        <v>2.7</v>
      </c>
      <c r="AK277" s="547" t="n">
        <f aca="false">IF($Y277="--","--",IF($AE277&gt;$W$4,ROUND(IF($AE277&lt;3,0,IF($AE277&gt;4.5,1.5*$AF277*$AG277,($AE277-3)*$AF277*$AG277)),2),0))</f>
        <v>0</v>
      </c>
      <c r="AL277" s="547" t="n">
        <f aca="false">IF($Y277="--","--",IF($AE277&gt;$W$4,ROUND(IF($AE277&lt;4.5,0,IF($AE277&gt;6,($AE277-4.5)*$AF277*$AG277,($AE277-4.5)*$AF277*$AG277)),2),0))</f>
        <v>0</v>
      </c>
      <c r="AM277" s="544" t="n">
        <f aca="false">IF($Y277="--","--",IF($AE277&gt;$W$4,IF($AE277&lt;=4,ROUND(($AG277*4)*($AE277+0.5)*2,2),0),0))</f>
        <v>16.56</v>
      </c>
      <c r="AN277" s="548" t="n">
        <f aca="false">IF($Y277="--","--",IF($AE277&gt;$W$4,IF($AE277&gt;4,ROUND(($AG277*4)*($AE277+0.5)*2,2),0),0))</f>
        <v>0</v>
      </c>
      <c r="AO277" s="558" t="s">
        <v>1401</v>
      </c>
      <c r="AP277" s="570" t="s">
        <v>10</v>
      </c>
      <c r="AQ277" s="571" t="s">
        <v>1357</v>
      </c>
      <c r="AR277" s="560" t="n">
        <v>1.5</v>
      </c>
      <c r="AS277" s="561"/>
      <c r="AT277" s="561"/>
      <c r="AU277" s="562" t="n">
        <v>30</v>
      </c>
      <c r="AV277" s="560" t="n">
        <f aca="false">IF($Y277="--","--",Y277+0.2)</f>
        <v>2.2</v>
      </c>
      <c r="AW277" s="564" t="s">
        <v>1151</v>
      </c>
      <c r="AX277" s="561" t="n">
        <f aca="false">AV277</f>
        <v>2.2</v>
      </c>
      <c r="AY277" s="538" t="n">
        <f aca="false">IF(D277&gt;2,AU277,AU277-AV277)</f>
        <v>27.8</v>
      </c>
      <c r="AZ277" s="538" t="n">
        <f aca="false">N277</f>
        <v>0.3</v>
      </c>
      <c r="BA277" s="538" t="n">
        <f aca="false">P277</f>
        <v>2.6</v>
      </c>
      <c r="BB277" s="537" t="n">
        <f aca="false">IF(F277=0,IF(ROUND(AY277*(((N277*P277)+(((D277+M277*2)/6)*P277))-ROUND(((D277+M277*2)^2)*((PI()*96.379/(4*360))-((SIN((96.379/2)*PI()/180))*(COS((96.379/2)*PI()/180))/4)),4)),2),ROUND(AY277*(((N277*P277)+(((D277+M277*2)/4)*P277))-ROUND(((D277+M277*2)^2)*((PI()*120/(4*360))-((SIN((120/2)*PI()/180))*(COS((120/2)*PI()/180))/4)),4)),2)),0)</f>
        <v>40.38</v>
      </c>
      <c r="BC277" s="549" t="n">
        <f aca="false">IF(F277&gt;0,ROUND(AY277*N277*P277,2),0)</f>
        <v>0</v>
      </c>
      <c r="BD277" s="549" t="n">
        <f aca="false">SUM(Q277:U277,AH277:AL277)</f>
        <v>243.39</v>
      </c>
      <c r="BE277" s="549" t="n">
        <f aca="false">IF(F277=0,ROUND((PI()*((D277+M277*2)^2)/4)*AY277,2),ROUND((D277+M277*2)*(F277+M277*2)*AY277,2))</f>
        <v>70.74</v>
      </c>
      <c r="BF277" s="572" t="n">
        <f aca="false">IF(($I277+M277-0.15)&lt;=2,($I277+M277+0.15),IF(($I277+M277)&lt;=3,2.35,($I277+M277+0.2)-0.85))</f>
        <v>2.35</v>
      </c>
      <c r="BG277" s="572" t="n">
        <f aca="false">IF(D277&gt;2,(I277-F277-M277-0.11),IF(($I277+M277)&lt;=2,0,IF(($I277+M277)&gt;3,0.85,(I277+M277+0.2-BF277))))</f>
        <v>0.65</v>
      </c>
      <c r="BH277" s="572" t="n">
        <f aca="false">IF(D277&gt;2,ROUND(((1.42+0.4)+(0.91+0.4))*2*BG277,2),ROUND(AV277*AX277*BF277,2))</f>
        <v>11.37</v>
      </c>
      <c r="BI277" s="572" t="n">
        <f aca="false">ROUND(((PI()*0.9^2)/4)*BG277,2)</f>
        <v>0.41</v>
      </c>
      <c r="BJ277" s="550" t="n">
        <f aca="false">ROUND(BD277-BE277-BH277-BI277-BB277-BC277,2)</f>
        <v>120.49</v>
      </c>
      <c r="BK277" s="516"/>
    </row>
    <row r="278" customFormat="false" ht="14.25" hidden="false" customHeight="false" outlineLevel="0" collapsed="false">
      <c r="A278" s="558" t="s">
        <v>1357</v>
      </c>
      <c r="B278" s="570" t="s">
        <v>10</v>
      </c>
      <c r="C278" s="559" t="s">
        <v>1368</v>
      </c>
      <c r="D278" s="560" t="n">
        <v>1.5</v>
      </c>
      <c r="E278" s="561"/>
      <c r="F278" s="561"/>
      <c r="G278" s="560" t="s">
        <v>1150</v>
      </c>
      <c r="H278" s="562" t="n">
        <v>30</v>
      </c>
      <c r="I278" s="563" t="n">
        <v>2.858</v>
      </c>
      <c r="J278" s="563" t="n">
        <v>2.725</v>
      </c>
      <c r="K278" s="536" t="n">
        <v>0</v>
      </c>
      <c r="L278" s="537" t="n">
        <f aca="false">ROUND((I278+J278)/2,2)</f>
        <v>2.79</v>
      </c>
      <c r="M278" s="538" t="n">
        <f aca="false">IF(F278=0,ROUND($D278*0.1,2),IF(D278&gt;2.8,0.18,0.15))</f>
        <v>0.15</v>
      </c>
      <c r="N278" s="538" t="n">
        <f aca="false">IF(F278=0,IF(ROUND($D278/4,2),IF(ROUND(($D278*1.2)/6,2)&lt;0.1,0.1,ROUND(($D278*1.2)/6,2))),0.5)</f>
        <v>0.3</v>
      </c>
      <c r="O278" s="537" t="n">
        <f aca="false">L278+M278+N278</f>
        <v>3.24</v>
      </c>
      <c r="P278" s="537" t="n">
        <f aca="false">IF(O278&lt;2,(D278+M278*2)+0.6,(D278+M278*2)+0.6+ROUNDUP(O278-2,0)*0.1)</f>
        <v>2.6</v>
      </c>
      <c r="Q278" s="539" t="n">
        <f aca="false">IF($O278&lt;=$W$4,ROUND(IF($O278&lt;1.5,$O278*$H278*$P278,1.5*$H278*$P278),2),0)</f>
        <v>0</v>
      </c>
      <c r="R278" s="539" t="n">
        <f aca="false">IF($O278&gt;$W$4,ROUND(IF($O278&lt;1.5,$O278*$H278*$P278,1.5*$H278*$P278),2),0)</f>
        <v>117</v>
      </c>
      <c r="S278" s="539" t="n">
        <f aca="false">IF($O278&gt;$W$4,ROUND(IF($O278&lt;1.5,0,IF($O278&gt;3,1.5*$H278*$P278,($O278-1.5)*$H278*$P278)),2),0)</f>
        <v>117</v>
      </c>
      <c r="T278" s="539" t="n">
        <f aca="false">IF($O278&gt;$W$4,ROUND(IF($O278&lt;3,0,IF($O278&gt;4.5,1.5*$H278*$P278,($O278-3)*$H278*$P278)),2),0)</f>
        <v>18.72</v>
      </c>
      <c r="U278" s="539" t="n">
        <f aca="false">IF($O278&gt;$W$4,ROUND(IF($O278&lt;4.5,0,IF($O278&gt;6,($O278-4.5)*$H278*$P278,($O278-4.5)*$H278*$P278)),2),0)</f>
        <v>0</v>
      </c>
      <c r="V278" s="540" t="n">
        <f aca="false">IF($O278&gt;$W$4,IF($O278&lt;=4,ROUND($H278*($O278+0.5)*2,2),0),0)</f>
        <v>224.4</v>
      </c>
      <c r="W278" s="541" t="n">
        <f aca="false">IF($O278&gt;$W$4,IF($O278&gt;4,ROUND($H278*($O278+0.5)*2,2),0),0)</f>
        <v>0</v>
      </c>
      <c r="X278" s="558" t="str">
        <f aca="false">A278</f>
        <v>JB20</v>
      </c>
      <c r="Y278" s="560" t="n">
        <f aca="false">IF($D278=0.4,1.2,IF($D278=0.6,1.2,IF($D278=0.8,1.3,IF($D278=1,1.5,IF($D278=1.2,1.7,IF($D278&lt;=2,2,"--"))))))</f>
        <v>2</v>
      </c>
      <c r="Z278" s="564" t="s">
        <v>1151</v>
      </c>
      <c r="AA278" s="561" t="n">
        <f aca="false">Y278</f>
        <v>2</v>
      </c>
      <c r="AB278" s="543" t="n">
        <f aca="false">IF($Y278="--","--",I278)</f>
        <v>2.858</v>
      </c>
      <c r="AC278" s="544" t="n">
        <f aca="false">IF($Y278="--","--",IF(D278&gt;1.5,0.15,ROUND($D278*0.1,2)))</f>
        <v>0.15</v>
      </c>
      <c r="AD278" s="544" t="n">
        <f aca="false">IF($Y278="--","--",0.15)</f>
        <v>0.15</v>
      </c>
      <c r="AE278" s="545" t="n">
        <f aca="false">IF($Y278="--","--",ROUND(AB278+AC278+AD278,2))</f>
        <v>3.16</v>
      </c>
      <c r="AF278" s="565" t="n">
        <f aca="false">IF($Y278="--","--",IF($AB278&lt;=2,$Y278+1,($Y278+1)+ROUNDUP($AB278-2,0)*0.1))</f>
        <v>3.1</v>
      </c>
      <c r="AG278" s="566" t="n">
        <f aca="false">IF($D278=0.4,0.92,IF($D278=0.6,0.68,IF($D278=0.8,0.74,IF($D278=1,0.7,IF($D278=1.2,0.66,IF($D278=1.5,0.6,IF($D278&lt;=2,(2.4-(D278+0.3)),"--")))))))</f>
        <v>0.6</v>
      </c>
      <c r="AH278" s="547" t="n">
        <f aca="false">IF($Y278="--","--",IF($AE278&lt;=$W$4,ROUND(IF($AE278&lt;1.5,$AE278*$AF278*$AG278,1.5*$AF278*$AG278),2),0))</f>
        <v>0</v>
      </c>
      <c r="AI278" s="547" t="n">
        <f aca="false">IF($Y278="--","--",IF($AE278&gt;$W$4,ROUND(IF($AE278&lt;1.5,$AE278*$AF278*$AG278,1.5*$AF278*$AG278),2),0))</f>
        <v>2.79</v>
      </c>
      <c r="AJ278" s="547" t="n">
        <f aca="false">IF($Y278="--","--",IF($AE278&gt;$W$4,ROUND(IF($AE278&lt;1.5,0,IF($AE278&gt;3,1.5*$AF278*$AG278,($AE278-1.5)*$AF278*$AG278)),2),0))</f>
        <v>2.79</v>
      </c>
      <c r="AK278" s="547" t="n">
        <f aca="false">IF($Y278="--","--",IF($AE278&gt;$W$4,ROUND(IF($AE278&lt;3,0,IF($AE278&gt;4.5,1.5*$AF278*$AG278,($AE278-3)*$AF278*$AG278)),2),0))</f>
        <v>0.3</v>
      </c>
      <c r="AL278" s="547" t="n">
        <f aca="false">IF($Y278="--","--",IF($AE278&gt;$W$4,ROUND(IF($AE278&lt;4.5,0,IF($AE278&gt;6,($AE278-4.5)*$AF278*$AG278,($AE278-4.5)*$AF278*$AG278)),2),0))</f>
        <v>0</v>
      </c>
      <c r="AM278" s="544" t="n">
        <f aca="false">IF($Y278="--","--",IF($AE278&gt;$W$4,IF($AE278&lt;=4,ROUND(($AG278*4)*($AE278+0.5)*2,2),0),0))</f>
        <v>17.57</v>
      </c>
      <c r="AN278" s="548" t="n">
        <f aca="false">IF($Y278="--","--",IF($AE278&gt;$W$4,IF($AE278&gt;4,ROUND(($AG278*4)*($AE278+0.5)*2,2),0),0))</f>
        <v>0</v>
      </c>
      <c r="AO278" s="558" t="s">
        <v>1357</v>
      </c>
      <c r="AP278" s="570" t="s">
        <v>10</v>
      </c>
      <c r="AQ278" s="571" t="s">
        <v>1368</v>
      </c>
      <c r="AR278" s="560" t="n">
        <v>1.5</v>
      </c>
      <c r="AS278" s="561"/>
      <c r="AT278" s="561"/>
      <c r="AU278" s="562" t="n">
        <v>30</v>
      </c>
      <c r="AV278" s="560" t="n">
        <f aca="false">IF($Y278="--","--",Y278+0.2)</f>
        <v>2.2</v>
      </c>
      <c r="AW278" s="564" t="s">
        <v>1151</v>
      </c>
      <c r="AX278" s="561" t="n">
        <f aca="false">AV278</f>
        <v>2.2</v>
      </c>
      <c r="AY278" s="538" t="n">
        <f aca="false">IF(D278&gt;2,AU278,AU278-AV278)</f>
        <v>27.8</v>
      </c>
      <c r="AZ278" s="538" t="n">
        <f aca="false">N278</f>
        <v>0.3</v>
      </c>
      <c r="BA278" s="538" t="n">
        <f aca="false">P278</f>
        <v>2.6</v>
      </c>
      <c r="BB278" s="537" t="n">
        <f aca="false">IF(F278=0,IF(ROUND(AY278*(((N278*P278)+(((D278+M278*2)/6)*P278))-ROUND(((D278+M278*2)^2)*((PI()*96.379/(4*360))-((SIN((96.379/2)*PI()/180))*(COS((96.379/2)*PI()/180))/4)),4)),2),ROUND(AY278*(((N278*P278)+(((D278+M278*2)/4)*P278))-ROUND(((D278+M278*2)^2)*((PI()*120/(4*360))-((SIN((120/2)*PI()/180))*(COS((120/2)*PI()/180))/4)),4)),2)),0)</f>
        <v>40.38</v>
      </c>
      <c r="BC278" s="549" t="n">
        <f aca="false">IF(F278&gt;0,ROUND(AY278*N278*P278,2),0)</f>
        <v>0</v>
      </c>
      <c r="BD278" s="549" t="n">
        <f aca="false">SUM(Q278:U278,AH278:AL278)</f>
        <v>258.6</v>
      </c>
      <c r="BE278" s="549" t="n">
        <f aca="false">IF(F278=0,ROUND((PI()*((D278+M278*2)^2)/4)*AY278,2),ROUND((D278+M278*2)*(F278+M278*2)*AY278,2))</f>
        <v>70.74</v>
      </c>
      <c r="BF278" s="572" t="n">
        <f aca="false">IF(($I278+M278-0.15)&lt;=2,($I278+M278+0.15),IF(($I278+M278)&lt;=3,2.35,($I278+M278+0.2)-0.85))</f>
        <v>2.358</v>
      </c>
      <c r="BG278" s="572" t="n">
        <f aca="false">IF(D278&gt;2,(I278-F278-M278-0.11),IF(($I278+M278)&lt;=2,0,IF(($I278+M278)&gt;3,0.85,(I278+M278+0.2-BF278))))</f>
        <v>0.85</v>
      </c>
      <c r="BH278" s="572" t="n">
        <f aca="false">IF(D278&gt;2,ROUND(((1.42+0.4)+(0.91+0.4))*2*BG278,2),ROUND(AV278*AX278*BF278,2))</f>
        <v>11.41</v>
      </c>
      <c r="BI278" s="572" t="n">
        <f aca="false">ROUND(((PI()*0.9^2)/4)*BG278,2)</f>
        <v>0.54</v>
      </c>
      <c r="BJ278" s="550" t="n">
        <f aca="false">ROUND(BD278-BE278-BH278-BI278-BB278-BC278,2)</f>
        <v>135.53</v>
      </c>
      <c r="BK278" s="516"/>
    </row>
    <row r="279" customFormat="false" ht="14.25" hidden="false" customHeight="false" outlineLevel="0" collapsed="false">
      <c r="A279" s="558" t="s">
        <v>1368</v>
      </c>
      <c r="B279" s="570" t="s">
        <v>10</v>
      </c>
      <c r="C279" s="559" t="s">
        <v>1374</v>
      </c>
      <c r="D279" s="560" t="n">
        <v>1.5</v>
      </c>
      <c r="E279" s="561"/>
      <c r="F279" s="561"/>
      <c r="G279" s="560" t="s">
        <v>1150</v>
      </c>
      <c r="H279" s="562" t="n">
        <v>40</v>
      </c>
      <c r="I279" s="563" t="n">
        <v>2.725</v>
      </c>
      <c r="J279" s="563" t="n">
        <v>2.702</v>
      </c>
      <c r="K279" s="536" t="n">
        <v>0.14</v>
      </c>
      <c r="L279" s="537" t="n">
        <f aca="false">ROUND((I279+J279)/2,2)</f>
        <v>2.71</v>
      </c>
      <c r="M279" s="538" t="n">
        <f aca="false">IF(F279=0,ROUND($D279*0.1,2),IF(D279&gt;2.8,0.18,0.15))</f>
        <v>0.15</v>
      </c>
      <c r="N279" s="538" t="n">
        <f aca="false">IF(F279=0,IF(ROUND($D279/4,2),IF(ROUND(($D279*1.2)/6,2)&lt;0.1,0.1,ROUND(($D279*1.2)/6,2))),0.5)</f>
        <v>0.3</v>
      </c>
      <c r="O279" s="537" t="n">
        <f aca="false">L279+M279+N279</f>
        <v>3.16</v>
      </c>
      <c r="P279" s="537" t="n">
        <f aca="false">IF(O279&lt;2,(D279+M279*2)+0.6,(D279+M279*2)+0.6+ROUNDUP(O279-2,0)*0.1)</f>
        <v>2.6</v>
      </c>
      <c r="Q279" s="539" t="n">
        <f aca="false">IF($O279&lt;=$W$4,ROUND(IF($O279&lt;1.5,$O279*$H279*$P279,1.5*$H279*$P279),2),0)</f>
        <v>0</v>
      </c>
      <c r="R279" s="539" t="n">
        <f aca="false">IF($O279&gt;$W$4,ROUND(IF($O279&lt;1.5,$O279*$H279*$P279,1.5*$H279*$P279),2),0)</f>
        <v>156</v>
      </c>
      <c r="S279" s="539" t="n">
        <f aca="false">IF($O279&gt;$W$4,ROUND(IF($O279&lt;1.5,0,IF($O279&gt;3,1.5*$H279*$P279,($O279-1.5)*$H279*$P279)),2),0)</f>
        <v>156</v>
      </c>
      <c r="T279" s="539" t="n">
        <f aca="false">IF($O279&gt;$W$4,ROUND(IF($O279&lt;3,0,IF($O279&gt;4.5,1.5*$H279*$P279,($O279-3)*$H279*$P279)),2),0)</f>
        <v>16.64</v>
      </c>
      <c r="U279" s="539" t="n">
        <f aca="false">IF($O279&gt;$W$4,ROUND(IF($O279&lt;4.5,0,IF($O279&gt;6,($O279-4.5)*$H279*$P279,($O279-4.5)*$H279*$P279)),2),0)</f>
        <v>0</v>
      </c>
      <c r="V279" s="540" t="n">
        <f aca="false">IF($O279&gt;$W$4,IF($O279&lt;=4,ROUND($H279*($O279+0.5)*2,2),0),0)</f>
        <v>292.8</v>
      </c>
      <c r="W279" s="541" t="n">
        <f aca="false">IF($O279&gt;$W$4,IF($O279&gt;4,ROUND($H279*($O279+0.5)*2,2),0),0)</f>
        <v>0</v>
      </c>
      <c r="X279" s="558" t="str">
        <f aca="false">A279</f>
        <v>JB21</v>
      </c>
      <c r="Y279" s="560" t="n">
        <f aca="false">IF($D279=0.4,1.2,IF($D279=0.6,1.2,IF($D279=0.8,1.3,IF($D279=1,1.5,IF($D279=1.2,1.7,IF($D279&lt;=2,2,"--"))))))</f>
        <v>2</v>
      </c>
      <c r="Z279" s="564" t="s">
        <v>1151</v>
      </c>
      <c r="AA279" s="561" t="n">
        <f aca="false">Y279</f>
        <v>2</v>
      </c>
      <c r="AB279" s="543" t="n">
        <f aca="false">IF($Y279="--","--",I279)</f>
        <v>2.725</v>
      </c>
      <c r="AC279" s="544" t="n">
        <f aca="false">IF($Y279="--","--",IF(D279&gt;1.5,0.15,ROUND($D279*0.1,2)))</f>
        <v>0.15</v>
      </c>
      <c r="AD279" s="544" t="n">
        <f aca="false">IF($Y279="--","--",0.15)</f>
        <v>0.15</v>
      </c>
      <c r="AE279" s="545" t="n">
        <f aca="false">IF($Y279="--","--",ROUND(AB279+AC279+AD279,2))</f>
        <v>3.03</v>
      </c>
      <c r="AF279" s="565" t="n">
        <f aca="false">IF($Y279="--","--",IF($AB279&lt;=2,$Y279+1,($Y279+1)+ROUNDUP($AB279-2,0)*0.1))</f>
        <v>3.1</v>
      </c>
      <c r="AG279" s="566" t="n">
        <f aca="false">IF($D279=0.4,0.92,IF($D279=0.6,0.68,IF($D279=0.8,0.74,IF($D279=1,0.7,IF($D279=1.2,0.66,IF($D279=1.5,0.6,IF($D279&lt;=2,(2.4-(D279+0.3)),"--")))))))</f>
        <v>0.6</v>
      </c>
      <c r="AH279" s="547" t="n">
        <f aca="false">IF($Y279="--","--",IF($AE279&lt;=$W$4,ROUND(IF($AE279&lt;1.5,$AE279*$AF279*$AG279,1.5*$AF279*$AG279),2),0))</f>
        <v>0</v>
      </c>
      <c r="AI279" s="547" t="n">
        <f aca="false">IF($Y279="--","--",IF($AE279&gt;$W$4,ROUND(IF($AE279&lt;1.5,$AE279*$AF279*$AG279,1.5*$AF279*$AG279),2),0))</f>
        <v>2.79</v>
      </c>
      <c r="AJ279" s="547" t="n">
        <f aca="false">IF($Y279="--","--",IF($AE279&gt;$W$4,ROUND(IF($AE279&lt;1.5,0,IF($AE279&gt;3,1.5*$AF279*$AG279,($AE279-1.5)*$AF279*$AG279)),2),0))</f>
        <v>2.79</v>
      </c>
      <c r="AK279" s="547" t="n">
        <f aca="false">IF($Y279="--","--",IF($AE279&gt;$W$4,ROUND(IF($AE279&lt;3,0,IF($AE279&gt;4.5,1.5*$AF279*$AG279,($AE279-3)*$AF279*$AG279)),2),0))</f>
        <v>0.06</v>
      </c>
      <c r="AL279" s="547" t="n">
        <f aca="false">IF($Y279="--","--",IF($AE279&gt;$W$4,ROUND(IF($AE279&lt;4.5,0,IF($AE279&gt;6,($AE279-4.5)*$AF279*$AG279,($AE279-4.5)*$AF279*$AG279)),2),0))</f>
        <v>0</v>
      </c>
      <c r="AM279" s="544" t="n">
        <f aca="false">IF($Y279="--","--",IF($AE279&gt;$W$4,IF($AE279&lt;=4,ROUND(($AG279*4)*($AE279+0.5)*2,2),0),0))</f>
        <v>16.94</v>
      </c>
      <c r="AN279" s="548" t="n">
        <f aca="false">IF($Y279="--","--",IF($AE279&gt;$W$4,IF($AE279&gt;4,ROUND(($AG279*4)*($AE279+0.5)*2,2),0),0))</f>
        <v>0</v>
      </c>
      <c r="AO279" s="558" t="s">
        <v>1368</v>
      </c>
      <c r="AP279" s="570" t="s">
        <v>10</v>
      </c>
      <c r="AQ279" s="571" t="s">
        <v>1374</v>
      </c>
      <c r="AR279" s="560" t="n">
        <v>1.5</v>
      </c>
      <c r="AS279" s="561"/>
      <c r="AT279" s="561"/>
      <c r="AU279" s="562" t="n">
        <v>40</v>
      </c>
      <c r="AV279" s="560" t="n">
        <f aca="false">IF($Y279="--","--",Y279+0.2)</f>
        <v>2.2</v>
      </c>
      <c r="AW279" s="564" t="s">
        <v>1151</v>
      </c>
      <c r="AX279" s="561" t="n">
        <f aca="false">AV279</f>
        <v>2.2</v>
      </c>
      <c r="AY279" s="538" t="n">
        <f aca="false">IF(D279&gt;2,AU279,AU279-AV279)</f>
        <v>37.8</v>
      </c>
      <c r="AZ279" s="538" t="n">
        <f aca="false">N279</f>
        <v>0.3</v>
      </c>
      <c r="BA279" s="538" t="n">
        <f aca="false">P279</f>
        <v>2.6</v>
      </c>
      <c r="BB279" s="537" t="n">
        <f aca="false">IF(F279=0,IF(ROUND(AY279*(((N279*P279)+(((D279+M279*2)/6)*P279))-ROUND(((D279+M279*2)^2)*((PI()*96.379/(4*360))-((SIN((96.379/2)*PI()/180))*(COS((96.379/2)*PI()/180))/4)),4)),2),ROUND(AY279*(((N279*P279)+(((D279+M279*2)/4)*P279))-ROUND(((D279+M279*2)^2)*((PI()*120/(4*360))-((SIN((120/2)*PI()/180))*(COS((120/2)*PI()/180))/4)),4)),2)),0)</f>
        <v>54.9</v>
      </c>
      <c r="BC279" s="549" t="n">
        <f aca="false">IF(F279&gt;0,ROUND(AY279*N279*P279,2),0)</f>
        <v>0</v>
      </c>
      <c r="BD279" s="549" t="n">
        <f aca="false">SUM(Q279:U279,AH279:AL279)</f>
        <v>334.28</v>
      </c>
      <c r="BE279" s="549" t="n">
        <f aca="false">IF(F279=0,ROUND((PI()*((D279+M279*2)^2)/4)*AY279,2),ROUND((D279+M279*2)*(F279+M279*2)*AY279,2))</f>
        <v>96.19</v>
      </c>
      <c r="BF279" s="572" t="n">
        <f aca="false">IF(($I279+M279-0.15)&lt;=2,($I279+M279+0.15),IF(($I279+M279)&lt;=3,2.35,($I279+M279+0.2)-0.85))</f>
        <v>2.35</v>
      </c>
      <c r="BG279" s="572" t="n">
        <f aca="false">IF(D279&gt;2,(I279-F279-M279-0.11),IF(($I279+M279)&lt;=2,0,IF(($I279+M279)&gt;3,0.85,(I279+M279+0.2-BF279))))</f>
        <v>0.725</v>
      </c>
      <c r="BH279" s="572" t="n">
        <f aca="false">IF(D279&gt;2,ROUND(((1.42+0.4)+(0.91+0.4))*2*BG279,2),ROUND(AV279*AX279*BF279,2))</f>
        <v>11.37</v>
      </c>
      <c r="BI279" s="572" t="n">
        <f aca="false">ROUND(((PI()*0.9^2)/4)*BG279,2)</f>
        <v>0.46</v>
      </c>
      <c r="BJ279" s="550" t="n">
        <f aca="false">ROUND(BD279-BE279-BH279-BI279-BB279-BC279,2)</f>
        <v>171.36</v>
      </c>
      <c r="BK279" s="516"/>
    </row>
    <row r="280" customFormat="false" ht="14.25" hidden="false" customHeight="false" outlineLevel="0" collapsed="false">
      <c r="A280" s="558" t="s">
        <v>1374</v>
      </c>
      <c r="B280" s="570" t="s">
        <v>10</v>
      </c>
      <c r="C280" s="559" t="s">
        <v>1376</v>
      </c>
      <c r="D280" s="560" t="n">
        <v>1.5</v>
      </c>
      <c r="E280" s="561"/>
      <c r="F280" s="561"/>
      <c r="G280" s="560" t="s">
        <v>1150</v>
      </c>
      <c r="H280" s="562" t="n">
        <v>13</v>
      </c>
      <c r="I280" s="563" t="n">
        <v>2.842</v>
      </c>
      <c r="J280" s="563" t="n">
        <v>2.8565</v>
      </c>
      <c r="K280" s="536" t="n">
        <v>0</v>
      </c>
      <c r="L280" s="537" t="n">
        <f aca="false">ROUND((I280+J280)/2,2)</f>
        <v>2.85</v>
      </c>
      <c r="M280" s="538" t="n">
        <f aca="false">IF(F280=0,ROUND($D280*0.1,2),IF(D280&gt;2.8,0.18,0.15))</f>
        <v>0.15</v>
      </c>
      <c r="N280" s="538" t="n">
        <f aca="false">IF(F280=0,IF(ROUND($D280/4,2),IF(ROUND(($D280*1.2)/6,2)&lt;0.1,0.1,ROUND(($D280*1.2)/6,2))),0.5)</f>
        <v>0.3</v>
      </c>
      <c r="O280" s="537" t="n">
        <f aca="false">L280+M280+N280</f>
        <v>3.3</v>
      </c>
      <c r="P280" s="537" t="n">
        <f aca="false">IF(O280&lt;2,(D280+M280*2)+0.6,(D280+M280*2)+0.6+ROUNDUP(O280-2,0)*0.1)</f>
        <v>2.6</v>
      </c>
      <c r="Q280" s="539" t="n">
        <f aca="false">IF($O280&lt;=$W$4,ROUND(IF($O280&lt;1.5,$O280*$H280*$P280,1.5*$H280*$P280),2),0)</f>
        <v>0</v>
      </c>
      <c r="R280" s="539" t="n">
        <f aca="false">IF($O280&gt;$W$4,ROUND(IF($O280&lt;1.5,$O280*$H280*$P280,1.5*$H280*$P280),2),0)</f>
        <v>50.7</v>
      </c>
      <c r="S280" s="539" t="n">
        <f aca="false">IF($O280&gt;$W$4,ROUND(IF($O280&lt;1.5,0,IF($O280&gt;3,1.5*$H280*$P280,($O280-1.5)*$H280*$P280)),2),0)</f>
        <v>50.7</v>
      </c>
      <c r="T280" s="539" t="n">
        <f aca="false">IF($O280&gt;$W$4,ROUND(IF($O280&lt;3,0,IF($O280&gt;4.5,1.5*$H280*$P280,($O280-3)*$H280*$P280)),2),0)</f>
        <v>10.14</v>
      </c>
      <c r="U280" s="539" t="n">
        <f aca="false">IF($O280&gt;$W$4,ROUND(IF($O280&lt;4.5,0,IF($O280&gt;6,($O280-4.5)*$H280*$P280,($O280-4.5)*$H280*$P280)),2),0)</f>
        <v>0</v>
      </c>
      <c r="V280" s="540" t="n">
        <f aca="false">IF($O280&gt;$W$4,IF($O280&lt;=4,ROUND($H280*($O280+0.5)*2,2),0),0)</f>
        <v>98.8</v>
      </c>
      <c r="W280" s="541" t="n">
        <f aca="false">IF($O280&gt;$W$4,IF($O280&gt;4,ROUND($H280*($O280+0.5)*2,2),0),0)</f>
        <v>0</v>
      </c>
      <c r="X280" s="558" t="str">
        <f aca="false">A280</f>
        <v>JB22</v>
      </c>
      <c r="Y280" s="560" t="n">
        <f aca="false">IF($D280=0.4,1.2,IF($D280=0.6,1.2,IF($D280=0.8,1.3,IF($D280=1,1.5,IF($D280=1.2,1.7,IF($D280&lt;=2,2,"--"))))))</f>
        <v>2</v>
      </c>
      <c r="Z280" s="564" t="s">
        <v>1151</v>
      </c>
      <c r="AA280" s="561" t="n">
        <f aca="false">Y280</f>
        <v>2</v>
      </c>
      <c r="AB280" s="543" t="n">
        <f aca="false">IF($Y280="--","--",I280)</f>
        <v>2.842</v>
      </c>
      <c r="AC280" s="544" t="n">
        <f aca="false">IF($Y280="--","--",IF(D280&gt;1.5,0.15,ROUND($D280*0.1,2)))</f>
        <v>0.15</v>
      </c>
      <c r="AD280" s="544" t="n">
        <f aca="false">IF($Y280="--","--",0.15)</f>
        <v>0.15</v>
      </c>
      <c r="AE280" s="545" t="n">
        <f aca="false">IF($Y280="--","--",ROUND(AB280+AC280+AD280,2))</f>
        <v>3.14</v>
      </c>
      <c r="AF280" s="565" t="n">
        <f aca="false">IF($Y280="--","--",IF($AB280&lt;=2,$Y280+1,($Y280+1)+ROUNDUP($AB280-2,0)*0.1))</f>
        <v>3.1</v>
      </c>
      <c r="AG280" s="566" t="n">
        <f aca="false">IF($D280=0.4,0.92,IF($D280=0.6,0.68,IF($D280=0.8,0.74,IF($D280=1,0.7,IF($D280=1.2,0.66,IF($D280=1.5,0.6,IF($D280&lt;=2,(2.4-(D280+0.3)),"--")))))))</f>
        <v>0.6</v>
      </c>
      <c r="AH280" s="547" t="n">
        <f aca="false">IF($Y280="--","--",IF($AE280&lt;=$W$4,ROUND(IF($AE280&lt;1.5,$AE280*$AF280*$AG280,1.5*$AF280*$AG280),2),0))</f>
        <v>0</v>
      </c>
      <c r="AI280" s="547" t="n">
        <f aca="false">IF($Y280="--","--",IF($AE280&gt;$W$4,ROUND(IF($AE280&lt;1.5,$AE280*$AF280*$AG280,1.5*$AF280*$AG280),2),0))</f>
        <v>2.79</v>
      </c>
      <c r="AJ280" s="547" t="n">
        <f aca="false">IF($Y280="--","--",IF($AE280&gt;$W$4,ROUND(IF($AE280&lt;1.5,0,IF($AE280&gt;3,1.5*$AF280*$AG280,($AE280-1.5)*$AF280*$AG280)),2),0))</f>
        <v>2.79</v>
      </c>
      <c r="AK280" s="547" t="n">
        <f aca="false">IF($Y280="--","--",IF($AE280&gt;$W$4,ROUND(IF($AE280&lt;3,0,IF($AE280&gt;4.5,1.5*$AF280*$AG280,($AE280-3)*$AF280*$AG280)),2),0))</f>
        <v>0.26</v>
      </c>
      <c r="AL280" s="547" t="n">
        <f aca="false">IF($Y280="--","--",IF($AE280&gt;$W$4,ROUND(IF($AE280&lt;4.5,0,IF($AE280&gt;6,($AE280-4.5)*$AF280*$AG280,($AE280-4.5)*$AF280*$AG280)),2),0))</f>
        <v>0</v>
      </c>
      <c r="AM280" s="544" t="n">
        <f aca="false">IF($Y280="--","--",IF($AE280&gt;$W$4,IF($AE280&lt;=4,ROUND(($AG280*4)*($AE280+0.5)*2,2),0),0))</f>
        <v>17.47</v>
      </c>
      <c r="AN280" s="548" t="n">
        <f aca="false">IF($Y280="--","--",IF($AE280&gt;$W$4,IF($AE280&gt;4,ROUND(($AG280*4)*($AE280+0.5)*2,2),0),0))</f>
        <v>0</v>
      </c>
      <c r="AO280" s="558" t="s">
        <v>1374</v>
      </c>
      <c r="AP280" s="570" t="s">
        <v>10</v>
      </c>
      <c r="AQ280" s="571" t="s">
        <v>1376</v>
      </c>
      <c r="AR280" s="560" t="n">
        <v>1.5</v>
      </c>
      <c r="AS280" s="561"/>
      <c r="AT280" s="561"/>
      <c r="AU280" s="562" t="n">
        <v>13</v>
      </c>
      <c r="AV280" s="560" t="n">
        <f aca="false">IF($Y280="--","--",Y280+0.2)</f>
        <v>2.2</v>
      </c>
      <c r="AW280" s="564" t="s">
        <v>1151</v>
      </c>
      <c r="AX280" s="561" t="n">
        <f aca="false">AV280</f>
        <v>2.2</v>
      </c>
      <c r="AY280" s="538" t="n">
        <f aca="false">IF(D280&gt;2,AU280,AU280-AV280)</f>
        <v>10.8</v>
      </c>
      <c r="AZ280" s="538" t="n">
        <f aca="false">N280</f>
        <v>0.3</v>
      </c>
      <c r="BA280" s="538" t="n">
        <f aca="false">P280</f>
        <v>2.6</v>
      </c>
      <c r="BB280" s="537" t="n">
        <f aca="false">IF(F280=0,IF(ROUND(AY280*(((N280*P280)+(((D280+M280*2)/6)*P280))-ROUND(((D280+M280*2)^2)*((PI()*96.379/(4*360))-((SIN((96.379/2)*PI()/180))*(COS((96.379/2)*PI()/180))/4)),4)),2),ROUND(AY280*(((N280*P280)+(((D280+M280*2)/4)*P280))-ROUND(((D280+M280*2)^2)*((PI()*120/(4*360))-((SIN((120/2)*PI()/180))*(COS((120/2)*PI()/180))/4)),4)),2)),0)</f>
        <v>15.69</v>
      </c>
      <c r="BC280" s="549" t="n">
        <f aca="false">IF(F280&gt;0,ROUND(AY280*N280*P280,2),0)</f>
        <v>0</v>
      </c>
      <c r="BD280" s="549" t="n">
        <f aca="false">SUM(Q280:U280,AH280:AL280)</f>
        <v>117.38</v>
      </c>
      <c r="BE280" s="549" t="n">
        <f aca="false">IF(F280=0,ROUND((PI()*((D280+M280*2)^2)/4)*AY280,2),ROUND((D280+M280*2)*(F280+M280*2)*AY280,2))</f>
        <v>27.48</v>
      </c>
      <c r="BF280" s="572" t="n">
        <f aca="false">IF(($I280+M280-0.15)&lt;=2,($I280+M280+0.15),IF(($I280+M280)&lt;=3,2.35,($I280+M280+0.2)-0.85))</f>
        <v>2.35</v>
      </c>
      <c r="BG280" s="572" t="n">
        <f aca="false">IF(D280&gt;2,(I280-F280-M280-0.11),IF(($I280+M280)&lt;=2,0,IF(($I280+M280)&gt;3,0.85,(I280+M280+0.2-BF280))))</f>
        <v>0.842</v>
      </c>
      <c r="BH280" s="572" t="n">
        <f aca="false">IF(D280&gt;2,ROUND(((1.42+0.4)+(0.91+0.4))*2*BG280,2),ROUND(AV280*AX280*BF280,2))</f>
        <v>11.37</v>
      </c>
      <c r="BI280" s="572" t="n">
        <f aca="false">ROUND(((PI()*0.9^2)/4)*BG280,2)</f>
        <v>0.54</v>
      </c>
      <c r="BJ280" s="550" t="n">
        <f aca="false">ROUND(BD280-BE280-BH280-BI280-BB280-BC280,2)</f>
        <v>62.3</v>
      </c>
      <c r="BK280" s="516"/>
    </row>
    <row r="281" s="452" customFormat="true" ht="14.25" hidden="false" customHeight="false" outlineLevel="0" collapsed="false">
      <c r="A281" s="573" t="s">
        <v>1376</v>
      </c>
      <c r="B281" s="574" t="s">
        <v>10</v>
      </c>
      <c r="C281" s="575" t="s">
        <v>1402</v>
      </c>
      <c r="D281" s="576" t="n">
        <v>1.5</v>
      </c>
      <c r="E281" s="577" t="s">
        <v>1151</v>
      </c>
      <c r="F281" s="577" t="n">
        <v>1.5</v>
      </c>
      <c r="G281" s="576" t="s">
        <v>1193</v>
      </c>
      <c r="H281" s="578" t="n">
        <v>32</v>
      </c>
      <c r="I281" s="579" t="n">
        <v>2.8565</v>
      </c>
      <c r="J281" s="579" t="n">
        <v>2.8555</v>
      </c>
      <c r="K281" s="580" t="n">
        <v>0</v>
      </c>
      <c r="L281" s="581" t="n">
        <f aca="false">ROUND((I281+J281)/2,2)</f>
        <v>2.86</v>
      </c>
      <c r="M281" s="540" t="n">
        <f aca="false">IF(F281=0,ROUND($D281*0.1,2),IF(D281&gt;2.8,0.18,0.15))</f>
        <v>0.15</v>
      </c>
      <c r="N281" s="540" t="n">
        <f aca="false">IF(F281=0,IF(ROUND($D281/4,2),IF(ROUND(($D281*1.2)/6,2)&lt;0.1,0.1,ROUND(($D281*1.2)/6,2))),0.5)</f>
        <v>0.5</v>
      </c>
      <c r="O281" s="581" t="n">
        <f aca="false">L281+M281+N281</f>
        <v>3.51</v>
      </c>
      <c r="P281" s="581" t="n">
        <f aca="false">IF(O281&lt;2,(D281+M281*2)+0.6,(D281+M281*2)+0.6+ROUNDUP(O281-2,0)*0.1)</f>
        <v>2.6</v>
      </c>
      <c r="Q281" s="582" t="n">
        <f aca="false">IF($O281&lt;=$W$4,ROUND(IF($O281&lt;1.5,$O281*$H281*$P281,1.5*$H281*$P281),2),0)</f>
        <v>0</v>
      </c>
      <c r="R281" s="582" t="n">
        <f aca="false">IF($O281&gt;$W$4,ROUND(IF($O281&lt;1.5,$O281*$H281*$P281,1.5*$H281*$P281),2),0)</f>
        <v>124.8</v>
      </c>
      <c r="S281" s="582" t="n">
        <f aca="false">IF($O281&gt;$W$4,ROUND(IF($O281&lt;1.5,0,IF($O281&gt;3,1.5*$H281*$P281,($O281-1.5)*$H281*$P281)),2),0)</f>
        <v>124.8</v>
      </c>
      <c r="T281" s="582" t="n">
        <f aca="false">IF($O281&gt;$W$4,ROUND(IF($O281&lt;3,0,IF($O281&gt;4.5,1.5*$H281*$P281,($O281-3)*$H281*$P281)),2),0)</f>
        <v>42.43</v>
      </c>
      <c r="U281" s="582" t="n">
        <f aca="false">IF($O281&gt;$W$4,ROUND(IF($O281&lt;4.5,0,IF($O281&gt;6,($O281-4.5)*$H281*$P281,($O281-4.5)*$H281*$P281)),2),0)</f>
        <v>0</v>
      </c>
      <c r="V281" s="540" t="n">
        <f aca="false">IF($O281&gt;$W$4,IF($O281&lt;=4,ROUND($H281*($O281+0.5)*2,2),0),0)</f>
        <v>256.64</v>
      </c>
      <c r="W281" s="541" t="n">
        <f aca="false">IF($O281&gt;$W$4,IF($O281&gt;4,ROUND($H281*($O281+0.5)*2,2),0),0)</f>
        <v>0</v>
      </c>
      <c r="X281" s="573" t="str">
        <f aca="false">A281</f>
        <v>JB23</v>
      </c>
      <c r="Y281" s="576" t="n">
        <f aca="false">IF($D281=0.4,1.2,IF($D281=0.6,1.2,IF($D281=0.8,1.3,IF($D281=1,1.5,IF($D281=1.2,1.7,IF($D281&lt;=2,2,"--"))))))</f>
        <v>2</v>
      </c>
      <c r="Z281" s="583" t="s">
        <v>1151</v>
      </c>
      <c r="AA281" s="577" t="n">
        <f aca="false">Y281</f>
        <v>2</v>
      </c>
      <c r="AB281" s="584" t="n">
        <f aca="false">IF($Y281="--","--",I281)</f>
        <v>2.8565</v>
      </c>
      <c r="AC281" s="585" t="n">
        <f aca="false">IF($Y281="--","--",IF(D281&gt;1.5,0.15,ROUND($D281*0.1,2)))</f>
        <v>0.15</v>
      </c>
      <c r="AD281" s="585" t="n">
        <f aca="false">IF($Y281="--","--",0.15)</f>
        <v>0.15</v>
      </c>
      <c r="AE281" s="586" t="n">
        <f aca="false">IF($Y281="--","--",ROUND(AB281+AC281+AD281,2))</f>
        <v>3.16</v>
      </c>
      <c r="AF281" s="587" t="n">
        <f aca="false">IF($Y281="--","--",IF($AB281&lt;=2,$Y281+1,($Y281+1)+ROUNDUP($AB281-2,0)*0.1))</f>
        <v>3.1</v>
      </c>
      <c r="AG281" s="588" t="n">
        <f aca="false">IF($D281=0.4,0.92,IF($D281=0.6,0.68,IF($D281=0.8,0.74,IF($D281=1,0.7,IF($D281=1.2,0.66,IF($D281=1.5,0.6,IF($D281&lt;=2,(2.4-(D281+0.3)),"--")))))))</f>
        <v>0.6</v>
      </c>
      <c r="AH281" s="589" t="n">
        <f aca="false">IF($Y281="--","--",IF($AE281&lt;=$W$4,ROUND(IF($AE281&lt;1.5,$AE281*$AF281*$AG281,1.5*$AF281*$AG281),2),0))</f>
        <v>0</v>
      </c>
      <c r="AI281" s="589" t="n">
        <f aca="false">IF($Y281="--","--",IF($AE281&gt;$W$4,ROUND(IF($AE281&lt;1.5,$AE281*$AF281*$AG281,1.5*$AF281*$AG281),2),0))</f>
        <v>2.79</v>
      </c>
      <c r="AJ281" s="589" t="n">
        <f aca="false">IF($Y281="--","--",IF($AE281&gt;$W$4,ROUND(IF($AE281&lt;1.5,0,IF($AE281&gt;3,1.5*$AF281*$AG281,($AE281-1.5)*$AF281*$AG281)),2),0))</f>
        <v>2.79</v>
      </c>
      <c r="AK281" s="589" t="n">
        <f aca="false">IF($Y281="--","--",IF($AE281&gt;$W$4,ROUND(IF($AE281&lt;3,0,IF($AE281&gt;4.5,1.5*$AF281*$AG281,($AE281-3)*$AF281*$AG281)),2),0))</f>
        <v>0.3</v>
      </c>
      <c r="AL281" s="589" t="n">
        <f aca="false">IF($Y281="--","--",IF($AE281&gt;$W$4,ROUND(IF($AE281&lt;4.5,0,IF($AE281&gt;6,($AE281-4.5)*$AF281*$AG281,($AE281-4.5)*$AF281*$AG281)),2),0))</f>
        <v>0</v>
      </c>
      <c r="AM281" s="585" t="n">
        <f aca="false">IF($Y281="--","--",IF($AE281&gt;$W$4,IF($AE281&lt;=4,ROUND(($AG281*4)*($AE281+0.5)*2,2),0),0))</f>
        <v>17.57</v>
      </c>
      <c r="AN281" s="548" t="n">
        <f aca="false">IF($Y281="--","--",IF($AE281&gt;$W$4,IF($AE281&gt;4,ROUND(($AG281*4)*($AE281+0.5)*2,2),0),0))</f>
        <v>0</v>
      </c>
      <c r="AO281" s="573" t="s">
        <v>1376</v>
      </c>
      <c r="AP281" s="574" t="s">
        <v>10</v>
      </c>
      <c r="AQ281" s="590" t="s">
        <v>1402</v>
      </c>
      <c r="AR281" s="576" t="n">
        <v>1.5</v>
      </c>
      <c r="AS281" s="577" t="s">
        <v>1151</v>
      </c>
      <c r="AT281" s="577" t="n">
        <v>1.5</v>
      </c>
      <c r="AU281" s="578" t="n">
        <v>32</v>
      </c>
      <c r="AV281" s="576" t="n">
        <f aca="false">IF($Y281="--","--",Y281+0.2)</f>
        <v>2.2</v>
      </c>
      <c r="AW281" s="583" t="s">
        <v>1151</v>
      </c>
      <c r="AX281" s="577" t="n">
        <f aca="false">AV281</f>
        <v>2.2</v>
      </c>
      <c r="AY281" s="540" t="n">
        <f aca="false">IF(D281&gt;2,AU281,AU281-AV281)</f>
        <v>29.8</v>
      </c>
      <c r="AZ281" s="540" t="n">
        <f aca="false">N281</f>
        <v>0.5</v>
      </c>
      <c r="BA281" s="540" t="n">
        <f aca="false">P281</f>
        <v>2.6</v>
      </c>
      <c r="BB281" s="581" t="n">
        <f aca="false">IF(F281=0,IF(ROUND(AY281*(((N281*P281)+(((D281+M281*2)/6)*P281))-ROUND(((D281+M281*2)^2)*((PI()*96.379/(4*360))-((SIN((96.379/2)*PI()/180))*(COS((96.379/2)*PI()/180))/4)),4)),2),ROUND(AY281*(((N281*P281)+(((D281+M281*2)/4)*P281))-ROUND(((D281+M281*2)^2)*((PI()*120/(4*360))-((SIN((120/2)*PI()/180))*(COS((120/2)*PI()/180))/4)),4)),2)),0)</f>
        <v>0</v>
      </c>
      <c r="BC281" s="591" t="n">
        <f aca="false">IF(F281&gt;0,ROUND(AY281*N281*P281,2),0)</f>
        <v>38.74</v>
      </c>
      <c r="BD281" s="591" t="n">
        <f aca="false">SUM(Q281:U281,AH281:AL281)</f>
        <v>297.91</v>
      </c>
      <c r="BE281" s="591" t="n">
        <f aca="false">IF(F281=0,ROUND((PI()*((D281+M281*2)^2)/4)*AY281,2),ROUND((D281+M281*2)*(F281+M281*2)*AY281,2))</f>
        <v>96.55</v>
      </c>
      <c r="BF281" s="592" t="n">
        <f aca="false">IF(($I281+M281-0.15)&lt;=2,($I281+M281+0.15),IF(($I281+M281)&lt;=3,2.35,($I281+M281+0.2)-0.85))</f>
        <v>2.3565</v>
      </c>
      <c r="BG281" s="592" t="n">
        <f aca="false">IF(D281&gt;2,(I281-F281-M281-0.11),IF(($I281+M281)&lt;=2,0,IF(($I281+M281)&gt;3,0.85,(I281+M281+0.2-BF281))))</f>
        <v>0.85</v>
      </c>
      <c r="BH281" s="592" t="n">
        <f aca="false">IF(D281&gt;2,ROUND(((1.42+0.4)+(0.91+0.4))*2*BG281,2),ROUND(AV281*AX281*BF281,2))</f>
        <v>11.41</v>
      </c>
      <c r="BI281" s="592" t="n">
        <f aca="false">ROUND(((PI()*0.9^2)/4)*BG281,2)</f>
        <v>0.54</v>
      </c>
      <c r="BJ281" s="593" t="n">
        <f aca="false">ROUND(BD281-BE281-BH281-BI281-BB281-BC281,2)</f>
        <v>150.67</v>
      </c>
      <c r="BK281" s="594"/>
    </row>
    <row r="282" s="452" customFormat="true" ht="14.25" hidden="false" customHeight="false" outlineLevel="0" collapsed="false">
      <c r="A282" s="573" t="s">
        <v>1402</v>
      </c>
      <c r="B282" s="574" t="s">
        <v>10</v>
      </c>
      <c r="C282" s="575" t="s">
        <v>1381</v>
      </c>
      <c r="D282" s="576" t="n">
        <v>1.5</v>
      </c>
      <c r="E282" s="577" t="s">
        <v>1151</v>
      </c>
      <c r="F282" s="577" t="n">
        <v>1.5</v>
      </c>
      <c r="G282" s="576" t="s">
        <v>1193</v>
      </c>
      <c r="H282" s="578" t="n">
        <v>24</v>
      </c>
      <c r="I282" s="579" t="n">
        <v>2.8555</v>
      </c>
      <c r="J282" s="579" t="n">
        <v>2.9105</v>
      </c>
      <c r="K282" s="580" t="n">
        <v>0</v>
      </c>
      <c r="L282" s="581" t="n">
        <f aca="false">ROUND((I282+J282)/2,2)</f>
        <v>2.88</v>
      </c>
      <c r="M282" s="540" t="n">
        <f aca="false">IF(F282=0,ROUND($D282*0.1,2),IF(D282&gt;2.8,0.18,0.15))</f>
        <v>0.15</v>
      </c>
      <c r="N282" s="540" t="n">
        <f aca="false">IF(F282=0,IF(ROUND($D282/4,2),IF(ROUND(($D282*1.2)/6,2)&lt;0.1,0.1,ROUND(($D282*1.2)/6,2))),0.5)</f>
        <v>0.5</v>
      </c>
      <c r="O282" s="581" t="n">
        <f aca="false">L282+M282+N282</f>
        <v>3.53</v>
      </c>
      <c r="P282" s="581" t="n">
        <f aca="false">IF(O282&lt;2,(D282+M282*2)+0.6,(D282+M282*2)+0.6+ROUNDUP(O282-2,0)*0.1)</f>
        <v>2.6</v>
      </c>
      <c r="Q282" s="582" t="n">
        <f aca="false">IF($O282&lt;=$W$4,ROUND(IF($O282&lt;1.5,$O282*$H282*$P282,1.5*$H282*$P282),2),0)</f>
        <v>0</v>
      </c>
      <c r="R282" s="582" t="n">
        <f aca="false">IF($O282&gt;$W$4,ROUND(IF($O282&lt;1.5,$O282*$H282*$P282,1.5*$H282*$P282),2),0)</f>
        <v>93.6</v>
      </c>
      <c r="S282" s="582" t="n">
        <f aca="false">IF($O282&gt;$W$4,ROUND(IF($O282&lt;1.5,0,IF($O282&gt;3,1.5*$H282*$P282,($O282-1.5)*$H282*$P282)),2),0)</f>
        <v>93.6</v>
      </c>
      <c r="T282" s="582" t="n">
        <f aca="false">IF($O282&gt;$W$4,ROUND(IF($O282&lt;3,0,IF($O282&gt;4.5,1.5*$H282*$P282,($O282-3)*$H282*$P282)),2),0)</f>
        <v>33.07</v>
      </c>
      <c r="U282" s="582" t="n">
        <f aca="false">IF($O282&gt;$W$4,ROUND(IF($O282&lt;4.5,0,IF($O282&gt;6,($O282-4.5)*$H282*$P282,($O282-4.5)*$H282*$P282)),2),0)</f>
        <v>0</v>
      </c>
      <c r="V282" s="540" t="n">
        <f aca="false">IF($O282&gt;$W$4,IF($O282&lt;=4,ROUND($H282*($O282+0.5)*2,2),0),0)</f>
        <v>193.44</v>
      </c>
      <c r="W282" s="541" t="n">
        <f aca="false">IF($O282&gt;$W$4,IF($O282&gt;4,ROUND($H282*($O282+0.5)*2,2),0),0)</f>
        <v>0</v>
      </c>
      <c r="X282" s="573" t="str">
        <f aca="false">A282</f>
        <v>JB24</v>
      </c>
      <c r="Y282" s="576" t="n">
        <f aca="false">IF($D282=0.4,1.2,IF($D282=0.6,1.2,IF($D282=0.8,1.3,IF($D282=1,1.5,IF($D282=1.2,1.7,IF($D282&lt;=2,2,"--"))))))</f>
        <v>2</v>
      </c>
      <c r="Z282" s="583" t="s">
        <v>1151</v>
      </c>
      <c r="AA282" s="577" t="n">
        <f aca="false">Y282</f>
        <v>2</v>
      </c>
      <c r="AB282" s="584" t="n">
        <f aca="false">IF($Y282="--","--",I282)</f>
        <v>2.8555</v>
      </c>
      <c r="AC282" s="585" t="n">
        <f aca="false">IF($Y282="--","--",IF(D282&gt;1.5,0.15,ROUND($D282*0.1,2)))</f>
        <v>0.15</v>
      </c>
      <c r="AD282" s="585" t="n">
        <f aca="false">IF($Y282="--","--",0.15)</f>
        <v>0.15</v>
      </c>
      <c r="AE282" s="586" t="n">
        <f aca="false">IF($Y282="--","--",ROUND(AB282+AC282+AD282,2))</f>
        <v>3.16</v>
      </c>
      <c r="AF282" s="587" t="n">
        <f aca="false">IF($Y282="--","--",IF($AB282&lt;=2,$Y282+1,($Y282+1)+ROUNDUP($AB282-2,0)*0.1))</f>
        <v>3.1</v>
      </c>
      <c r="AG282" s="588" t="n">
        <f aca="false">IF($D282=0.4,0.92,IF($D282=0.6,0.68,IF($D282=0.8,0.74,IF($D282=1,0.7,IF($D282=1.2,0.66,IF($D282=1.5,0.6,IF($D282&lt;=2,(2.4-(D282+0.3)),"--")))))))</f>
        <v>0.6</v>
      </c>
      <c r="AH282" s="589" t="n">
        <f aca="false">IF($Y282="--","--",IF($AE282&lt;=$W$4,ROUND(IF($AE282&lt;1.5,$AE282*$AF282*$AG282,1.5*$AF282*$AG282),2),0))</f>
        <v>0</v>
      </c>
      <c r="AI282" s="589" t="n">
        <f aca="false">IF($Y282="--","--",IF($AE282&gt;$W$4,ROUND(IF($AE282&lt;1.5,$AE282*$AF282*$AG282,1.5*$AF282*$AG282),2),0))</f>
        <v>2.79</v>
      </c>
      <c r="AJ282" s="589" t="n">
        <f aca="false">IF($Y282="--","--",IF($AE282&gt;$W$4,ROUND(IF($AE282&lt;1.5,0,IF($AE282&gt;3,1.5*$AF282*$AG282,($AE282-1.5)*$AF282*$AG282)),2),0))</f>
        <v>2.79</v>
      </c>
      <c r="AK282" s="589" t="n">
        <f aca="false">IF($Y282="--","--",IF($AE282&gt;$W$4,ROUND(IF($AE282&lt;3,0,IF($AE282&gt;4.5,1.5*$AF282*$AG282,($AE282-3)*$AF282*$AG282)),2),0))</f>
        <v>0.3</v>
      </c>
      <c r="AL282" s="589" t="n">
        <f aca="false">IF($Y282="--","--",IF($AE282&gt;$W$4,ROUND(IF($AE282&lt;4.5,0,IF($AE282&gt;6,($AE282-4.5)*$AF282*$AG282,($AE282-4.5)*$AF282*$AG282)),2),0))</f>
        <v>0</v>
      </c>
      <c r="AM282" s="585" t="n">
        <f aca="false">IF($Y282="--","--",IF($AE282&gt;$W$4,IF($AE282&lt;=4,ROUND(($AG282*4)*($AE282+0.5)*2,2),0),0))</f>
        <v>17.57</v>
      </c>
      <c r="AN282" s="548" t="n">
        <f aca="false">IF($Y282="--","--",IF($AE282&gt;$W$4,IF($AE282&gt;4,ROUND(($AG282*4)*($AE282+0.5)*2,2),0),0))</f>
        <v>0</v>
      </c>
      <c r="AO282" s="573" t="s">
        <v>1402</v>
      </c>
      <c r="AP282" s="574" t="s">
        <v>10</v>
      </c>
      <c r="AQ282" s="590" t="s">
        <v>1381</v>
      </c>
      <c r="AR282" s="576" t="n">
        <v>1.5</v>
      </c>
      <c r="AS282" s="577" t="s">
        <v>1151</v>
      </c>
      <c r="AT282" s="577" t="n">
        <v>1.5</v>
      </c>
      <c r="AU282" s="578" t="n">
        <v>24</v>
      </c>
      <c r="AV282" s="576" t="n">
        <f aca="false">IF($Y282="--","--",Y282+0.2)</f>
        <v>2.2</v>
      </c>
      <c r="AW282" s="583" t="s">
        <v>1151</v>
      </c>
      <c r="AX282" s="577" t="n">
        <f aca="false">AV282</f>
        <v>2.2</v>
      </c>
      <c r="AY282" s="540" t="n">
        <f aca="false">IF(D282&gt;2,AU282,AU282-AV282)</f>
        <v>21.8</v>
      </c>
      <c r="AZ282" s="540" t="n">
        <f aca="false">N282</f>
        <v>0.5</v>
      </c>
      <c r="BA282" s="540" t="n">
        <f aca="false">P282</f>
        <v>2.6</v>
      </c>
      <c r="BB282" s="581" t="n">
        <f aca="false">IF(F282=0,IF(ROUND(AY282*(((N282*P282)+(((D282+M282*2)/6)*P282))-ROUND(((D282+M282*2)^2)*((PI()*96.379/(4*360))-((SIN((96.379/2)*PI()/180))*(COS((96.379/2)*PI()/180))/4)),4)),2),ROUND(AY282*(((N282*P282)+(((D282+M282*2)/4)*P282))-ROUND(((D282+M282*2)^2)*((PI()*120/(4*360))-((SIN((120/2)*PI()/180))*(COS((120/2)*PI()/180))/4)),4)),2)),0)</f>
        <v>0</v>
      </c>
      <c r="BC282" s="591" t="n">
        <f aca="false">IF(F282&gt;0,ROUND(AY282*N282*P282,2),0)</f>
        <v>28.34</v>
      </c>
      <c r="BD282" s="591" t="n">
        <f aca="false">SUM(Q282:U282,AH282:AL282)</f>
        <v>226.15</v>
      </c>
      <c r="BE282" s="591" t="n">
        <f aca="false">IF(F282=0,ROUND((PI()*((D282+M282*2)^2)/4)*AY282,2),ROUND((D282+M282*2)*(F282+M282*2)*AY282,2))</f>
        <v>70.63</v>
      </c>
      <c r="BF282" s="592" t="n">
        <f aca="false">IF(($I282+M282-0.15)&lt;=2,($I282+M282+0.15),IF(($I282+M282)&lt;=3,2.35,($I282+M282+0.2)-0.85))</f>
        <v>2.3555</v>
      </c>
      <c r="BG282" s="592" t="n">
        <f aca="false">IF(D282&gt;2,(I282-F282-M282-0.11),IF(($I282+M282)&lt;=2,0,IF(($I282+M282)&gt;3,0.85,(I282+M282+0.2-BF282))))</f>
        <v>0.85</v>
      </c>
      <c r="BH282" s="592" t="n">
        <f aca="false">IF(D282&gt;2,ROUND(((1.42+0.4)+(0.91+0.4))*2*BG282,2),ROUND(AV282*AX282*BF282,2))</f>
        <v>11.4</v>
      </c>
      <c r="BI282" s="592" t="n">
        <f aca="false">ROUND(((PI()*0.9^2)/4)*BG282,2)</f>
        <v>0.54</v>
      </c>
      <c r="BJ282" s="593" t="n">
        <f aca="false">ROUND(BD282-BE282-BH282-BI282-BB282-BC282,2)</f>
        <v>115.24</v>
      </c>
      <c r="BK282" s="594"/>
    </row>
    <row r="283" s="452" customFormat="true" ht="14.25" hidden="false" customHeight="false" outlineLevel="0" collapsed="false">
      <c r="A283" s="573" t="s">
        <v>1381</v>
      </c>
      <c r="B283" s="574" t="s">
        <v>10</v>
      </c>
      <c r="C283" s="575" t="s">
        <v>1403</v>
      </c>
      <c r="D283" s="576" t="n">
        <v>1.5</v>
      </c>
      <c r="E283" s="577" t="s">
        <v>1151</v>
      </c>
      <c r="F283" s="577" t="n">
        <v>1.5</v>
      </c>
      <c r="G283" s="576" t="s">
        <v>1193</v>
      </c>
      <c r="H283" s="578" t="n">
        <v>31</v>
      </c>
      <c r="I283" s="579" t="n">
        <v>2.9105</v>
      </c>
      <c r="J283" s="579" t="n">
        <v>3.0355</v>
      </c>
      <c r="K283" s="580" t="n">
        <v>0</v>
      </c>
      <c r="L283" s="581" t="n">
        <f aca="false">ROUND((I283+J283)/2,2)</f>
        <v>2.97</v>
      </c>
      <c r="M283" s="540" t="n">
        <f aca="false">IF(F283=0,ROUND($D283*0.1,2),IF(D283&gt;2.8,0.18,0.15))</f>
        <v>0.15</v>
      </c>
      <c r="N283" s="540" t="n">
        <f aca="false">IF(F283=0,IF(ROUND($D283/4,2),IF(ROUND(($D283*1.2)/6,2)&lt;0.1,0.1,ROUND(($D283*1.2)/6,2))),0.5)</f>
        <v>0.5</v>
      </c>
      <c r="O283" s="581" t="n">
        <f aca="false">L283+M283+N283</f>
        <v>3.62</v>
      </c>
      <c r="P283" s="581" t="n">
        <f aca="false">IF(O283&lt;2,(D283+M283*2)+0.6,(D283+M283*2)+0.6+ROUNDUP(O283-2,0)*0.1)</f>
        <v>2.6</v>
      </c>
      <c r="Q283" s="582" t="n">
        <f aca="false">IF($O283&lt;=$W$4,ROUND(IF($O283&lt;1.5,$O283*$H283*$P283,1.5*$H283*$P283),2),0)</f>
        <v>0</v>
      </c>
      <c r="R283" s="582" t="n">
        <f aca="false">IF($O283&gt;$W$4,ROUND(IF($O283&lt;1.5,$O283*$H283*$P283,1.5*$H283*$P283),2),0)</f>
        <v>120.9</v>
      </c>
      <c r="S283" s="582" t="n">
        <f aca="false">IF($O283&gt;$W$4,ROUND(IF($O283&lt;1.5,0,IF($O283&gt;3,1.5*$H283*$P283,($O283-1.5)*$H283*$P283)),2),0)</f>
        <v>120.9</v>
      </c>
      <c r="T283" s="582" t="n">
        <f aca="false">IF($O283&gt;$W$4,ROUND(IF($O283&lt;3,0,IF($O283&gt;4.5,1.5*$H283*$P283,($O283-3)*$H283*$P283)),2),0)</f>
        <v>49.97</v>
      </c>
      <c r="U283" s="582" t="n">
        <f aca="false">IF($O283&gt;$W$4,ROUND(IF($O283&lt;4.5,0,IF($O283&gt;6,($O283-4.5)*$H283*$P283,($O283-4.5)*$H283*$P283)),2),0)</f>
        <v>0</v>
      </c>
      <c r="V283" s="540" t="n">
        <f aca="false">IF($O283&gt;$W$4,IF($O283&lt;=4,ROUND($H283*($O283+0.5)*2,2),0),0)</f>
        <v>255.44</v>
      </c>
      <c r="W283" s="541" t="n">
        <f aca="false">IF($O283&gt;$W$4,IF($O283&gt;4,ROUND($H283*($O283+0.5)*2,2),0),0)</f>
        <v>0</v>
      </c>
      <c r="X283" s="573" t="str">
        <f aca="false">A283</f>
        <v>JB25</v>
      </c>
      <c r="Y283" s="576" t="n">
        <f aca="false">IF($D283=0.4,1.2,IF($D283=0.6,1.2,IF($D283=0.8,1.3,IF($D283=1,1.5,IF($D283=1.2,1.7,IF($D283&lt;=2,2,"--"))))))</f>
        <v>2</v>
      </c>
      <c r="Z283" s="583" t="s">
        <v>1151</v>
      </c>
      <c r="AA283" s="577" t="n">
        <f aca="false">Y283</f>
        <v>2</v>
      </c>
      <c r="AB283" s="584" t="n">
        <f aca="false">IF($Y283="--","--",I283)</f>
        <v>2.9105</v>
      </c>
      <c r="AC283" s="585" t="n">
        <f aca="false">IF($Y283="--","--",IF(D283&gt;1.5,0.15,ROUND($D283*0.1,2)))</f>
        <v>0.15</v>
      </c>
      <c r="AD283" s="585" t="n">
        <f aca="false">IF($Y283="--","--",0.15)</f>
        <v>0.15</v>
      </c>
      <c r="AE283" s="586" t="n">
        <f aca="false">IF($Y283="--","--",ROUND(AB283+AC283+AD283,2))</f>
        <v>3.21</v>
      </c>
      <c r="AF283" s="587" t="n">
        <f aca="false">IF($Y283="--","--",IF($AB283&lt;=2,$Y283+1,($Y283+1)+ROUNDUP($AB283-2,0)*0.1))</f>
        <v>3.1</v>
      </c>
      <c r="AG283" s="588" t="n">
        <f aca="false">IF($D283=0.4,0.92,IF($D283=0.6,0.68,IF($D283=0.8,0.74,IF($D283=1,0.7,IF($D283=1.2,0.66,IF($D283=1.5,0.6,IF($D283&lt;=2,(2.4-(D283+0.3)),"--")))))))</f>
        <v>0.6</v>
      </c>
      <c r="AH283" s="589" t="n">
        <f aca="false">IF($Y283="--","--",IF($AE283&lt;=$W$4,ROUND(IF($AE283&lt;1.5,$AE283*$AF283*$AG283,1.5*$AF283*$AG283),2),0))</f>
        <v>0</v>
      </c>
      <c r="AI283" s="589" t="n">
        <f aca="false">IF($Y283="--","--",IF($AE283&gt;$W$4,ROUND(IF($AE283&lt;1.5,$AE283*$AF283*$AG283,1.5*$AF283*$AG283),2),0))</f>
        <v>2.79</v>
      </c>
      <c r="AJ283" s="589" t="n">
        <f aca="false">IF($Y283="--","--",IF($AE283&gt;$W$4,ROUND(IF($AE283&lt;1.5,0,IF($AE283&gt;3,1.5*$AF283*$AG283,($AE283-1.5)*$AF283*$AG283)),2),0))</f>
        <v>2.79</v>
      </c>
      <c r="AK283" s="589" t="n">
        <f aca="false">IF($Y283="--","--",IF($AE283&gt;$W$4,ROUND(IF($AE283&lt;3,0,IF($AE283&gt;4.5,1.5*$AF283*$AG283,($AE283-3)*$AF283*$AG283)),2),0))</f>
        <v>0.39</v>
      </c>
      <c r="AL283" s="589" t="n">
        <f aca="false">IF($Y283="--","--",IF($AE283&gt;$W$4,ROUND(IF($AE283&lt;4.5,0,IF($AE283&gt;6,($AE283-4.5)*$AF283*$AG283,($AE283-4.5)*$AF283*$AG283)),2),0))</f>
        <v>0</v>
      </c>
      <c r="AM283" s="585" t="n">
        <f aca="false">IF($Y283="--","--",IF($AE283&gt;$W$4,IF($AE283&lt;=4,ROUND(($AG283*4)*($AE283+0.5)*2,2),0),0))</f>
        <v>17.81</v>
      </c>
      <c r="AN283" s="548" t="n">
        <f aca="false">IF($Y283="--","--",IF($AE283&gt;$W$4,IF($AE283&gt;4,ROUND(($AG283*4)*($AE283+0.5)*2,2),0),0))</f>
        <v>0</v>
      </c>
      <c r="AO283" s="573" t="s">
        <v>1381</v>
      </c>
      <c r="AP283" s="574" t="s">
        <v>10</v>
      </c>
      <c r="AQ283" s="590" t="s">
        <v>1403</v>
      </c>
      <c r="AR283" s="576" t="n">
        <v>1.5</v>
      </c>
      <c r="AS283" s="577" t="s">
        <v>1151</v>
      </c>
      <c r="AT283" s="577" t="n">
        <v>1.5</v>
      </c>
      <c r="AU283" s="578" t="n">
        <v>31</v>
      </c>
      <c r="AV283" s="576" t="n">
        <f aca="false">IF($Y283="--","--",Y283+0.2)</f>
        <v>2.2</v>
      </c>
      <c r="AW283" s="583" t="s">
        <v>1151</v>
      </c>
      <c r="AX283" s="577" t="n">
        <f aca="false">AV283</f>
        <v>2.2</v>
      </c>
      <c r="AY283" s="540" t="n">
        <f aca="false">IF(D283&gt;2,AU283,AU283-AV283)</f>
        <v>28.8</v>
      </c>
      <c r="AZ283" s="540" t="n">
        <f aca="false">N283</f>
        <v>0.5</v>
      </c>
      <c r="BA283" s="540" t="n">
        <f aca="false">P283</f>
        <v>2.6</v>
      </c>
      <c r="BB283" s="581" t="n">
        <f aca="false">IF(F283=0,IF(ROUND(AY283*(((N283*P283)+(((D283+M283*2)/6)*P283))-ROUND(((D283+M283*2)^2)*((PI()*96.379/(4*360))-((SIN((96.379/2)*PI()/180))*(COS((96.379/2)*PI()/180))/4)),4)),2),ROUND(AY283*(((N283*P283)+(((D283+M283*2)/4)*P283))-ROUND(((D283+M283*2)^2)*((PI()*120/(4*360))-((SIN((120/2)*PI()/180))*(COS((120/2)*PI()/180))/4)),4)),2)),0)</f>
        <v>0</v>
      </c>
      <c r="BC283" s="591" t="n">
        <f aca="false">IF(F283&gt;0,ROUND(AY283*N283*P283,2),0)</f>
        <v>37.44</v>
      </c>
      <c r="BD283" s="591" t="n">
        <f aca="false">SUM(Q283:U283,AH283:AL283)</f>
        <v>297.74</v>
      </c>
      <c r="BE283" s="591" t="n">
        <f aca="false">IF(F283=0,ROUND((PI()*((D283+M283*2)^2)/4)*AY283,2),ROUND((D283+M283*2)*(F283+M283*2)*AY283,2))</f>
        <v>93.31</v>
      </c>
      <c r="BF283" s="592" t="n">
        <f aca="false">IF(($I283+M283-0.15)&lt;=2,($I283+M283+0.15),IF(($I283+M283)&lt;=3,2.35,($I283+M283+0.2)-0.85))</f>
        <v>2.4105</v>
      </c>
      <c r="BG283" s="592" t="n">
        <f aca="false">IF(D283&gt;2,(I283-F283-M283-0.11),IF(($I283+M283)&lt;=2,0,IF(($I283+M283)&gt;3,0.85,(I283+M283+0.2-BF283))))</f>
        <v>0.85</v>
      </c>
      <c r="BH283" s="592" t="n">
        <f aca="false">IF(D283&gt;2,ROUND(((1.42+0.4)+(0.91+0.4))*2*BG283,2),ROUND(AV283*AX283*BF283,2))</f>
        <v>11.67</v>
      </c>
      <c r="BI283" s="592" t="n">
        <f aca="false">ROUND(((PI()*0.9^2)/4)*BG283,2)</f>
        <v>0.54</v>
      </c>
      <c r="BJ283" s="593" t="n">
        <f aca="false">ROUND(BD283-BE283-BH283-BI283-BB283-BC283,2)</f>
        <v>154.78</v>
      </c>
      <c r="BK283" s="594"/>
    </row>
    <row r="284" s="452" customFormat="true" ht="14.25" hidden="false" customHeight="false" outlineLevel="0" collapsed="false">
      <c r="A284" s="573" t="s">
        <v>1403</v>
      </c>
      <c r="B284" s="574" t="s">
        <v>10</v>
      </c>
      <c r="C284" s="575" t="s">
        <v>1404</v>
      </c>
      <c r="D284" s="576" t="n">
        <v>1.5</v>
      </c>
      <c r="E284" s="577" t="s">
        <v>1151</v>
      </c>
      <c r="F284" s="577" t="n">
        <v>1.5</v>
      </c>
      <c r="G284" s="576" t="s">
        <v>1193</v>
      </c>
      <c r="H284" s="578" t="n">
        <v>31</v>
      </c>
      <c r="I284" s="579" t="n">
        <v>3.0355</v>
      </c>
      <c r="J284" s="579" t="n">
        <v>3.1595</v>
      </c>
      <c r="K284" s="580" t="n">
        <v>0</v>
      </c>
      <c r="L284" s="581" t="n">
        <f aca="false">ROUND((I284+J284)/2,2)</f>
        <v>3.1</v>
      </c>
      <c r="M284" s="540" t="n">
        <f aca="false">IF(F284=0,ROUND($D284*0.1,2),IF(D284&gt;2.8,0.18,0.15))</f>
        <v>0.15</v>
      </c>
      <c r="N284" s="540" t="n">
        <f aca="false">IF(F284=0,IF(ROUND($D284/4,2),IF(ROUND(($D284*1.2)/6,2)&lt;0.1,0.1,ROUND(($D284*1.2)/6,2))),0.5)</f>
        <v>0.5</v>
      </c>
      <c r="O284" s="581" t="n">
        <f aca="false">L284+M284+N284</f>
        <v>3.75</v>
      </c>
      <c r="P284" s="581" t="n">
        <f aca="false">IF(O284&lt;2,(D284+M284*2)+0.6,(D284+M284*2)+0.6+ROUNDUP(O284-2,0)*0.1)</f>
        <v>2.6</v>
      </c>
      <c r="Q284" s="582" t="n">
        <f aca="false">IF($O284&lt;=$W$4,ROUND(IF($O284&lt;1.5,$O284*$H284*$P284,1.5*$H284*$P284),2),0)</f>
        <v>0</v>
      </c>
      <c r="R284" s="582" t="n">
        <f aca="false">IF($O284&gt;$W$4,ROUND(IF($O284&lt;1.5,$O284*$H284*$P284,1.5*$H284*$P284),2),0)</f>
        <v>120.9</v>
      </c>
      <c r="S284" s="582" t="n">
        <f aca="false">IF($O284&gt;$W$4,ROUND(IF($O284&lt;1.5,0,IF($O284&gt;3,1.5*$H284*$P284,($O284-1.5)*$H284*$P284)),2),0)</f>
        <v>120.9</v>
      </c>
      <c r="T284" s="582" t="n">
        <f aca="false">IF($O284&gt;$W$4,ROUND(IF($O284&lt;3,0,IF($O284&gt;4.5,1.5*$H284*$P284,($O284-3)*$H284*$P284)),2),0)</f>
        <v>60.45</v>
      </c>
      <c r="U284" s="582" t="n">
        <f aca="false">IF($O284&gt;$W$4,ROUND(IF($O284&lt;4.5,0,IF($O284&gt;6,($O284-4.5)*$H284*$P284,($O284-4.5)*$H284*$P284)),2),0)</f>
        <v>0</v>
      </c>
      <c r="V284" s="540" t="n">
        <f aca="false">IF($O284&gt;$W$4,IF($O284&lt;=4,ROUND($H284*($O284+0.5)*2,2),0),0)</f>
        <v>263.5</v>
      </c>
      <c r="W284" s="541" t="n">
        <f aca="false">IF($O284&gt;$W$4,IF($O284&gt;4,ROUND($H284*($O284+0.5)*2,2),0),0)</f>
        <v>0</v>
      </c>
      <c r="X284" s="573" t="str">
        <f aca="false">A284</f>
        <v>JB26</v>
      </c>
      <c r="Y284" s="576" t="n">
        <f aca="false">IF($D284=0.4,1.2,IF($D284=0.6,1.2,IF($D284=0.8,1.3,IF($D284=1,1.5,IF($D284=1.2,1.7,IF($D284&lt;=2,2,"--"))))))</f>
        <v>2</v>
      </c>
      <c r="Z284" s="583" t="s">
        <v>1151</v>
      </c>
      <c r="AA284" s="577" t="n">
        <f aca="false">Y284</f>
        <v>2</v>
      </c>
      <c r="AB284" s="584" t="n">
        <f aca="false">IF($Y284="--","--",I284)</f>
        <v>3.0355</v>
      </c>
      <c r="AC284" s="585" t="n">
        <f aca="false">IF($Y284="--","--",IF(D284&gt;1.5,0.15,ROUND($D284*0.1,2)))</f>
        <v>0.15</v>
      </c>
      <c r="AD284" s="585" t="n">
        <f aca="false">IF($Y284="--","--",0.15)</f>
        <v>0.15</v>
      </c>
      <c r="AE284" s="586" t="n">
        <f aca="false">IF($Y284="--","--",ROUND(AB284+AC284+AD284,2))</f>
        <v>3.34</v>
      </c>
      <c r="AF284" s="587" t="n">
        <f aca="false">IF($Y284="--","--",IF($AB284&lt;=2,$Y284+1,($Y284+1)+ROUNDUP($AB284-2,0)*0.1))</f>
        <v>3.2</v>
      </c>
      <c r="AG284" s="588" t="n">
        <f aca="false">IF($D284=0.4,0.92,IF($D284=0.6,0.68,IF($D284=0.8,0.74,IF($D284=1,0.7,IF($D284=1.2,0.66,IF($D284=1.5,0.6,IF($D284&lt;=2,(2.4-(D284+0.3)),"--")))))))</f>
        <v>0.6</v>
      </c>
      <c r="AH284" s="589" t="n">
        <f aca="false">IF($Y284="--","--",IF($AE284&lt;=$W$4,ROUND(IF($AE284&lt;1.5,$AE284*$AF284*$AG284,1.5*$AF284*$AG284),2),0))</f>
        <v>0</v>
      </c>
      <c r="AI284" s="589" t="n">
        <f aca="false">IF($Y284="--","--",IF($AE284&gt;$W$4,ROUND(IF($AE284&lt;1.5,$AE284*$AF284*$AG284,1.5*$AF284*$AG284),2),0))</f>
        <v>2.88</v>
      </c>
      <c r="AJ284" s="589" t="n">
        <f aca="false">IF($Y284="--","--",IF($AE284&gt;$W$4,ROUND(IF($AE284&lt;1.5,0,IF($AE284&gt;3,1.5*$AF284*$AG284,($AE284-1.5)*$AF284*$AG284)),2),0))</f>
        <v>2.88</v>
      </c>
      <c r="AK284" s="589" t="n">
        <f aca="false">IF($Y284="--","--",IF($AE284&gt;$W$4,ROUND(IF($AE284&lt;3,0,IF($AE284&gt;4.5,1.5*$AF284*$AG284,($AE284-3)*$AF284*$AG284)),2),0))</f>
        <v>0.65</v>
      </c>
      <c r="AL284" s="589" t="n">
        <f aca="false">IF($Y284="--","--",IF($AE284&gt;$W$4,ROUND(IF($AE284&lt;4.5,0,IF($AE284&gt;6,($AE284-4.5)*$AF284*$AG284,($AE284-4.5)*$AF284*$AG284)),2),0))</f>
        <v>0</v>
      </c>
      <c r="AM284" s="585" t="n">
        <f aca="false">IF($Y284="--","--",IF($AE284&gt;$W$4,IF($AE284&lt;=4,ROUND(($AG284*4)*($AE284+0.5)*2,2),0),0))</f>
        <v>18.43</v>
      </c>
      <c r="AN284" s="548" t="n">
        <f aca="false">IF($Y284="--","--",IF($AE284&gt;$W$4,IF($AE284&gt;4,ROUND(($AG284*4)*($AE284+0.5)*2,2),0),0))</f>
        <v>0</v>
      </c>
      <c r="AO284" s="573" t="s">
        <v>1403</v>
      </c>
      <c r="AP284" s="574" t="s">
        <v>10</v>
      </c>
      <c r="AQ284" s="590" t="s">
        <v>1404</v>
      </c>
      <c r="AR284" s="576" t="n">
        <v>1.5</v>
      </c>
      <c r="AS284" s="577" t="s">
        <v>1151</v>
      </c>
      <c r="AT284" s="577" t="n">
        <v>1.5</v>
      </c>
      <c r="AU284" s="578" t="n">
        <v>31</v>
      </c>
      <c r="AV284" s="576" t="n">
        <f aca="false">IF($Y284="--","--",Y284+0.2)</f>
        <v>2.2</v>
      </c>
      <c r="AW284" s="583" t="s">
        <v>1151</v>
      </c>
      <c r="AX284" s="577" t="n">
        <f aca="false">AV284</f>
        <v>2.2</v>
      </c>
      <c r="AY284" s="540" t="n">
        <f aca="false">IF(D284&gt;2,AU284,AU284-AV284)</f>
        <v>28.8</v>
      </c>
      <c r="AZ284" s="540" t="n">
        <f aca="false">N284</f>
        <v>0.5</v>
      </c>
      <c r="BA284" s="540" t="n">
        <f aca="false">P284</f>
        <v>2.6</v>
      </c>
      <c r="BB284" s="581" t="n">
        <f aca="false">IF(F284=0,IF(ROUND(AY284*(((N284*P284)+(((D284+M284*2)/6)*P284))-ROUND(((D284+M284*2)^2)*((PI()*96.379/(4*360))-((SIN((96.379/2)*PI()/180))*(COS((96.379/2)*PI()/180))/4)),4)),2),ROUND(AY284*(((N284*P284)+(((D284+M284*2)/4)*P284))-ROUND(((D284+M284*2)^2)*((PI()*120/(4*360))-((SIN((120/2)*PI()/180))*(COS((120/2)*PI()/180))/4)),4)),2)),0)</f>
        <v>0</v>
      </c>
      <c r="BC284" s="591" t="n">
        <f aca="false">IF(F284&gt;0,ROUND(AY284*N284*P284,2),0)</f>
        <v>37.44</v>
      </c>
      <c r="BD284" s="591" t="n">
        <f aca="false">SUM(Q284:U284,AH284:AL284)</f>
        <v>308.66</v>
      </c>
      <c r="BE284" s="591" t="n">
        <f aca="false">IF(F284=0,ROUND((PI()*((D284+M284*2)^2)/4)*AY284,2),ROUND((D284+M284*2)*(F284+M284*2)*AY284,2))</f>
        <v>93.31</v>
      </c>
      <c r="BF284" s="592" t="n">
        <f aca="false">IF(($I284+M284-0.15)&lt;=2,($I284+M284+0.15),IF(($I284+M284)&lt;=3,2.35,($I284+M284+0.2)-0.85))</f>
        <v>2.5355</v>
      </c>
      <c r="BG284" s="592" t="n">
        <f aca="false">IF(D284&gt;2,(I284-F284-M284-0.11),IF(($I284+M284)&lt;=2,0,IF(($I284+M284)&gt;3,0.85,(I284+M284+0.2-BF284))))</f>
        <v>0.85</v>
      </c>
      <c r="BH284" s="592" t="n">
        <f aca="false">IF(D284&gt;2,ROUND(((1.42+0.4)+(0.91+0.4))*2*BG284,2),ROUND(AV284*AX284*BF284,2))</f>
        <v>12.27</v>
      </c>
      <c r="BI284" s="592" t="n">
        <f aca="false">ROUND(((PI()*0.9^2)/4)*BG284,2)</f>
        <v>0.54</v>
      </c>
      <c r="BJ284" s="593" t="n">
        <f aca="false">ROUND(BD284-BE284-BH284-BI284-BB284-BC284,2)</f>
        <v>165.1</v>
      </c>
      <c r="BK284" s="594"/>
    </row>
    <row r="285" s="452" customFormat="true" ht="14.25" hidden="false" customHeight="false" outlineLevel="0" collapsed="false">
      <c r="A285" s="573" t="s">
        <v>1404</v>
      </c>
      <c r="B285" s="574" t="s">
        <v>10</v>
      </c>
      <c r="C285" s="575" t="s">
        <v>1405</v>
      </c>
      <c r="D285" s="576" t="n">
        <v>1.5</v>
      </c>
      <c r="E285" s="577" t="s">
        <v>1151</v>
      </c>
      <c r="F285" s="577" t="n">
        <v>1.5</v>
      </c>
      <c r="G285" s="576" t="s">
        <v>1193</v>
      </c>
      <c r="H285" s="578" t="n">
        <v>26</v>
      </c>
      <c r="I285" s="579" t="n">
        <v>3.1595</v>
      </c>
      <c r="J285" s="579" t="n">
        <v>2.4915</v>
      </c>
      <c r="K285" s="580" t="n">
        <v>0</v>
      </c>
      <c r="L285" s="581" t="n">
        <f aca="false">ROUND((I285+J285)/2,2)</f>
        <v>2.83</v>
      </c>
      <c r="M285" s="540" t="n">
        <f aca="false">IF(F285=0,ROUND($D285*0.1,2),IF(D285&gt;2.8,0.18,0.15))</f>
        <v>0.15</v>
      </c>
      <c r="N285" s="540" t="n">
        <f aca="false">IF(F285=0,IF(ROUND($D285/4,2),IF(ROUND(($D285*1.2)/6,2)&lt;0.1,0.1,ROUND(($D285*1.2)/6,2))),0.5)</f>
        <v>0.5</v>
      </c>
      <c r="O285" s="581" t="n">
        <f aca="false">L285+M285+N285</f>
        <v>3.48</v>
      </c>
      <c r="P285" s="581" t="n">
        <f aca="false">IF(O285&lt;2,(D285+M285*2)+0.6,(D285+M285*2)+0.6+ROUNDUP(O285-2,0)*0.1)</f>
        <v>2.6</v>
      </c>
      <c r="Q285" s="582" t="n">
        <f aca="false">IF($O285&lt;=$W$4,ROUND(IF($O285&lt;1.5,$O285*$H285*$P285,1.5*$H285*$P285),2),0)</f>
        <v>0</v>
      </c>
      <c r="R285" s="582" t="n">
        <f aca="false">IF($O285&gt;$W$4,ROUND(IF($O285&lt;1.5,$O285*$H285*$P285,1.5*$H285*$P285),2),0)</f>
        <v>101.4</v>
      </c>
      <c r="S285" s="582" t="n">
        <f aca="false">IF($O285&gt;$W$4,ROUND(IF($O285&lt;1.5,0,IF($O285&gt;3,1.5*$H285*$P285,($O285-1.5)*$H285*$P285)),2),0)</f>
        <v>101.4</v>
      </c>
      <c r="T285" s="582" t="n">
        <f aca="false">IF($O285&gt;$W$4,ROUND(IF($O285&lt;3,0,IF($O285&gt;4.5,1.5*$H285*$P285,($O285-3)*$H285*$P285)),2),0)</f>
        <v>32.45</v>
      </c>
      <c r="U285" s="582" t="n">
        <f aca="false">IF($O285&gt;$W$4,ROUND(IF($O285&lt;4.5,0,IF($O285&gt;6,($O285-4.5)*$H285*$P285,($O285-4.5)*$H285*$P285)),2),0)</f>
        <v>0</v>
      </c>
      <c r="V285" s="540" t="n">
        <f aca="false">IF($O285&gt;$W$4,IF($O285&lt;=4,ROUND($H285*($O285+0.5)*2,2),0),0)</f>
        <v>206.96</v>
      </c>
      <c r="W285" s="541" t="n">
        <f aca="false">IF($O285&gt;$W$4,IF($O285&gt;4,ROUND($H285*($O285+0.5)*2,2),0),0)</f>
        <v>0</v>
      </c>
      <c r="X285" s="573" t="str">
        <f aca="false">A285</f>
        <v>JB27</v>
      </c>
      <c r="Y285" s="576" t="n">
        <f aca="false">IF($D285=0.4,1.2,IF($D285=0.6,1.2,IF($D285=0.8,1.3,IF($D285=1,1.5,IF($D285=1.2,1.7,IF($D285&lt;=2,2,"--"))))))</f>
        <v>2</v>
      </c>
      <c r="Z285" s="583" t="s">
        <v>1151</v>
      </c>
      <c r="AA285" s="577" t="n">
        <f aca="false">Y285</f>
        <v>2</v>
      </c>
      <c r="AB285" s="584" t="n">
        <f aca="false">IF($Y285="--","--",I285)</f>
        <v>3.1595</v>
      </c>
      <c r="AC285" s="585" t="n">
        <f aca="false">IF($Y285="--","--",IF(D285&gt;1.5,0.15,ROUND($D285*0.1,2)))</f>
        <v>0.15</v>
      </c>
      <c r="AD285" s="585" t="n">
        <f aca="false">IF($Y285="--","--",0.15)</f>
        <v>0.15</v>
      </c>
      <c r="AE285" s="586" t="n">
        <f aca="false">IF($Y285="--","--",ROUND(AB285+AC285+AD285,2))</f>
        <v>3.46</v>
      </c>
      <c r="AF285" s="587" t="n">
        <f aca="false">IF($Y285="--","--",IF($AB285&lt;=2,$Y285+1,($Y285+1)+ROUNDUP($AB285-2,0)*0.1))</f>
        <v>3.2</v>
      </c>
      <c r="AG285" s="588" t="n">
        <f aca="false">IF($D285=0.4,0.92,IF($D285=0.6,0.68,IF($D285=0.8,0.74,IF($D285=1,0.7,IF($D285=1.2,0.66,IF($D285=1.5,0.6,IF($D285&lt;=2,(2.4-(D285+0.3)),"--")))))))</f>
        <v>0.6</v>
      </c>
      <c r="AH285" s="589" t="n">
        <f aca="false">IF($Y285="--","--",IF($AE285&lt;=$W$4,ROUND(IF($AE285&lt;1.5,$AE285*$AF285*$AG285,1.5*$AF285*$AG285),2),0))</f>
        <v>0</v>
      </c>
      <c r="AI285" s="589" t="n">
        <f aca="false">IF($Y285="--","--",IF($AE285&gt;$W$4,ROUND(IF($AE285&lt;1.5,$AE285*$AF285*$AG285,1.5*$AF285*$AG285),2),0))</f>
        <v>2.88</v>
      </c>
      <c r="AJ285" s="589" t="n">
        <f aca="false">IF($Y285="--","--",IF($AE285&gt;$W$4,ROUND(IF($AE285&lt;1.5,0,IF($AE285&gt;3,1.5*$AF285*$AG285,($AE285-1.5)*$AF285*$AG285)),2),0))</f>
        <v>2.88</v>
      </c>
      <c r="AK285" s="589" t="n">
        <f aca="false">IF($Y285="--","--",IF($AE285&gt;$W$4,ROUND(IF($AE285&lt;3,0,IF($AE285&gt;4.5,1.5*$AF285*$AG285,($AE285-3)*$AF285*$AG285)),2),0))</f>
        <v>0.88</v>
      </c>
      <c r="AL285" s="589" t="n">
        <f aca="false">IF($Y285="--","--",IF($AE285&gt;$W$4,ROUND(IF($AE285&lt;4.5,0,IF($AE285&gt;6,($AE285-4.5)*$AF285*$AG285,($AE285-4.5)*$AF285*$AG285)),2),0))</f>
        <v>0</v>
      </c>
      <c r="AM285" s="585" t="n">
        <f aca="false">IF($Y285="--","--",IF($AE285&gt;$W$4,IF($AE285&lt;=4,ROUND(($AG285*4)*($AE285+0.5)*2,2),0),0))</f>
        <v>19.01</v>
      </c>
      <c r="AN285" s="548" t="n">
        <f aca="false">IF($Y285="--","--",IF($AE285&gt;$W$4,IF($AE285&gt;4,ROUND(($AG285*4)*($AE285+0.5)*2,2),0),0))</f>
        <v>0</v>
      </c>
      <c r="AO285" s="573" t="s">
        <v>1404</v>
      </c>
      <c r="AP285" s="574" t="s">
        <v>10</v>
      </c>
      <c r="AQ285" s="590" t="s">
        <v>1405</v>
      </c>
      <c r="AR285" s="576" t="n">
        <v>1.5</v>
      </c>
      <c r="AS285" s="577" t="s">
        <v>1151</v>
      </c>
      <c r="AT285" s="577" t="n">
        <v>1.5</v>
      </c>
      <c r="AU285" s="578" t="n">
        <v>26</v>
      </c>
      <c r="AV285" s="576" t="n">
        <f aca="false">IF($Y285="--","--",Y285+0.2)</f>
        <v>2.2</v>
      </c>
      <c r="AW285" s="583" t="s">
        <v>1151</v>
      </c>
      <c r="AX285" s="577" t="n">
        <f aca="false">AV285</f>
        <v>2.2</v>
      </c>
      <c r="AY285" s="540" t="n">
        <f aca="false">IF(D285&gt;2,AU285,AU285-AV285)</f>
        <v>23.8</v>
      </c>
      <c r="AZ285" s="540" t="n">
        <f aca="false">N285</f>
        <v>0.5</v>
      </c>
      <c r="BA285" s="540" t="n">
        <f aca="false">P285</f>
        <v>2.6</v>
      </c>
      <c r="BB285" s="581" t="n">
        <f aca="false">IF(F285=0,IF(ROUND(AY285*(((N285*P285)+(((D285+M285*2)/6)*P285))-ROUND(((D285+M285*2)^2)*((PI()*96.379/(4*360))-((SIN((96.379/2)*PI()/180))*(COS((96.379/2)*PI()/180))/4)),4)),2),ROUND(AY285*(((N285*P285)+(((D285+M285*2)/4)*P285))-ROUND(((D285+M285*2)^2)*((PI()*120/(4*360))-((SIN((120/2)*PI()/180))*(COS((120/2)*PI()/180))/4)),4)),2)),0)</f>
        <v>0</v>
      </c>
      <c r="BC285" s="591" t="n">
        <f aca="false">IF(F285&gt;0,ROUND(AY285*N285*P285,2),0)</f>
        <v>30.94</v>
      </c>
      <c r="BD285" s="591" t="n">
        <f aca="false">SUM(Q285:U285,AH285:AL285)</f>
        <v>241.89</v>
      </c>
      <c r="BE285" s="591" t="n">
        <f aca="false">IF(F285=0,ROUND((PI()*((D285+M285*2)^2)/4)*AY285,2),ROUND((D285+M285*2)*(F285+M285*2)*AY285,2))</f>
        <v>77.11</v>
      </c>
      <c r="BF285" s="592" t="n">
        <f aca="false">IF(($I285+M285-0.15)&lt;=2,($I285+M285+0.15),IF(($I285+M285)&lt;=3,2.35,($I285+M285+0.2)-0.85))</f>
        <v>2.6595</v>
      </c>
      <c r="BG285" s="592" t="n">
        <f aca="false">IF(D285&gt;2,(I285-F285-M285-0.11),IF(($I285+M285)&lt;=2,0,IF(($I285+M285)&gt;3,0.85,(I285+M285+0.2-BF285))))</f>
        <v>0.85</v>
      </c>
      <c r="BH285" s="592" t="n">
        <f aca="false">IF(D285&gt;2,ROUND(((1.42+0.4)+(0.91+0.4))*2*BG285,2),ROUND(AV285*AX285*BF285,2))</f>
        <v>12.87</v>
      </c>
      <c r="BI285" s="592" t="n">
        <f aca="false">ROUND(((PI()*0.9^2)/4)*BG285,2)</f>
        <v>0.54</v>
      </c>
      <c r="BJ285" s="593" t="n">
        <f aca="false">ROUND(BD285-BE285-BH285-BI285-BB285-BC285,2)</f>
        <v>120.43</v>
      </c>
      <c r="BK285" s="594"/>
    </row>
    <row r="286" s="452" customFormat="true" ht="14.25" hidden="false" customHeight="false" outlineLevel="0" collapsed="false">
      <c r="A286" s="573" t="s">
        <v>1405</v>
      </c>
      <c r="B286" s="574" t="s">
        <v>10</v>
      </c>
      <c r="C286" s="575" t="s">
        <v>1406</v>
      </c>
      <c r="D286" s="576" t="n">
        <v>2.5</v>
      </c>
      <c r="E286" s="577" t="s">
        <v>1151</v>
      </c>
      <c r="F286" s="577" t="n">
        <v>1.5</v>
      </c>
      <c r="G286" s="576" t="s">
        <v>1193</v>
      </c>
      <c r="H286" s="578" t="n">
        <v>40</v>
      </c>
      <c r="I286" s="579" t="n">
        <v>2.4915</v>
      </c>
      <c r="J286" s="579" t="n">
        <v>1.9465</v>
      </c>
      <c r="K286" s="580" t="n">
        <v>0</v>
      </c>
      <c r="L286" s="581" t="n">
        <f aca="false">ROUND((I286+J286)/2,2)</f>
        <v>2.22</v>
      </c>
      <c r="M286" s="540" t="n">
        <f aca="false">IF(F286=0,ROUND($D286*0.1,2),IF(D286&gt;2.8,0.18,0.15))</f>
        <v>0.15</v>
      </c>
      <c r="N286" s="540" t="n">
        <f aca="false">IF(F286=0,IF(ROUND($D286/4,2),IF(ROUND(($D286*1.2)/6,2)&lt;0.1,0.1,ROUND(($D286*1.2)/6,2))),0.5)</f>
        <v>0.5</v>
      </c>
      <c r="O286" s="581" t="n">
        <f aca="false">L286+M286+N286</f>
        <v>2.87</v>
      </c>
      <c r="P286" s="581" t="n">
        <f aca="false">IF(O286&lt;2,(D286+M286*2)+0.6,(D286+M286*2)+0.6+ROUNDUP(O286-2,0)*0.1)</f>
        <v>3.5</v>
      </c>
      <c r="Q286" s="582" t="n">
        <f aca="false">IF($O286&lt;=$W$4,ROUND(IF($O286&lt;1.5,$O286*$H286*$P286,1.5*$H286*$P286),2),0)</f>
        <v>0</v>
      </c>
      <c r="R286" s="582" t="n">
        <f aca="false">IF($O286&gt;$W$4,ROUND(IF($O286&lt;1.5,$O286*$H286*$P286,1.5*$H286*$P286),2),0)</f>
        <v>210</v>
      </c>
      <c r="S286" s="582" t="n">
        <f aca="false">IF($O286&gt;$W$4,ROUND(IF($O286&lt;1.5,0,IF($O286&gt;3,1.5*$H286*$P286,($O286-1.5)*$H286*$P286)),2),0)</f>
        <v>191.8</v>
      </c>
      <c r="T286" s="582" t="n">
        <f aca="false">IF($O286&gt;$W$4,ROUND(IF($O286&lt;3,0,IF($O286&gt;4.5,1.5*$H286*$P286,($O286-3)*$H286*$P286)),2),0)</f>
        <v>0</v>
      </c>
      <c r="U286" s="582" t="n">
        <f aca="false">IF($O286&gt;$W$4,ROUND(IF($O286&lt;4.5,0,IF($O286&gt;6,($O286-4.5)*$H286*$P286,($O286-4.5)*$H286*$P286)),2),0)</f>
        <v>0</v>
      </c>
      <c r="V286" s="540" t="n">
        <f aca="false">IF($O286&gt;$W$4,IF($O286&lt;=4,ROUND($H286*($O286+0.5)*2,2),0),0)</f>
        <v>269.6</v>
      </c>
      <c r="W286" s="541" t="n">
        <f aca="false">IF($O286&gt;$W$4,IF($O286&gt;4,ROUND($H286*($O286+0.5)*2,2),0),0)</f>
        <v>0</v>
      </c>
      <c r="X286" s="573" t="str">
        <f aca="false">A286</f>
        <v>JB28</v>
      </c>
      <c r="Y286" s="576" t="str">
        <f aca="false">IF($D286=0.4,1.2,IF($D286=0.6,1.2,IF($D286=0.8,1.3,IF($D286=1,1.5,IF($D286=1.2,1.7,IF($D286&lt;=2,2,"--"))))))</f>
        <v>--</v>
      </c>
      <c r="Z286" s="583" t="s">
        <v>1151</v>
      </c>
      <c r="AA286" s="577" t="str">
        <f aca="false">Y286</f>
        <v>--</v>
      </c>
      <c r="AB286" s="584" t="str">
        <f aca="false">IF($Y286="--","--",I286)</f>
        <v>--</v>
      </c>
      <c r="AC286" s="585" t="str">
        <f aca="false">IF($Y286="--","--",IF(D286&gt;1.5,0.15,ROUND($D286*0.1,2)))</f>
        <v>--</v>
      </c>
      <c r="AD286" s="585" t="str">
        <f aca="false">IF($Y286="--","--",0.15)</f>
        <v>--</v>
      </c>
      <c r="AE286" s="586" t="str">
        <f aca="false">IF($Y286="--","--",ROUND(AB286+AC286+AD286,2))</f>
        <v>--</v>
      </c>
      <c r="AF286" s="587" t="str">
        <f aca="false">IF($Y286="--","--",IF($AB286&lt;=2,$Y286+1,($Y286+1)+ROUNDUP($AB286-2,0)*0.1))</f>
        <v>--</v>
      </c>
      <c r="AG286" s="588" t="str">
        <f aca="false">IF($D286=0.4,0.92,IF($D286=0.6,0.68,IF($D286=0.8,0.74,IF($D286=1,0.7,IF($D286=1.2,0.66,IF($D286=1.5,0.6,IF($D286&lt;=2,(2.4-(D286+0.3)),"--")))))))</f>
        <v>--</v>
      </c>
      <c r="AH286" s="589" t="str">
        <f aca="false">IF($Y286="--","--",IF($AE286&lt;=$W$4,ROUND(IF($AE286&lt;1.5,$AE286*$AF286*$AG286,1.5*$AF286*$AG286),2),0))</f>
        <v>--</v>
      </c>
      <c r="AI286" s="589" t="str">
        <f aca="false">IF($Y286="--","--",IF($AE286&gt;$W$4,ROUND(IF($AE286&lt;1.5,$AE286*$AF286*$AG286,1.5*$AF286*$AG286),2),0))</f>
        <v>--</v>
      </c>
      <c r="AJ286" s="589" t="str">
        <f aca="false">IF($Y286="--","--",IF($AE286&gt;$W$4,ROUND(IF($AE286&lt;1.5,0,IF($AE286&gt;3,1.5*$AF286*$AG286,($AE286-1.5)*$AF286*$AG286)),2),0))</f>
        <v>--</v>
      </c>
      <c r="AK286" s="589" t="str">
        <f aca="false">IF($Y286="--","--",IF($AE286&gt;$W$4,ROUND(IF($AE286&lt;3,0,IF($AE286&gt;4.5,1.5*$AF286*$AG286,($AE286-3)*$AF286*$AG286)),2),0))</f>
        <v>--</v>
      </c>
      <c r="AL286" s="589" t="str">
        <f aca="false">IF($Y286="--","--",IF($AE286&gt;$W$4,ROUND(IF($AE286&lt;4.5,0,IF($AE286&gt;6,($AE286-4.5)*$AF286*$AG286,($AE286-4.5)*$AF286*$AG286)),2),0))</f>
        <v>--</v>
      </c>
      <c r="AM286" s="585" t="str">
        <f aca="false">IF($Y286="--","--",IF($AE286&gt;$W$4,IF($AE286&lt;=4,ROUND(($AG286*4)*($AE286+0.5)*2,2),0),0))</f>
        <v>--</v>
      </c>
      <c r="AN286" s="548" t="str">
        <f aca="false">IF($Y286="--","--",IF($AE286&gt;$W$4,IF($AE286&gt;4,ROUND(($AG286*4)*($AE286+0.5)*2,2),0),0))</f>
        <v>--</v>
      </c>
      <c r="AO286" s="573" t="s">
        <v>1405</v>
      </c>
      <c r="AP286" s="574" t="s">
        <v>10</v>
      </c>
      <c r="AQ286" s="590" t="s">
        <v>1406</v>
      </c>
      <c r="AR286" s="576" t="n">
        <v>2.5</v>
      </c>
      <c r="AS286" s="577" t="s">
        <v>1151</v>
      </c>
      <c r="AT286" s="577" t="n">
        <v>1.5</v>
      </c>
      <c r="AU286" s="578" t="n">
        <v>40</v>
      </c>
      <c r="AV286" s="576" t="str">
        <f aca="false">IF($Y286="--","--",Y286+0.2)</f>
        <v>--</v>
      </c>
      <c r="AW286" s="583" t="s">
        <v>1151</v>
      </c>
      <c r="AX286" s="577" t="str">
        <f aca="false">AV286</f>
        <v>--</v>
      </c>
      <c r="AY286" s="540" t="n">
        <f aca="false">IF(D286&gt;2,AU286,AU286-AV286)</f>
        <v>40</v>
      </c>
      <c r="AZ286" s="540" t="n">
        <f aca="false">N286</f>
        <v>0.5</v>
      </c>
      <c r="BA286" s="540" t="n">
        <f aca="false">P286</f>
        <v>3.5</v>
      </c>
      <c r="BB286" s="581" t="n">
        <f aca="false">IF(F286=0,IF(ROUND(AY286*(((N286*P286)+(((D286+M286*2)/6)*P286))-ROUND(((D286+M286*2)^2)*((PI()*96.379/(4*360))-((SIN((96.379/2)*PI()/180))*(COS((96.379/2)*PI()/180))/4)),4)),2),ROUND(AY286*(((N286*P286)+(((D286+M286*2)/4)*P286))-ROUND(((D286+M286*2)^2)*((PI()*120/(4*360))-((SIN((120/2)*PI()/180))*(COS((120/2)*PI()/180))/4)),4)),2)),0)</f>
        <v>0</v>
      </c>
      <c r="BC286" s="591" t="n">
        <f aca="false">IF(F286&gt;0,ROUND(AY286*N286*P286,2),0)</f>
        <v>70</v>
      </c>
      <c r="BD286" s="591" t="n">
        <f aca="false">SUM(Q286:U286,AH286:AL286)</f>
        <v>401.8</v>
      </c>
      <c r="BE286" s="591" t="n">
        <f aca="false">IF(F286=0,ROUND((PI()*((D286+M286*2)^2)/4)*AY286,2),ROUND((D286+M286*2)*(F286+M286*2)*AY286,2))</f>
        <v>201.6</v>
      </c>
      <c r="BF286" s="592" t="n">
        <f aca="false">IF(($I286+M286-0.15)&lt;=2,($I286+M286+0.15),IF(($I286+M286)&lt;=3,2.35,($I286+M286+0.2)-0.85))</f>
        <v>2.35</v>
      </c>
      <c r="BG286" s="592" t="n">
        <f aca="false">IF(D286&gt;2,(I286-F286-M286-0.11),IF(($I286+M286)&lt;=2,0,IF(($I286+M286)&gt;3,0.85,(I286+M286+0.2-BF286))))</f>
        <v>0.7315</v>
      </c>
      <c r="BH286" s="592" t="n">
        <f aca="false">IF(D286&gt;2,ROUND(((1.42+0.4)+(0.91+0.4))*2*BG286,2),ROUND(AV286*AX286*BF286,2))</f>
        <v>4.58</v>
      </c>
      <c r="BI286" s="592" t="n">
        <f aca="false">ROUND(((PI()*0.9^2)/4)*BG286,2)</f>
        <v>0.47</v>
      </c>
      <c r="BJ286" s="593" t="n">
        <f aca="false">ROUND(BD286-BE286-BH286-BI286-BB286-BC286,2)</f>
        <v>125.15</v>
      </c>
      <c r="BK286" s="594"/>
    </row>
    <row r="287" s="452" customFormat="true" ht="14.25" hidden="false" customHeight="false" outlineLevel="0" collapsed="false">
      <c r="A287" s="573" t="s">
        <v>1406</v>
      </c>
      <c r="B287" s="574" t="s">
        <v>10</v>
      </c>
      <c r="C287" s="575" t="s">
        <v>1407</v>
      </c>
      <c r="D287" s="576" t="n">
        <v>2.5</v>
      </c>
      <c r="E287" s="577" t="s">
        <v>1151</v>
      </c>
      <c r="F287" s="577" t="n">
        <v>1.5</v>
      </c>
      <c r="G287" s="576" t="s">
        <v>1193</v>
      </c>
      <c r="H287" s="578" t="n">
        <v>34</v>
      </c>
      <c r="I287" s="579" t="n">
        <v>1.9465</v>
      </c>
      <c r="J287" s="579" t="n">
        <v>1.9217</v>
      </c>
      <c r="K287" s="580" t="n">
        <v>0</v>
      </c>
      <c r="L287" s="581" t="n">
        <f aca="false">ROUND((I287+J287)/2,2)</f>
        <v>1.93</v>
      </c>
      <c r="M287" s="540" t="n">
        <f aca="false">IF(F287=0,ROUND($D287*0.1,2),IF(D287&gt;2.8,0.18,0.15))</f>
        <v>0.15</v>
      </c>
      <c r="N287" s="540" t="n">
        <f aca="false">IF(F287=0,IF(ROUND($D287/4,2),IF(ROUND(($D287*1.2)/6,2)&lt;0.1,0.1,ROUND(($D287*1.2)/6,2))),0.5)</f>
        <v>0.5</v>
      </c>
      <c r="O287" s="581" t="n">
        <f aca="false">L287+M287+N287</f>
        <v>2.58</v>
      </c>
      <c r="P287" s="581" t="n">
        <f aca="false">IF(O287&lt;2,(D287+M287*2)+0.6,(D287+M287*2)+0.6+ROUNDUP(O287-2,0)*0.1)</f>
        <v>3.5</v>
      </c>
      <c r="Q287" s="582" t="n">
        <f aca="false">IF($O287&lt;=$W$4,ROUND(IF($O287&lt;1.5,$O287*$H287*$P287,1.5*$H287*$P287),2),0)</f>
        <v>0</v>
      </c>
      <c r="R287" s="582" t="n">
        <f aca="false">IF($O287&gt;$W$4,ROUND(IF($O287&lt;1.5,$O287*$H287*$P287,1.5*$H287*$P287),2),0)</f>
        <v>178.5</v>
      </c>
      <c r="S287" s="582" t="n">
        <f aca="false">IF($O287&gt;$W$4,ROUND(IF($O287&lt;1.5,0,IF($O287&gt;3,1.5*$H287*$P287,($O287-1.5)*$H287*$P287)),2),0)</f>
        <v>128.52</v>
      </c>
      <c r="T287" s="582" t="n">
        <f aca="false">IF($O287&gt;$W$4,ROUND(IF($O287&lt;3,0,IF($O287&gt;4.5,1.5*$H287*$P287,($O287-3)*$H287*$P287)),2),0)</f>
        <v>0</v>
      </c>
      <c r="U287" s="582" t="n">
        <f aca="false">IF($O287&gt;$W$4,ROUND(IF($O287&lt;4.5,0,IF($O287&gt;6,($O287-4.5)*$H287*$P287,($O287-4.5)*$H287*$P287)),2),0)</f>
        <v>0</v>
      </c>
      <c r="V287" s="540" t="n">
        <f aca="false">IF($O287&gt;$W$4,IF($O287&lt;=4,ROUND($H287*($O287+0.5)*2,2),0),0)</f>
        <v>209.44</v>
      </c>
      <c r="W287" s="541" t="n">
        <f aca="false">IF($O287&gt;$W$4,IF($O287&gt;4,ROUND($H287*($O287+0.5)*2,2),0),0)</f>
        <v>0</v>
      </c>
      <c r="X287" s="573" t="str">
        <f aca="false">A287</f>
        <v>JB29</v>
      </c>
      <c r="Y287" s="576" t="str">
        <f aca="false">IF($D287=0.4,1.2,IF($D287=0.6,1.2,IF($D287=0.8,1.3,IF($D287=1,1.5,IF($D287=1.2,1.7,IF($D287&lt;=2,2,"--"))))))</f>
        <v>--</v>
      </c>
      <c r="Z287" s="583" t="s">
        <v>1151</v>
      </c>
      <c r="AA287" s="577" t="str">
        <f aca="false">Y287</f>
        <v>--</v>
      </c>
      <c r="AB287" s="584" t="str">
        <f aca="false">IF($Y287="--","--",I287)</f>
        <v>--</v>
      </c>
      <c r="AC287" s="585" t="str">
        <f aca="false">IF($Y287="--","--",IF(D287&gt;1.5,0.15,ROUND($D287*0.1,2)))</f>
        <v>--</v>
      </c>
      <c r="AD287" s="585" t="str">
        <f aca="false">IF($Y287="--","--",0.15)</f>
        <v>--</v>
      </c>
      <c r="AE287" s="586" t="str">
        <f aca="false">IF($Y287="--","--",ROUND(AB287+AC287+AD287,2))</f>
        <v>--</v>
      </c>
      <c r="AF287" s="587" t="str">
        <f aca="false">IF($Y287="--","--",IF($AB287&lt;=2,$Y287+1,($Y287+1)+ROUNDUP($AB287-2,0)*0.1))</f>
        <v>--</v>
      </c>
      <c r="AG287" s="588" t="str">
        <f aca="false">IF($D287=0.4,0.92,IF($D287=0.6,0.68,IF($D287=0.8,0.74,IF($D287=1,0.7,IF($D287=1.2,0.66,IF($D287=1.5,0.6,IF($D287&lt;=2,(2.4-(D287+0.3)),"--")))))))</f>
        <v>--</v>
      </c>
      <c r="AH287" s="589" t="str">
        <f aca="false">IF($Y287="--","--",IF($AE287&lt;=$W$4,ROUND(IF($AE287&lt;1.5,$AE287*$AF287*$AG287,1.5*$AF287*$AG287),2),0))</f>
        <v>--</v>
      </c>
      <c r="AI287" s="589" t="str">
        <f aca="false">IF($Y287="--","--",IF($AE287&gt;$W$4,ROUND(IF($AE287&lt;1.5,$AE287*$AF287*$AG287,1.5*$AF287*$AG287),2),0))</f>
        <v>--</v>
      </c>
      <c r="AJ287" s="589" t="str">
        <f aca="false">IF($Y287="--","--",IF($AE287&gt;$W$4,ROUND(IF($AE287&lt;1.5,0,IF($AE287&gt;3,1.5*$AF287*$AG287,($AE287-1.5)*$AF287*$AG287)),2),0))</f>
        <v>--</v>
      </c>
      <c r="AK287" s="589" t="str">
        <f aca="false">IF($Y287="--","--",IF($AE287&gt;$W$4,ROUND(IF($AE287&lt;3,0,IF($AE287&gt;4.5,1.5*$AF287*$AG287,($AE287-3)*$AF287*$AG287)),2),0))</f>
        <v>--</v>
      </c>
      <c r="AL287" s="589" t="str">
        <f aca="false">IF($Y287="--","--",IF($AE287&gt;$W$4,ROUND(IF($AE287&lt;4.5,0,IF($AE287&gt;6,($AE287-4.5)*$AF287*$AG287,($AE287-4.5)*$AF287*$AG287)),2),0))</f>
        <v>--</v>
      </c>
      <c r="AM287" s="585" t="str">
        <f aca="false">IF($Y287="--","--",IF($AE287&gt;$W$4,IF($AE287&lt;=4,ROUND(($AG287*4)*($AE287+0.5)*2,2),0),0))</f>
        <v>--</v>
      </c>
      <c r="AN287" s="548" t="str">
        <f aca="false">IF($Y287="--","--",IF($AE287&gt;$W$4,IF($AE287&gt;4,ROUND(($AG287*4)*($AE287+0.5)*2,2),0),0))</f>
        <v>--</v>
      </c>
      <c r="AO287" s="573" t="s">
        <v>1406</v>
      </c>
      <c r="AP287" s="574" t="s">
        <v>10</v>
      </c>
      <c r="AQ287" s="590" t="s">
        <v>1407</v>
      </c>
      <c r="AR287" s="576" t="n">
        <v>2.5</v>
      </c>
      <c r="AS287" s="577" t="s">
        <v>1151</v>
      </c>
      <c r="AT287" s="577" t="n">
        <v>1.5</v>
      </c>
      <c r="AU287" s="578" t="n">
        <v>34</v>
      </c>
      <c r="AV287" s="576" t="str">
        <f aca="false">IF($Y287="--","--",Y287+0.2)</f>
        <v>--</v>
      </c>
      <c r="AW287" s="583" t="s">
        <v>1151</v>
      </c>
      <c r="AX287" s="577" t="str">
        <f aca="false">AV287</f>
        <v>--</v>
      </c>
      <c r="AY287" s="540" t="n">
        <f aca="false">IF(D287&gt;2,AU287,AU287-AV287)</f>
        <v>34</v>
      </c>
      <c r="AZ287" s="540" t="n">
        <f aca="false">N287</f>
        <v>0.5</v>
      </c>
      <c r="BA287" s="540" t="n">
        <f aca="false">P287</f>
        <v>3.5</v>
      </c>
      <c r="BB287" s="581" t="n">
        <f aca="false">IF(F287=0,IF(ROUND(AY287*(((N287*P287)+(((D287+M287*2)/6)*P287))-ROUND(((D287+M287*2)^2)*((PI()*96.379/(4*360))-((SIN((96.379/2)*PI()/180))*(COS((96.379/2)*PI()/180))/4)),4)),2),ROUND(AY287*(((N287*P287)+(((D287+M287*2)/4)*P287))-ROUND(((D287+M287*2)^2)*((PI()*120/(4*360))-((SIN((120/2)*PI()/180))*(COS((120/2)*PI()/180))/4)),4)),2)),0)</f>
        <v>0</v>
      </c>
      <c r="BC287" s="591" t="n">
        <f aca="false">IF(F287&gt;0,ROUND(AY287*N287*P287,2),0)</f>
        <v>59.5</v>
      </c>
      <c r="BD287" s="591" t="n">
        <f aca="false">SUM(Q287:U287,AH287:AL287)</f>
        <v>307.02</v>
      </c>
      <c r="BE287" s="591" t="n">
        <f aca="false">IF(F287=0,ROUND((PI()*((D287+M287*2)^2)/4)*AY287,2),ROUND((D287+M287*2)*(F287+M287*2)*AY287,2))</f>
        <v>171.36</v>
      </c>
      <c r="BF287" s="592" t="n">
        <f aca="false">IF(($I287+M287-0.15)&lt;=2,($I287+M287+0.15),IF(($I287+M287)&lt;=3,2.35,($I287+M287+0.2)-0.85))</f>
        <v>2.2465</v>
      </c>
      <c r="BG287" s="592" t="n">
        <f aca="false">IF(D287&gt;2,(I287-F287-M287-0.11),IF(($I287+M287)&lt;=2,0,IF(($I287+M287)&gt;3,0.85,(I287+M287+0.2-BF287))))</f>
        <v>0.1865</v>
      </c>
      <c r="BH287" s="592" t="n">
        <f aca="false">IF(D287&gt;2,ROUND(((1.42+0.4)+(0.91+0.4))*2*BG287,2),ROUND(AV287*AX287*BF287,2))</f>
        <v>1.17</v>
      </c>
      <c r="BI287" s="592" t="n">
        <f aca="false">ROUND(((PI()*0.9^2)/4)*BG287,2)</f>
        <v>0.12</v>
      </c>
      <c r="BJ287" s="593" t="n">
        <f aca="false">ROUND(BD287-BE287-BH287-BI287-BB287-BC287,2)</f>
        <v>74.87</v>
      </c>
      <c r="BK287" s="594"/>
    </row>
    <row r="288" s="452" customFormat="true" ht="14.25" hidden="false" customHeight="false" outlineLevel="0" collapsed="false">
      <c r="A288" s="573" t="s">
        <v>1407</v>
      </c>
      <c r="B288" s="574" t="s">
        <v>10</v>
      </c>
      <c r="C288" s="575" t="s">
        <v>1408</v>
      </c>
      <c r="D288" s="576" t="n">
        <v>2.5</v>
      </c>
      <c r="E288" s="577" t="s">
        <v>1151</v>
      </c>
      <c r="F288" s="577" t="n">
        <v>1.5</v>
      </c>
      <c r="G288" s="576" t="s">
        <v>1193</v>
      </c>
      <c r="H288" s="578" t="n">
        <v>26</v>
      </c>
      <c r="I288" s="579" t="n">
        <v>1.9217</v>
      </c>
      <c r="J288" s="579" t="n">
        <v>1.8505</v>
      </c>
      <c r="K288" s="580" t="n">
        <v>0</v>
      </c>
      <c r="L288" s="581" t="n">
        <f aca="false">ROUND((I288+J288)/2,2)</f>
        <v>1.89</v>
      </c>
      <c r="M288" s="540" t="n">
        <f aca="false">IF(F288=0,ROUND($D288*0.1,2),IF(D288&gt;2.8,0.18,0.15))</f>
        <v>0.15</v>
      </c>
      <c r="N288" s="540" t="n">
        <f aca="false">IF(F288=0,IF(ROUND($D288/4,2),IF(ROUND(($D288*1.2)/6,2)&lt;0.1,0.1,ROUND(($D288*1.2)/6,2))),0.5)</f>
        <v>0.5</v>
      </c>
      <c r="O288" s="581" t="n">
        <f aca="false">L288+M288+N288</f>
        <v>2.54</v>
      </c>
      <c r="P288" s="581" t="n">
        <f aca="false">IF(O288&lt;2,(D288+M288*2)+0.6,(D288+M288*2)+0.6+ROUNDUP(O288-2,0)*0.1)</f>
        <v>3.5</v>
      </c>
      <c r="Q288" s="582" t="n">
        <f aca="false">IF($O288&lt;=$W$4,ROUND(IF($O288&lt;1.5,$O288*$H288*$P288,1.5*$H288*$P288),2),0)</f>
        <v>0</v>
      </c>
      <c r="R288" s="582" t="n">
        <f aca="false">IF($O288&gt;$W$4,ROUND(IF($O288&lt;1.5,$O288*$H288*$P288,1.5*$H288*$P288),2),0)</f>
        <v>136.5</v>
      </c>
      <c r="S288" s="582" t="n">
        <f aca="false">IF($O288&gt;$W$4,ROUND(IF($O288&lt;1.5,0,IF($O288&gt;3,1.5*$H288*$P288,($O288-1.5)*$H288*$P288)),2),0)</f>
        <v>94.64</v>
      </c>
      <c r="T288" s="582" t="n">
        <f aca="false">IF($O288&gt;$W$4,ROUND(IF($O288&lt;3,0,IF($O288&gt;4.5,1.5*$H288*$P288,($O288-3)*$H288*$P288)),2),0)</f>
        <v>0</v>
      </c>
      <c r="U288" s="582" t="n">
        <f aca="false">IF($O288&gt;$W$4,ROUND(IF($O288&lt;4.5,0,IF($O288&gt;6,($O288-4.5)*$H288*$P288,($O288-4.5)*$H288*$P288)),2),0)</f>
        <v>0</v>
      </c>
      <c r="V288" s="540" t="n">
        <f aca="false">IF($O288&gt;$W$4,IF($O288&lt;=4,ROUND($H288*($O288+0.5)*2,2),0),0)</f>
        <v>158.08</v>
      </c>
      <c r="W288" s="541" t="n">
        <f aca="false">IF($O288&gt;$W$4,IF($O288&gt;4,ROUND($H288*($O288+0.5)*2,2),0),0)</f>
        <v>0</v>
      </c>
      <c r="X288" s="573" t="str">
        <f aca="false">A288</f>
        <v>JB30</v>
      </c>
      <c r="Y288" s="576" t="str">
        <f aca="false">IF($D288=0.4,1.2,IF($D288=0.6,1.2,IF($D288=0.8,1.3,IF($D288=1,1.5,IF($D288=1.2,1.7,IF($D288&lt;=2,2,"--"))))))</f>
        <v>--</v>
      </c>
      <c r="Z288" s="583" t="s">
        <v>1151</v>
      </c>
      <c r="AA288" s="577" t="str">
        <f aca="false">Y288</f>
        <v>--</v>
      </c>
      <c r="AB288" s="584" t="str">
        <f aca="false">IF($Y288="--","--",I288)</f>
        <v>--</v>
      </c>
      <c r="AC288" s="585" t="str">
        <f aca="false">IF($Y288="--","--",IF(D288&gt;1.5,0.15,ROUND($D288*0.1,2)))</f>
        <v>--</v>
      </c>
      <c r="AD288" s="585" t="str">
        <f aca="false">IF($Y288="--","--",0.15)</f>
        <v>--</v>
      </c>
      <c r="AE288" s="586" t="str">
        <f aca="false">IF($Y288="--","--",ROUND(AB288+AC288+AD288,2))</f>
        <v>--</v>
      </c>
      <c r="AF288" s="587" t="str">
        <f aca="false">IF($Y288="--","--",IF($AB288&lt;=2,$Y288+1,($Y288+1)+ROUNDUP($AB288-2,0)*0.1))</f>
        <v>--</v>
      </c>
      <c r="AG288" s="588" t="str">
        <f aca="false">IF($D288=0.4,0.92,IF($D288=0.6,0.68,IF($D288=0.8,0.74,IF($D288=1,0.7,IF($D288=1.2,0.66,IF($D288=1.5,0.6,IF($D288&lt;=2,(2.4-(D288+0.3)),"--")))))))</f>
        <v>--</v>
      </c>
      <c r="AH288" s="589" t="str">
        <f aca="false">IF($Y288="--","--",IF($AE288&lt;=$W$4,ROUND(IF($AE288&lt;1.5,$AE288*$AF288*$AG288,1.5*$AF288*$AG288),2),0))</f>
        <v>--</v>
      </c>
      <c r="AI288" s="589" t="str">
        <f aca="false">IF($Y288="--","--",IF($AE288&gt;$W$4,ROUND(IF($AE288&lt;1.5,$AE288*$AF288*$AG288,1.5*$AF288*$AG288),2),0))</f>
        <v>--</v>
      </c>
      <c r="AJ288" s="589" t="str">
        <f aca="false">IF($Y288="--","--",IF($AE288&gt;$W$4,ROUND(IF($AE288&lt;1.5,0,IF($AE288&gt;3,1.5*$AF288*$AG288,($AE288-1.5)*$AF288*$AG288)),2),0))</f>
        <v>--</v>
      </c>
      <c r="AK288" s="589" t="str">
        <f aca="false">IF($Y288="--","--",IF($AE288&gt;$W$4,ROUND(IF($AE288&lt;3,0,IF($AE288&gt;4.5,1.5*$AF288*$AG288,($AE288-3)*$AF288*$AG288)),2),0))</f>
        <v>--</v>
      </c>
      <c r="AL288" s="589" t="str">
        <f aca="false">IF($Y288="--","--",IF($AE288&gt;$W$4,ROUND(IF($AE288&lt;4.5,0,IF($AE288&gt;6,($AE288-4.5)*$AF288*$AG288,($AE288-4.5)*$AF288*$AG288)),2),0))</f>
        <v>--</v>
      </c>
      <c r="AM288" s="585" t="str">
        <f aca="false">IF($Y288="--","--",IF($AE288&gt;$W$4,IF($AE288&lt;=4,ROUND(($AG288*4)*($AE288+0.5)*2,2),0),0))</f>
        <v>--</v>
      </c>
      <c r="AN288" s="548" t="str">
        <f aca="false">IF($Y288="--","--",IF($AE288&gt;$W$4,IF($AE288&gt;4,ROUND(($AG288*4)*($AE288+0.5)*2,2),0),0))</f>
        <v>--</v>
      </c>
      <c r="AO288" s="573" t="s">
        <v>1407</v>
      </c>
      <c r="AP288" s="574" t="s">
        <v>10</v>
      </c>
      <c r="AQ288" s="590" t="s">
        <v>1408</v>
      </c>
      <c r="AR288" s="576" t="n">
        <v>2.5</v>
      </c>
      <c r="AS288" s="577" t="s">
        <v>1151</v>
      </c>
      <c r="AT288" s="577" t="n">
        <v>1.5</v>
      </c>
      <c r="AU288" s="578" t="n">
        <v>26</v>
      </c>
      <c r="AV288" s="576" t="str">
        <f aca="false">IF($Y288="--","--",Y288+0.2)</f>
        <v>--</v>
      </c>
      <c r="AW288" s="583" t="s">
        <v>1151</v>
      </c>
      <c r="AX288" s="577" t="str">
        <f aca="false">AV288</f>
        <v>--</v>
      </c>
      <c r="AY288" s="540" t="n">
        <f aca="false">IF(D288&gt;2,AU288,AU288-AV288)</f>
        <v>26</v>
      </c>
      <c r="AZ288" s="540" t="n">
        <f aca="false">N288</f>
        <v>0.5</v>
      </c>
      <c r="BA288" s="540" t="n">
        <f aca="false">P288</f>
        <v>3.5</v>
      </c>
      <c r="BB288" s="581" t="n">
        <f aca="false">IF(F288=0,IF(ROUND(AY288*(((N288*P288)+(((D288+M288*2)/6)*P288))-ROUND(((D288+M288*2)^2)*((PI()*96.379/(4*360))-((SIN((96.379/2)*PI()/180))*(COS((96.379/2)*PI()/180))/4)),4)),2),ROUND(AY288*(((N288*P288)+(((D288+M288*2)/4)*P288))-ROUND(((D288+M288*2)^2)*((PI()*120/(4*360))-((SIN((120/2)*PI()/180))*(COS((120/2)*PI()/180))/4)),4)),2)),0)</f>
        <v>0</v>
      </c>
      <c r="BC288" s="591" t="n">
        <f aca="false">IF(F288&gt;0,ROUND(AY288*N288*P288,2),0)</f>
        <v>45.5</v>
      </c>
      <c r="BD288" s="591" t="n">
        <f aca="false">SUM(Q288:U288,AH288:AL288)</f>
        <v>231.14</v>
      </c>
      <c r="BE288" s="591" t="n">
        <f aca="false">IF(F288=0,ROUND((PI()*((D288+M288*2)^2)/4)*AY288,2),ROUND((D288+M288*2)*(F288+M288*2)*AY288,2))</f>
        <v>131.04</v>
      </c>
      <c r="BF288" s="592" t="n">
        <f aca="false">IF(($I288+M288-0.15)&lt;=2,($I288+M288+0.15),IF(($I288+M288)&lt;=3,2.35,($I288+M288+0.2)-0.85))</f>
        <v>2.2217</v>
      </c>
      <c r="BG288" s="592" t="n">
        <f aca="false">IF(D288&gt;2,(I288-F288-M288-0.11),IF(($I288+M288)&lt;=2,0,IF(($I288+M288)&gt;3,0.85,(I288+M288+0.2-BF288))))</f>
        <v>0.1617</v>
      </c>
      <c r="BH288" s="592" t="n">
        <f aca="false">IF(D288&gt;2,ROUND(((1.42+0.4)+(0.91+0.4))*2*BG288,2),ROUND(AV288*AX288*BF288,2))</f>
        <v>1.01</v>
      </c>
      <c r="BI288" s="592" t="n">
        <f aca="false">ROUND(((PI()*0.9^2)/4)*BG288,2)</f>
        <v>0.1</v>
      </c>
      <c r="BJ288" s="593" t="n">
        <f aca="false">ROUND(BD288-BE288-BH288-BI288-BB288-BC288,2)</f>
        <v>53.49</v>
      </c>
      <c r="BK288" s="594"/>
    </row>
    <row r="289" s="452" customFormat="true" ht="14.25" hidden="false" customHeight="false" outlineLevel="0" collapsed="false">
      <c r="A289" s="573" t="s">
        <v>1408</v>
      </c>
      <c r="B289" s="574" t="s">
        <v>10</v>
      </c>
      <c r="C289" s="575" t="s">
        <v>1409</v>
      </c>
      <c r="D289" s="576" t="n">
        <v>2.5</v>
      </c>
      <c r="E289" s="577" t="s">
        <v>1151</v>
      </c>
      <c r="F289" s="577" t="n">
        <v>1.5</v>
      </c>
      <c r="G289" s="576" t="s">
        <v>1193</v>
      </c>
      <c r="H289" s="578" t="n">
        <v>25</v>
      </c>
      <c r="I289" s="579" t="n">
        <v>1.8505</v>
      </c>
      <c r="J289" s="579" t="n">
        <v>1.8045</v>
      </c>
      <c r="K289" s="580" t="n">
        <v>0</v>
      </c>
      <c r="L289" s="581" t="n">
        <f aca="false">ROUND((I289+J289)/2,2)</f>
        <v>1.83</v>
      </c>
      <c r="M289" s="540" t="n">
        <f aca="false">IF(F289=0,ROUND($D289*0.1,2),IF(D289&gt;2.8,0.18,0.15))</f>
        <v>0.15</v>
      </c>
      <c r="N289" s="540" t="n">
        <f aca="false">IF(F289=0,IF(ROUND($D289/4,2),IF(ROUND(($D289*1.2)/6,2)&lt;0.1,0.1,ROUND(($D289*1.2)/6,2))),0.5)</f>
        <v>0.5</v>
      </c>
      <c r="O289" s="581" t="n">
        <f aca="false">L289+M289+N289</f>
        <v>2.48</v>
      </c>
      <c r="P289" s="581" t="n">
        <f aca="false">IF(O289&lt;2,(D289+M289*2)+0.6,(D289+M289*2)+0.6+ROUNDUP(O289-2,0)*0.1)</f>
        <v>3.5</v>
      </c>
      <c r="Q289" s="582" t="n">
        <f aca="false">IF($O289&lt;=$W$4,ROUND(IF($O289&lt;1.5,$O289*$H289*$P289,1.5*$H289*$P289),2),0)</f>
        <v>0</v>
      </c>
      <c r="R289" s="582" t="n">
        <f aca="false">IF($O289&gt;$W$4,ROUND(IF($O289&lt;1.5,$O289*$H289*$P289,1.5*$H289*$P289),2),0)</f>
        <v>131.25</v>
      </c>
      <c r="S289" s="582" t="n">
        <f aca="false">IF($O289&gt;$W$4,ROUND(IF($O289&lt;1.5,0,IF($O289&gt;3,1.5*$H289*$P289,($O289-1.5)*$H289*$P289)),2),0)</f>
        <v>85.75</v>
      </c>
      <c r="T289" s="582" t="n">
        <f aca="false">IF($O289&gt;$W$4,ROUND(IF($O289&lt;3,0,IF($O289&gt;4.5,1.5*$H289*$P289,($O289-3)*$H289*$P289)),2),0)</f>
        <v>0</v>
      </c>
      <c r="U289" s="582" t="n">
        <f aca="false">IF($O289&gt;$W$4,ROUND(IF($O289&lt;4.5,0,IF($O289&gt;6,($O289-4.5)*$H289*$P289,($O289-4.5)*$H289*$P289)),2),0)</f>
        <v>0</v>
      </c>
      <c r="V289" s="540" t="n">
        <f aca="false">IF($O289&gt;$W$4,IF($O289&lt;=4,ROUND($H289*($O289+0.5)*2,2),0),0)</f>
        <v>149</v>
      </c>
      <c r="W289" s="541" t="n">
        <f aca="false">IF($O289&gt;$W$4,IF($O289&gt;4,ROUND($H289*($O289+0.5)*2,2),0),0)</f>
        <v>0</v>
      </c>
      <c r="X289" s="573" t="str">
        <f aca="false">A289</f>
        <v>JB31</v>
      </c>
      <c r="Y289" s="576" t="str">
        <f aca="false">IF($D289=0.4,1.2,IF($D289=0.6,1.2,IF($D289=0.8,1.3,IF($D289=1,1.5,IF($D289=1.2,1.7,IF($D289&lt;=2,2,"--"))))))</f>
        <v>--</v>
      </c>
      <c r="Z289" s="583" t="s">
        <v>1151</v>
      </c>
      <c r="AA289" s="577" t="str">
        <f aca="false">Y289</f>
        <v>--</v>
      </c>
      <c r="AB289" s="584" t="str">
        <f aca="false">IF($Y289="--","--",I289)</f>
        <v>--</v>
      </c>
      <c r="AC289" s="585" t="str">
        <f aca="false">IF($Y289="--","--",IF(D289&gt;1.5,0.15,ROUND($D289*0.1,2)))</f>
        <v>--</v>
      </c>
      <c r="AD289" s="585" t="str">
        <f aca="false">IF($Y289="--","--",0.15)</f>
        <v>--</v>
      </c>
      <c r="AE289" s="586" t="str">
        <f aca="false">IF($Y289="--","--",ROUND(AB289+AC289+AD289,2))</f>
        <v>--</v>
      </c>
      <c r="AF289" s="587" t="str">
        <f aca="false">IF($Y289="--","--",IF($AB289&lt;=2,$Y289+1,($Y289+1)+ROUNDUP($AB289-2,0)*0.1))</f>
        <v>--</v>
      </c>
      <c r="AG289" s="588" t="str">
        <f aca="false">IF($D289=0.4,0.92,IF($D289=0.6,0.68,IF($D289=0.8,0.74,IF($D289=1,0.7,IF($D289=1.2,0.66,IF($D289=1.5,0.6,IF($D289&lt;=2,(2.4-(D289+0.3)),"--")))))))</f>
        <v>--</v>
      </c>
      <c r="AH289" s="589" t="str">
        <f aca="false">IF($Y289="--","--",IF($AE289&lt;=$W$4,ROUND(IF($AE289&lt;1.5,$AE289*$AF289*$AG289,1.5*$AF289*$AG289),2),0))</f>
        <v>--</v>
      </c>
      <c r="AI289" s="589" t="str">
        <f aca="false">IF($Y289="--","--",IF($AE289&gt;$W$4,ROUND(IF($AE289&lt;1.5,$AE289*$AF289*$AG289,1.5*$AF289*$AG289),2),0))</f>
        <v>--</v>
      </c>
      <c r="AJ289" s="589" t="str">
        <f aca="false">IF($Y289="--","--",IF($AE289&gt;$W$4,ROUND(IF($AE289&lt;1.5,0,IF($AE289&gt;3,1.5*$AF289*$AG289,($AE289-1.5)*$AF289*$AG289)),2),0))</f>
        <v>--</v>
      </c>
      <c r="AK289" s="589" t="str">
        <f aca="false">IF($Y289="--","--",IF($AE289&gt;$W$4,ROUND(IF($AE289&lt;3,0,IF($AE289&gt;4.5,1.5*$AF289*$AG289,($AE289-3)*$AF289*$AG289)),2),0))</f>
        <v>--</v>
      </c>
      <c r="AL289" s="589" t="str">
        <f aca="false">IF($Y289="--","--",IF($AE289&gt;$W$4,ROUND(IF($AE289&lt;4.5,0,IF($AE289&gt;6,($AE289-4.5)*$AF289*$AG289,($AE289-4.5)*$AF289*$AG289)),2),0))</f>
        <v>--</v>
      </c>
      <c r="AM289" s="585" t="str">
        <f aca="false">IF($Y289="--","--",IF($AE289&gt;$W$4,IF($AE289&lt;=4,ROUND(($AG289*4)*($AE289+0.5)*2,2),0),0))</f>
        <v>--</v>
      </c>
      <c r="AN289" s="548" t="str">
        <f aca="false">IF($Y289="--","--",IF($AE289&gt;$W$4,IF($AE289&gt;4,ROUND(($AG289*4)*($AE289+0.5)*2,2),0),0))</f>
        <v>--</v>
      </c>
      <c r="AO289" s="573" t="s">
        <v>1408</v>
      </c>
      <c r="AP289" s="574" t="s">
        <v>10</v>
      </c>
      <c r="AQ289" s="590" t="s">
        <v>1409</v>
      </c>
      <c r="AR289" s="576" t="n">
        <v>2.5</v>
      </c>
      <c r="AS289" s="577" t="s">
        <v>1151</v>
      </c>
      <c r="AT289" s="577" t="n">
        <v>1.5</v>
      </c>
      <c r="AU289" s="578" t="n">
        <v>25</v>
      </c>
      <c r="AV289" s="576" t="str">
        <f aca="false">IF($Y289="--","--",Y289+0.2)</f>
        <v>--</v>
      </c>
      <c r="AW289" s="583" t="s">
        <v>1151</v>
      </c>
      <c r="AX289" s="577" t="str">
        <f aca="false">AV289</f>
        <v>--</v>
      </c>
      <c r="AY289" s="540" t="n">
        <f aca="false">IF(D289&gt;2,AU289,AU289-AV289)</f>
        <v>25</v>
      </c>
      <c r="AZ289" s="540" t="n">
        <f aca="false">N289</f>
        <v>0.5</v>
      </c>
      <c r="BA289" s="540" t="n">
        <f aca="false">P289</f>
        <v>3.5</v>
      </c>
      <c r="BB289" s="581" t="n">
        <f aca="false">IF(F289=0,IF(ROUND(AY289*(((N289*P289)+(((D289+M289*2)/6)*P289))-ROUND(((D289+M289*2)^2)*((PI()*96.379/(4*360))-((SIN((96.379/2)*PI()/180))*(COS((96.379/2)*PI()/180))/4)),4)),2),ROUND(AY289*(((N289*P289)+(((D289+M289*2)/4)*P289))-ROUND(((D289+M289*2)^2)*((PI()*120/(4*360))-((SIN((120/2)*PI()/180))*(COS((120/2)*PI()/180))/4)),4)),2)),0)</f>
        <v>0</v>
      </c>
      <c r="BC289" s="591" t="n">
        <f aca="false">IF(F289&gt;0,ROUND(AY289*N289*P289,2),0)</f>
        <v>43.75</v>
      </c>
      <c r="BD289" s="591" t="n">
        <f aca="false">SUM(Q289:U289,AH289:AL289)</f>
        <v>217</v>
      </c>
      <c r="BE289" s="591" t="n">
        <f aca="false">IF(F289=0,ROUND((PI()*((D289+M289*2)^2)/4)*AY289,2),ROUND((D289+M289*2)*(F289+M289*2)*AY289,2))</f>
        <v>126</v>
      </c>
      <c r="BF289" s="592" t="n">
        <f aca="false">IF(($I289+M289-0.15)&lt;=2,($I289+M289+0.15),IF(($I289+M289)&lt;=3,2.35,($I289+M289+0.2)-0.85))</f>
        <v>2.1505</v>
      </c>
      <c r="BG289" s="592" t="n">
        <f aca="false">IF(D289&gt;2,(I289-F289-M289-0.11),IF(($I289+M289)&lt;=2,0,IF(($I289+M289)&gt;3,0.85,(I289+M289+0.2-BF289))))</f>
        <v>0.0905</v>
      </c>
      <c r="BH289" s="592" t="n">
        <f aca="false">IF(D289&gt;2,ROUND(((1.42+0.4)+(0.91+0.4))*2*BG289,2),ROUND(AV289*AX289*BF289,2))</f>
        <v>0.57</v>
      </c>
      <c r="BI289" s="592" t="n">
        <f aca="false">ROUND(((PI()*0.9^2)/4)*BG289,2)</f>
        <v>0.06</v>
      </c>
      <c r="BJ289" s="593" t="n">
        <f aca="false">ROUND(BD289-BE289-BH289-BI289-BB289-BC289,2)</f>
        <v>46.62</v>
      </c>
      <c r="BK289" s="594"/>
    </row>
    <row r="290" s="452" customFormat="true" ht="14.25" hidden="false" customHeight="false" outlineLevel="0" collapsed="false">
      <c r="A290" s="573" t="s">
        <v>1409</v>
      </c>
      <c r="B290" s="574" t="s">
        <v>10</v>
      </c>
      <c r="C290" s="575" t="s">
        <v>1410</v>
      </c>
      <c r="D290" s="576" t="n">
        <v>2.5</v>
      </c>
      <c r="E290" s="577" t="s">
        <v>1151</v>
      </c>
      <c r="F290" s="577" t="n">
        <v>1.5</v>
      </c>
      <c r="G290" s="576" t="s">
        <v>1193</v>
      </c>
      <c r="H290" s="578" t="n">
        <v>29</v>
      </c>
      <c r="I290" s="579" t="n">
        <v>1.8045</v>
      </c>
      <c r="J290" s="579" t="n">
        <v>1.8057</v>
      </c>
      <c r="K290" s="580" t="n">
        <v>0</v>
      </c>
      <c r="L290" s="581" t="n">
        <f aca="false">ROUND((I290+J290)/2,2)</f>
        <v>1.81</v>
      </c>
      <c r="M290" s="540" t="n">
        <f aca="false">IF(F290=0,ROUND($D290*0.1,2),IF(D290&gt;2.8,0.18,0.15))</f>
        <v>0.15</v>
      </c>
      <c r="N290" s="540" t="n">
        <f aca="false">IF(F290=0,IF(ROUND($D290/4,2),IF(ROUND(($D290*1.2)/6,2)&lt;0.1,0.1,ROUND(($D290*1.2)/6,2))),0.5)</f>
        <v>0.5</v>
      </c>
      <c r="O290" s="581" t="n">
        <f aca="false">L290+M290+N290</f>
        <v>2.46</v>
      </c>
      <c r="P290" s="581" t="n">
        <f aca="false">IF(O290&lt;2,(D290+M290*2)+0.6,(D290+M290*2)+0.6+ROUNDUP(O290-2,0)*0.1)</f>
        <v>3.5</v>
      </c>
      <c r="Q290" s="582" t="n">
        <f aca="false">IF($O290&lt;=$W$4,ROUND(IF($O290&lt;1.5,$O290*$H290*$P290,1.5*$H290*$P290),2),0)</f>
        <v>0</v>
      </c>
      <c r="R290" s="582" t="n">
        <f aca="false">IF($O290&gt;$W$4,ROUND(IF($O290&lt;1.5,$O290*$H290*$P290,1.5*$H290*$P290),2),0)</f>
        <v>152.25</v>
      </c>
      <c r="S290" s="582" t="n">
        <f aca="false">IF($O290&gt;$W$4,ROUND(IF($O290&lt;1.5,0,IF($O290&gt;3,1.5*$H290*$P290,($O290-1.5)*$H290*$P290)),2),0)</f>
        <v>97.44</v>
      </c>
      <c r="T290" s="582" t="n">
        <f aca="false">IF($O290&gt;$W$4,ROUND(IF($O290&lt;3,0,IF($O290&gt;4.5,1.5*$H290*$P290,($O290-3)*$H290*$P290)),2),0)</f>
        <v>0</v>
      </c>
      <c r="U290" s="582" t="n">
        <f aca="false">IF($O290&gt;$W$4,ROUND(IF($O290&lt;4.5,0,IF($O290&gt;6,($O290-4.5)*$H290*$P290,($O290-4.5)*$H290*$P290)),2),0)</f>
        <v>0</v>
      </c>
      <c r="V290" s="540" t="n">
        <f aca="false">IF($O290&gt;$W$4,IF($O290&lt;=4,ROUND($H290*($O290+0.5)*2,2),0),0)</f>
        <v>171.68</v>
      </c>
      <c r="W290" s="541" t="n">
        <f aca="false">IF($O290&gt;$W$4,IF($O290&gt;4,ROUND($H290*($O290+0.5)*2,2),0),0)</f>
        <v>0</v>
      </c>
      <c r="X290" s="573" t="str">
        <f aca="false">A290</f>
        <v>JB32</v>
      </c>
      <c r="Y290" s="576" t="str">
        <f aca="false">IF($D290=0.4,1.2,IF($D290=0.6,1.2,IF($D290=0.8,1.3,IF($D290=1,1.5,IF($D290=1.2,1.7,IF($D290&lt;=2,2,"--"))))))</f>
        <v>--</v>
      </c>
      <c r="Z290" s="583" t="s">
        <v>1151</v>
      </c>
      <c r="AA290" s="577" t="str">
        <f aca="false">Y290</f>
        <v>--</v>
      </c>
      <c r="AB290" s="584" t="str">
        <f aca="false">IF($Y290="--","--",I290)</f>
        <v>--</v>
      </c>
      <c r="AC290" s="585" t="str">
        <f aca="false">IF($Y290="--","--",IF(D290&gt;1.5,0.15,ROUND($D290*0.1,2)))</f>
        <v>--</v>
      </c>
      <c r="AD290" s="585" t="str">
        <f aca="false">IF($Y290="--","--",0.15)</f>
        <v>--</v>
      </c>
      <c r="AE290" s="586" t="str">
        <f aca="false">IF($Y290="--","--",ROUND(AB290+AC290+AD290,2))</f>
        <v>--</v>
      </c>
      <c r="AF290" s="587" t="str">
        <f aca="false">IF($Y290="--","--",IF($AB290&lt;=2,$Y290+1,($Y290+1)+ROUNDUP($AB290-2,0)*0.1))</f>
        <v>--</v>
      </c>
      <c r="AG290" s="588" t="str">
        <f aca="false">IF($D290=0.4,0.92,IF($D290=0.6,0.68,IF($D290=0.8,0.74,IF($D290=1,0.7,IF($D290=1.2,0.66,IF($D290=1.5,0.6,IF($D290&lt;=2,(2.4-(D290+0.3)),"--")))))))</f>
        <v>--</v>
      </c>
      <c r="AH290" s="589" t="str">
        <f aca="false">IF($Y290="--","--",IF($AE290&lt;=$W$4,ROUND(IF($AE290&lt;1.5,$AE290*$AF290*$AG290,1.5*$AF290*$AG290),2),0))</f>
        <v>--</v>
      </c>
      <c r="AI290" s="589" t="str">
        <f aca="false">IF($Y290="--","--",IF($AE290&gt;$W$4,ROUND(IF($AE290&lt;1.5,$AE290*$AF290*$AG290,1.5*$AF290*$AG290),2),0))</f>
        <v>--</v>
      </c>
      <c r="AJ290" s="589" t="str">
        <f aca="false">IF($Y290="--","--",IF($AE290&gt;$W$4,ROUND(IF($AE290&lt;1.5,0,IF($AE290&gt;3,1.5*$AF290*$AG290,($AE290-1.5)*$AF290*$AG290)),2),0))</f>
        <v>--</v>
      </c>
      <c r="AK290" s="589" t="str">
        <f aca="false">IF($Y290="--","--",IF($AE290&gt;$W$4,ROUND(IF($AE290&lt;3,0,IF($AE290&gt;4.5,1.5*$AF290*$AG290,($AE290-3)*$AF290*$AG290)),2),0))</f>
        <v>--</v>
      </c>
      <c r="AL290" s="589" t="str">
        <f aca="false">IF($Y290="--","--",IF($AE290&gt;$W$4,ROUND(IF($AE290&lt;4.5,0,IF($AE290&gt;6,($AE290-4.5)*$AF290*$AG290,($AE290-4.5)*$AF290*$AG290)),2),0))</f>
        <v>--</v>
      </c>
      <c r="AM290" s="585" t="str">
        <f aca="false">IF($Y290="--","--",IF($AE290&gt;$W$4,IF($AE290&lt;=4,ROUND(($AG290*4)*($AE290+0.5)*2,2),0),0))</f>
        <v>--</v>
      </c>
      <c r="AN290" s="548" t="str">
        <f aca="false">IF($Y290="--","--",IF($AE290&gt;$W$4,IF($AE290&gt;4,ROUND(($AG290*4)*($AE290+0.5)*2,2),0),0))</f>
        <v>--</v>
      </c>
      <c r="AO290" s="573" t="s">
        <v>1409</v>
      </c>
      <c r="AP290" s="574" t="s">
        <v>10</v>
      </c>
      <c r="AQ290" s="590" t="s">
        <v>1410</v>
      </c>
      <c r="AR290" s="576" t="n">
        <v>2.5</v>
      </c>
      <c r="AS290" s="577" t="s">
        <v>1151</v>
      </c>
      <c r="AT290" s="577" t="n">
        <v>1.5</v>
      </c>
      <c r="AU290" s="578" t="n">
        <v>29</v>
      </c>
      <c r="AV290" s="576" t="str">
        <f aca="false">IF($Y290="--","--",Y290+0.2)</f>
        <v>--</v>
      </c>
      <c r="AW290" s="583" t="s">
        <v>1151</v>
      </c>
      <c r="AX290" s="577" t="str">
        <f aca="false">AV290</f>
        <v>--</v>
      </c>
      <c r="AY290" s="540" t="n">
        <f aca="false">IF(D290&gt;2,AU290,AU290-AV290)</f>
        <v>29</v>
      </c>
      <c r="AZ290" s="540" t="n">
        <f aca="false">N290</f>
        <v>0.5</v>
      </c>
      <c r="BA290" s="540" t="n">
        <f aca="false">P290</f>
        <v>3.5</v>
      </c>
      <c r="BB290" s="581" t="n">
        <f aca="false">IF(F290=0,IF(ROUND(AY290*(((N290*P290)+(((D290+M290*2)/6)*P290))-ROUND(((D290+M290*2)^2)*((PI()*96.379/(4*360))-((SIN((96.379/2)*PI()/180))*(COS((96.379/2)*PI()/180))/4)),4)),2),ROUND(AY290*(((N290*P290)+(((D290+M290*2)/4)*P290))-ROUND(((D290+M290*2)^2)*((PI()*120/(4*360))-((SIN((120/2)*PI()/180))*(COS((120/2)*PI()/180))/4)),4)),2)),0)</f>
        <v>0</v>
      </c>
      <c r="BC290" s="591" t="n">
        <f aca="false">IF(F290&gt;0,ROUND(AY290*N290*P290,2),0)</f>
        <v>50.75</v>
      </c>
      <c r="BD290" s="591" t="n">
        <f aca="false">SUM(Q290:U290,AH290:AL290)</f>
        <v>249.69</v>
      </c>
      <c r="BE290" s="591" t="n">
        <f aca="false">IF(F290=0,ROUND((PI()*((D290+M290*2)^2)/4)*AY290,2),ROUND((D290+M290*2)*(F290+M290*2)*AY290,2))</f>
        <v>146.16</v>
      </c>
      <c r="BF290" s="592" t="n">
        <f aca="false">IF(($I290+M290-0.15)&lt;=2,($I290+M290+0.15),IF(($I290+M290)&lt;=3,2.35,($I290+M290+0.2)-0.85))</f>
        <v>2.1045</v>
      </c>
      <c r="BG290" s="592" t="n">
        <f aca="false">IF(D290&gt;2,(I290-F290-M290-0.11),IF(($I290+M290)&lt;=2,0,IF(($I290+M290)&gt;3,0.85,(I290+M290+0.2-BF290))))</f>
        <v>0.0445</v>
      </c>
      <c r="BH290" s="592" t="n">
        <f aca="false">IF(D290&gt;2,ROUND(((1.42+0.4)+(0.91+0.4))*2*BG290,2),ROUND(AV290*AX290*BF290,2))</f>
        <v>0.28</v>
      </c>
      <c r="BI290" s="592" t="n">
        <f aca="false">ROUND(((PI()*0.9^2)/4)*BG290,2)</f>
        <v>0.03</v>
      </c>
      <c r="BJ290" s="593" t="n">
        <f aca="false">ROUND(BD290-BE290-BH290-BI290-BB290-BC290,2)</f>
        <v>52.47</v>
      </c>
      <c r="BK290" s="594"/>
    </row>
    <row r="291" s="452" customFormat="true" ht="14.25" hidden="false" customHeight="false" outlineLevel="0" collapsed="false">
      <c r="A291" s="573" t="s">
        <v>1410</v>
      </c>
      <c r="B291" s="574" t="s">
        <v>10</v>
      </c>
      <c r="C291" s="575" t="s">
        <v>1411</v>
      </c>
      <c r="D291" s="576" t="n">
        <v>2.5</v>
      </c>
      <c r="E291" s="577" t="s">
        <v>1151</v>
      </c>
      <c r="F291" s="577" t="n">
        <v>1.5</v>
      </c>
      <c r="G291" s="576" t="s">
        <v>1193</v>
      </c>
      <c r="H291" s="578" t="n">
        <v>40</v>
      </c>
      <c r="I291" s="579" t="n">
        <v>1.8057</v>
      </c>
      <c r="J291" s="579" t="n">
        <v>1.8097</v>
      </c>
      <c r="K291" s="580" t="n">
        <v>0</v>
      </c>
      <c r="L291" s="581" t="n">
        <f aca="false">ROUND((I291+J291)/2,2)</f>
        <v>1.81</v>
      </c>
      <c r="M291" s="540" t="n">
        <f aca="false">IF(F291=0,ROUND($D291*0.1,2),IF(D291&gt;2.8,0.18,0.15))</f>
        <v>0.15</v>
      </c>
      <c r="N291" s="540" t="n">
        <f aca="false">IF(F291=0,IF(ROUND($D291/4,2),IF(ROUND(($D291*1.2)/6,2)&lt;0.1,0.1,ROUND(($D291*1.2)/6,2))),0.5)</f>
        <v>0.5</v>
      </c>
      <c r="O291" s="581" t="n">
        <f aca="false">L291+M291+N291</f>
        <v>2.46</v>
      </c>
      <c r="P291" s="581" t="n">
        <f aca="false">IF(O291&lt;2,(D291+M291*2)+0.6,(D291+M291*2)+0.6+ROUNDUP(O291-2,0)*0.1)</f>
        <v>3.5</v>
      </c>
      <c r="Q291" s="582" t="n">
        <f aca="false">IF($O291&lt;=$W$4,ROUND(IF($O291&lt;1.5,$O291*$H291*$P291,1.5*$H291*$P291),2),0)</f>
        <v>0</v>
      </c>
      <c r="R291" s="582" t="n">
        <f aca="false">IF($O291&gt;$W$4,ROUND(IF($O291&lt;1.5,$O291*$H291*$P291,1.5*$H291*$P291),2),0)</f>
        <v>210</v>
      </c>
      <c r="S291" s="582" t="n">
        <f aca="false">IF($O291&gt;$W$4,ROUND(IF($O291&lt;1.5,0,IF($O291&gt;3,1.5*$H291*$P291,($O291-1.5)*$H291*$P291)),2),0)</f>
        <v>134.4</v>
      </c>
      <c r="T291" s="582" t="n">
        <f aca="false">IF($O291&gt;$W$4,ROUND(IF($O291&lt;3,0,IF($O291&gt;4.5,1.5*$H291*$P291,($O291-3)*$H291*$P291)),2),0)</f>
        <v>0</v>
      </c>
      <c r="U291" s="582" t="n">
        <f aca="false">IF($O291&gt;$W$4,ROUND(IF($O291&lt;4.5,0,IF($O291&gt;6,($O291-4.5)*$H291*$P291,($O291-4.5)*$H291*$P291)),2),0)</f>
        <v>0</v>
      </c>
      <c r="V291" s="540" t="n">
        <f aca="false">IF($O291&gt;$W$4,IF($O291&lt;=4,ROUND($H291*($O291+0.5)*2,2),0),0)</f>
        <v>236.8</v>
      </c>
      <c r="W291" s="541" t="n">
        <f aca="false">IF($O291&gt;$W$4,IF($O291&gt;4,ROUND($H291*($O291+0.5)*2,2),0),0)</f>
        <v>0</v>
      </c>
      <c r="X291" s="573" t="str">
        <f aca="false">A291</f>
        <v>JB33</v>
      </c>
      <c r="Y291" s="576" t="str">
        <f aca="false">IF($D291=0.4,1.2,IF($D291=0.6,1.2,IF($D291=0.8,1.3,IF($D291=1,1.5,IF($D291=1.2,1.7,IF($D291&lt;=2,2,"--"))))))</f>
        <v>--</v>
      </c>
      <c r="Z291" s="583" t="s">
        <v>1151</v>
      </c>
      <c r="AA291" s="577" t="str">
        <f aca="false">Y291</f>
        <v>--</v>
      </c>
      <c r="AB291" s="584" t="str">
        <f aca="false">IF($Y291="--","--",I291)</f>
        <v>--</v>
      </c>
      <c r="AC291" s="585" t="str">
        <f aca="false">IF($Y291="--","--",IF(D291&gt;1.5,0.15,ROUND($D291*0.1,2)))</f>
        <v>--</v>
      </c>
      <c r="AD291" s="585" t="str">
        <f aca="false">IF($Y291="--","--",0.15)</f>
        <v>--</v>
      </c>
      <c r="AE291" s="586" t="str">
        <f aca="false">IF($Y291="--","--",ROUND(AB291+AC291+AD291,2))</f>
        <v>--</v>
      </c>
      <c r="AF291" s="587" t="str">
        <f aca="false">IF($Y291="--","--",IF($AB291&lt;=2,$Y291+1,($Y291+1)+ROUNDUP($AB291-2,0)*0.1))</f>
        <v>--</v>
      </c>
      <c r="AG291" s="588" t="str">
        <f aca="false">IF($D291=0.4,0.92,IF($D291=0.6,0.68,IF($D291=0.8,0.74,IF($D291=1,0.7,IF($D291=1.2,0.66,IF($D291=1.5,0.6,IF($D291&lt;=2,(2.4-(D291+0.3)),"--")))))))</f>
        <v>--</v>
      </c>
      <c r="AH291" s="589" t="str">
        <f aca="false">IF($Y291="--","--",IF($AE291&lt;=$W$4,ROUND(IF($AE291&lt;1.5,$AE291*$AF291*$AG291,1.5*$AF291*$AG291),2),0))</f>
        <v>--</v>
      </c>
      <c r="AI291" s="589" t="str">
        <f aca="false">IF($Y291="--","--",IF($AE291&gt;$W$4,ROUND(IF($AE291&lt;1.5,$AE291*$AF291*$AG291,1.5*$AF291*$AG291),2),0))</f>
        <v>--</v>
      </c>
      <c r="AJ291" s="589" t="str">
        <f aca="false">IF($Y291="--","--",IF($AE291&gt;$W$4,ROUND(IF($AE291&lt;1.5,0,IF($AE291&gt;3,1.5*$AF291*$AG291,($AE291-1.5)*$AF291*$AG291)),2),0))</f>
        <v>--</v>
      </c>
      <c r="AK291" s="589" t="str">
        <f aca="false">IF($Y291="--","--",IF($AE291&gt;$W$4,ROUND(IF($AE291&lt;3,0,IF($AE291&gt;4.5,1.5*$AF291*$AG291,($AE291-3)*$AF291*$AG291)),2),0))</f>
        <v>--</v>
      </c>
      <c r="AL291" s="589" t="str">
        <f aca="false">IF($Y291="--","--",IF($AE291&gt;$W$4,ROUND(IF($AE291&lt;4.5,0,IF($AE291&gt;6,($AE291-4.5)*$AF291*$AG291,($AE291-4.5)*$AF291*$AG291)),2),0))</f>
        <v>--</v>
      </c>
      <c r="AM291" s="585" t="str">
        <f aca="false">IF($Y291="--","--",IF($AE291&gt;$W$4,IF($AE291&lt;=4,ROUND(($AG291*4)*($AE291+0.5)*2,2),0),0))</f>
        <v>--</v>
      </c>
      <c r="AN291" s="548" t="str">
        <f aca="false">IF($Y291="--","--",IF($AE291&gt;$W$4,IF($AE291&gt;4,ROUND(($AG291*4)*($AE291+0.5)*2,2),0),0))</f>
        <v>--</v>
      </c>
      <c r="AO291" s="573" t="s">
        <v>1410</v>
      </c>
      <c r="AP291" s="574" t="s">
        <v>10</v>
      </c>
      <c r="AQ291" s="590" t="s">
        <v>1411</v>
      </c>
      <c r="AR291" s="576" t="n">
        <v>2.5</v>
      </c>
      <c r="AS291" s="577" t="s">
        <v>1151</v>
      </c>
      <c r="AT291" s="577" t="n">
        <v>1.5</v>
      </c>
      <c r="AU291" s="578" t="n">
        <v>40</v>
      </c>
      <c r="AV291" s="576" t="str">
        <f aca="false">IF($Y291="--","--",Y291+0.2)</f>
        <v>--</v>
      </c>
      <c r="AW291" s="583" t="s">
        <v>1151</v>
      </c>
      <c r="AX291" s="577" t="str">
        <f aca="false">AV291</f>
        <v>--</v>
      </c>
      <c r="AY291" s="540" t="n">
        <f aca="false">IF(D291&gt;2,AU291,AU291-AV291)</f>
        <v>40</v>
      </c>
      <c r="AZ291" s="540" t="n">
        <f aca="false">N291</f>
        <v>0.5</v>
      </c>
      <c r="BA291" s="540" t="n">
        <f aca="false">P291</f>
        <v>3.5</v>
      </c>
      <c r="BB291" s="581" t="n">
        <f aca="false">IF(F291=0,IF(ROUND(AY291*(((N291*P291)+(((D291+M291*2)/6)*P291))-ROUND(((D291+M291*2)^2)*((PI()*96.379/(4*360))-((SIN((96.379/2)*PI()/180))*(COS((96.379/2)*PI()/180))/4)),4)),2),ROUND(AY291*(((N291*P291)+(((D291+M291*2)/4)*P291))-ROUND(((D291+M291*2)^2)*((PI()*120/(4*360))-((SIN((120/2)*PI()/180))*(COS((120/2)*PI()/180))/4)),4)),2)),0)</f>
        <v>0</v>
      </c>
      <c r="BC291" s="591" t="n">
        <f aca="false">IF(F291&gt;0,ROUND(AY291*N291*P291,2),0)</f>
        <v>70</v>
      </c>
      <c r="BD291" s="591" t="n">
        <f aca="false">SUM(Q291:U291,AH291:AL291)</f>
        <v>344.4</v>
      </c>
      <c r="BE291" s="591" t="n">
        <f aca="false">IF(F291=0,ROUND((PI()*((D291+M291*2)^2)/4)*AY291,2),ROUND((D291+M291*2)*(F291+M291*2)*AY291,2))</f>
        <v>201.6</v>
      </c>
      <c r="BF291" s="592" t="n">
        <f aca="false">IF(($I291+M291-0.15)&lt;=2,($I291+M291+0.15),IF(($I291+M291)&lt;=3,2.35,($I291+M291+0.2)-0.85))</f>
        <v>2.1057</v>
      </c>
      <c r="BG291" s="592" t="n">
        <f aca="false">IF(D291&gt;2,(I291-F291-M291-0.11),IF(($I291+M291)&lt;=2,0,IF(($I291+M291)&gt;3,0.85,(I291+M291+0.2-BF291))))</f>
        <v>0.0457000000000001</v>
      </c>
      <c r="BH291" s="592" t="n">
        <f aca="false">IF(D291&gt;2,ROUND(((1.42+0.4)+(0.91+0.4))*2*BG291,2),ROUND(AV291*AX291*BF291,2))</f>
        <v>0.29</v>
      </c>
      <c r="BI291" s="592" t="n">
        <f aca="false">ROUND(((PI()*0.9^2)/4)*BG291,2)</f>
        <v>0.03</v>
      </c>
      <c r="BJ291" s="593" t="n">
        <f aca="false">ROUND(BD291-BE291-BH291-BI291-BB291-BC291,2)</f>
        <v>72.48</v>
      </c>
      <c r="BK291" s="594"/>
    </row>
    <row r="292" s="452" customFormat="true" ht="14.25" hidden="false" customHeight="false" outlineLevel="0" collapsed="false">
      <c r="A292" s="573" t="s">
        <v>1411</v>
      </c>
      <c r="B292" s="574" t="s">
        <v>10</v>
      </c>
      <c r="C292" s="575" t="s">
        <v>1412</v>
      </c>
      <c r="D292" s="576" t="n">
        <v>2.5</v>
      </c>
      <c r="E292" s="577" t="s">
        <v>1151</v>
      </c>
      <c r="F292" s="577" t="n">
        <v>1.5</v>
      </c>
      <c r="G292" s="576" t="s">
        <v>1193</v>
      </c>
      <c r="H292" s="578" t="n">
        <v>40</v>
      </c>
      <c r="I292" s="579" t="n">
        <v>1.8097</v>
      </c>
      <c r="J292" s="579" t="n">
        <v>1.9037</v>
      </c>
      <c r="K292" s="580" t="n">
        <v>0</v>
      </c>
      <c r="L292" s="581" t="n">
        <f aca="false">ROUND((I292+J292)/2,2)</f>
        <v>1.86</v>
      </c>
      <c r="M292" s="540" t="n">
        <f aca="false">IF(F292=0,ROUND($D292*0.1,2),IF(D292&gt;2.8,0.18,0.15))</f>
        <v>0.15</v>
      </c>
      <c r="N292" s="540" t="n">
        <f aca="false">IF(F292=0,IF(ROUND($D292/4,2),IF(ROUND(($D292*1.2)/6,2)&lt;0.1,0.1,ROUND(($D292*1.2)/6,2))),0.5)</f>
        <v>0.5</v>
      </c>
      <c r="O292" s="581" t="n">
        <f aca="false">L292+M292+N292</f>
        <v>2.51</v>
      </c>
      <c r="P292" s="581" t="n">
        <f aca="false">IF(O292&lt;2,(D292+M292*2)+0.6,(D292+M292*2)+0.6+ROUNDUP(O292-2,0)*0.1)</f>
        <v>3.5</v>
      </c>
      <c r="Q292" s="582" t="n">
        <f aca="false">IF($O292&lt;=$W$4,ROUND(IF($O292&lt;1.5,$O292*$H292*$P292,1.5*$H292*$P292),2),0)</f>
        <v>0</v>
      </c>
      <c r="R292" s="582" t="n">
        <f aca="false">IF($O292&gt;$W$4,ROUND(IF($O292&lt;1.5,$O292*$H292*$P292,1.5*$H292*$P292),2),0)</f>
        <v>210</v>
      </c>
      <c r="S292" s="582" t="n">
        <f aca="false">IF($O292&gt;$W$4,ROUND(IF($O292&lt;1.5,0,IF($O292&gt;3,1.5*$H292*$P292,($O292-1.5)*$H292*$P292)),2),0)</f>
        <v>141.4</v>
      </c>
      <c r="T292" s="582" t="n">
        <f aca="false">IF($O292&gt;$W$4,ROUND(IF($O292&lt;3,0,IF($O292&gt;4.5,1.5*$H292*$P292,($O292-3)*$H292*$P292)),2),0)</f>
        <v>0</v>
      </c>
      <c r="U292" s="582" t="n">
        <f aca="false">IF($O292&gt;$W$4,ROUND(IF($O292&lt;4.5,0,IF($O292&gt;6,($O292-4.5)*$H292*$P292,($O292-4.5)*$H292*$P292)),2),0)</f>
        <v>0</v>
      </c>
      <c r="V292" s="540" t="n">
        <f aca="false">IF($O292&gt;$W$4,IF($O292&lt;=4,ROUND($H292*($O292+0.5)*2,2),0),0)</f>
        <v>240.8</v>
      </c>
      <c r="W292" s="541" t="n">
        <f aca="false">IF($O292&gt;$W$4,IF($O292&gt;4,ROUND($H292*($O292+0.5)*2,2),0),0)</f>
        <v>0</v>
      </c>
      <c r="X292" s="573" t="str">
        <f aca="false">A292</f>
        <v>JB34</v>
      </c>
      <c r="Y292" s="576" t="str">
        <f aca="false">IF($D292=0.4,1.2,IF($D292=0.6,1.2,IF($D292=0.8,1.3,IF($D292=1,1.5,IF($D292=1.2,1.7,IF($D292&lt;=2,2,"--"))))))</f>
        <v>--</v>
      </c>
      <c r="Z292" s="583" t="s">
        <v>1151</v>
      </c>
      <c r="AA292" s="577" t="str">
        <f aca="false">Y292</f>
        <v>--</v>
      </c>
      <c r="AB292" s="584" t="str">
        <f aca="false">IF($Y292="--","--",I292)</f>
        <v>--</v>
      </c>
      <c r="AC292" s="585" t="str">
        <f aca="false">IF($Y292="--","--",IF(D292&gt;1.5,0.15,ROUND($D292*0.1,2)))</f>
        <v>--</v>
      </c>
      <c r="AD292" s="585" t="str">
        <f aca="false">IF($Y292="--","--",0.15)</f>
        <v>--</v>
      </c>
      <c r="AE292" s="586" t="str">
        <f aca="false">IF($Y292="--","--",ROUND(AB292+AC292+AD292,2))</f>
        <v>--</v>
      </c>
      <c r="AF292" s="587" t="str">
        <f aca="false">IF($Y292="--","--",IF($AB292&lt;=2,$Y292+1,($Y292+1)+ROUNDUP($AB292-2,0)*0.1))</f>
        <v>--</v>
      </c>
      <c r="AG292" s="588" t="str">
        <f aca="false">IF($D292=0.4,0.92,IF($D292=0.6,0.68,IF($D292=0.8,0.74,IF($D292=1,0.7,IF($D292=1.2,0.66,IF($D292=1.5,0.6,IF($D292&lt;=2,(2.4-(D292+0.3)),"--")))))))</f>
        <v>--</v>
      </c>
      <c r="AH292" s="589" t="str">
        <f aca="false">IF($Y292="--","--",IF($AE292&lt;=$W$4,ROUND(IF($AE292&lt;1.5,$AE292*$AF292*$AG292,1.5*$AF292*$AG292),2),0))</f>
        <v>--</v>
      </c>
      <c r="AI292" s="589" t="str">
        <f aca="false">IF($Y292="--","--",IF($AE292&gt;$W$4,ROUND(IF($AE292&lt;1.5,$AE292*$AF292*$AG292,1.5*$AF292*$AG292),2),0))</f>
        <v>--</v>
      </c>
      <c r="AJ292" s="589" t="str">
        <f aca="false">IF($Y292="--","--",IF($AE292&gt;$W$4,ROUND(IF($AE292&lt;1.5,0,IF($AE292&gt;3,1.5*$AF292*$AG292,($AE292-1.5)*$AF292*$AG292)),2),0))</f>
        <v>--</v>
      </c>
      <c r="AK292" s="589" t="str">
        <f aca="false">IF($Y292="--","--",IF($AE292&gt;$W$4,ROUND(IF($AE292&lt;3,0,IF($AE292&gt;4.5,1.5*$AF292*$AG292,($AE292-3)*$AF292*$AG292)),2),0))</f>
        <v>--</v>
      </c>
      <c r="AL292" s="589" t="str">
        <f aca="false">IF($Y292="--","--",IF($AE292&gt;$W$4,ROUND(IF($AE292&lt;4.5,0,IF($AE292&gt;6,($AE292-4.5)*$AF292*$AG292,($AE292-4.5)*$AF292*$AG292)),2),0))</f>
        <v>--</v>
      </c>
      <c r="AM292" s="585" t="str">
        <f aca="false">IF($Y292="--","--",IF($AE292&gt;$W$4,IF($AE292&lt;=4,ROUND(($AG292*4)*($AE292+0.5)*2,2),0),0))</f>
        <v>--</v>
      </c>
      <c r="AN292" s="548" t="str">
        <f aca="false">IF($Y292="--","--",IF($AE292&gt;$W$4,IF($AE292&gt;4,ROUND(($AG292*4)*($AE292+0.5)*2,2),0),0))</f>
        <v>--</v>
      </c>
      <c r="AO292" s="573" t="s">
        <v>1411</v>
      </c>
      <c r="AP292" s="574" t="s">
        <v>10</v>
      </c>
      <c r="AQ292" s="590" t="s">
        <v>1412</v>
      </c>
      <c r="AR292" s="576" t="n">
        <v>2.5</v>
      </c>
      <c r="AS292" s="577" t="s">
        <v>1151</v>
      </c>
      <c r="AT292" s="577" t="n">
        <v>1.5</v>
      </c>
      <c r="AU292" s="578" t="n">
        <v>40</v>
      </c>
      <c r="AV292" s="576" t="str">
        <f aca="false">IF($Y292="--","--",Y292+0.2)</f>
        <v>--</v>
      </c>
      <c r="AW292" s="583" t="s">
        <v>1151</v>
      </c>
      <c r="AX292" s="577" t="str">
        <f aca="false">AV292</f>
        <v>--</v>
      </c>
      <c r="AY292" s="540" t="n">
        <f aca="false">IF(D292&gt;2,AU292,AU292-AV292)</f>
        <v>40</v>
      </c>
      <c r="AZ292" s="540" t="n">
        <f aca="false">N292</f>
        <v>0.5</v>
      </c>
      <c r="BA292" s="540" t="n">
        <f aca="false">P292</f>
        <v>3.5</v>
      </c>
      <c r="BB292" s="581" t="n">
        <f aca="false">IF(F292=0,IF(ROUND(AY292*(((N292*P292)+(((D292+M292*2)/6)*P292))-ROUND(((D292+M292*2)^2)*((PI()*96.379/(4*360))-((SIN((96.379/2)*PI()/180))*(COS((96.379/2)*PI()/180))/4)),4)),2),ROUND(AY292*(((N292*P292)+(((D292+M292*2)/4)*P292))-ROUND(((D292+M292*2)^2)*((PI()*120/(4*360))-((SIN((120/2)*PI()/180))*(COS((120/2)*PI()/180))/4)),4)),2)),0)</f>
        <v>0</v>
      </c>
      <c r="BC292" s="591" t="n">
        <f aca="false">IF(F292&gt;0,ROUND(AY292*N292*P292,2),0)</f>
        <v>70</v>
      </c>
      <c r="BD292" s="591" t="n">
        <f aca="false">SUM(Q292:U292,AH292:AL292)</f>
        <v>351.4</v>
      </c>
      <c r="BE292" s="591" t="n">
        <f aca="false">IF(F292=0,ROUND((PI()*((D292+M292*2)^2)/4)*AY292,2),ROUND((D292+M292*2)*(F292+M292*2)*AY292,2))</f>
        <v>201.6</v>
      </c>
      <c r="BF292" s="592" t="n">
        <f aca="false">IF(($I292+M292-0.15)&lt;=2,($I292+M292+0.15),IF(($I292+M292)&lt;=3,2.35,($I292+M292+0.2)-0.85))</f>
        <v>2.1097</v>
      </c>
      <c r="BG292" s="592" t="n">
        <f aca="false">IF(D292&gt;2,(I292-F292-M292-0.11),IF(($I292+M292)&lt;=2,0,IF(($I292+M292)&gt;3,0.85,(I292+M292+0.2-BF292))))</f>
        <v>0.0497000000000001</v>
      </c>
      <c r="BH292" s="592" t="n">
        <f aca="false">IF(D292&gt;2,ROUND(((1.42+0.4)+(0.91+0.4))*2*BG292,2),ROUND(AV292*AX292*BF292,2))</f>
        <v>0.31</v>
      </c>
      <c r="BI292" s="592" t="n">
        <f aca="false">ROUND(((PI()*0.9^2)/4)*BG292,2)</f>
        <v>0.03</v>
      </c>
      <c r="BJ292" s="593" t="n">
        <f aca="false">ROUND(BD292-BE292-BH292-BI292-BB292-BC292,2)</f>
        <v>79.46</v>
      </c>
      <c r="BK292" s="594"/>
    </row>
    <row r="293" s="452" customFormat="true" ht="14.25" hidden="false" customHeight="false" outlineLevel="0" collapsed="false">
      <c r="A293" s="573" t="s">
        <v>1412</v>
      </c>
      <c r="B293" s="574" t="s">
        <v>10</v>
      </c>
      <c r="C293" s="575" t="s">
        <v>1413</v>
      </c>
      <c r="D293" s="576" t="n">
        <v>2.5</v>
      </c>
      <c r="E293" s="577" t="s">
        <v>1151</v>
      </c>
      <c r="F293" s="577" t="n">
        <v>1.5</v>
      </c>
      <c r="G293" s="576" t="s">
        <v>1193</v>
      </c>
      <c r="H293" s="578" t="n">
        <v>37</v>
      </c>
      <c r="I293" s="579" t="n">
        <v>1.9037</v>
      </c>
      <c r="J293" s="579" t="n">
        <v>1.9699</v>
      </c>
      <c r="K293" s="580" t="n">
        <v>0</v>
      </c>
      <c r="L293" s="581" t="n">
        <f aca="false">ROUND((I293+J293)/2,2)</f>
        <v>1.94</v>
      </c>
      <c r="M293" s="540" t="n">
        <f aca="false">IF(F293=0,ROUND($D293*0.1,2),IF(D293&gt;2.8,0.18,0.15))</f>
        <v>0.15</v>
      </c>
      <c r="N293" s="540" t="n">
        <f aca="false">IF(F293=0,IF(ROUND($D293/4,2),IF(ROUND(($D293*1.2)/6,2)&lt;0.1,0.1,ROUND(($D293*1.2)/6,2))),0.5)</f>
        <v>0.5</v>
      </c>
      <c r="O293" s="581" t="n">
        <f aca="false">L293+M293+N293</f>
        <v>2.59</v>
      </c>
      <c r="P293" s="581" t="n">
        <f aca="false">IF(O293&lt;2,(D293+M293*2)+0.6,(D293+M293*2)+0.6+ROUNDUP(O293-2,0)*0.1)</f>
        <v>3.5</v>
      </c>
      <c r="Q293" s="582" t="n">
        <f aca="false">IF($O293&lt;=$W$4,ROUND(IF($O293&lt;1.5,$O293*$H293*$P293,1.5*$H293*$P293),2),0)</f>
        <v>0</v>
      </c>
      <c r="R293" s="582" t="n">
        <f aca="false">IF($O293&gt;$W$4,ROUND(IF($O293&lt;1.5,$O293*$H293*$P293,1.5*$H293*$P293),2),0)</f>
        <v>194.25</v>
      </c>
      <c r="S293" s="582" t="n">
        <f aca="false">IF($O293&gt;$W$4,ROUND(IF($O293&lt;1.5,0,IF($O293&gt;3,1.5*$H293*$P293,($O293-1.5)*$H293*$P293)),2),0)</f>
        <v>141.16</v>
      </c>
      <c r="T293" s="582" t="n">
        <f aca="false">IF($O293&gt;$W$4,ROUND(IF($O293&lt;3,0,IF($O293&gt;4.5,1.5*$H293*$P293,($O293-3)*$H293*$P293)),2),0)</f>
        <v>0</v>
      </c>
      <c r="U293" s="582" t="n">
        <f aca="false">IF($O293&gt;$W$4,ROUND(IF($O293&lt;4.5,0,IF($O293&gt;6,($O293-4.5)*$H293*$P293,($O293-4.5)*$H293*$P293)),2),0)</f>
        <v>0</v>
      </c>
      <c r="V293" s="540" t="n">
        <f aca="false">IF($O293&gt;$W$4,IF($O293&lt;=4,ROUND($H293*($O293+0.5)*2,2),0),0)</f>
        <v>228.66</v>
      </c>
      <c r="W293" s="541" t="n">
        <f aca="false">IF($O293&gt;$W$4,IF($O293&gt;4,ROUND($H293*($O293+0.5)*2,2),0),0)</f>
        <v>0</v>
      </c>
      <c r="X293" s="573" t="str">
        <f aca="false">A293</f>
        <v>JB35</v>
      </c>
      <c r="Y293" s="576" t="str">
        <f aca="false">IF($D293=0.4,1.2,IF($D293=0.6,1.2,IF($D293=0.8,1.3,IF($D293=1,1.5,IF($D293=1.2,1.7,IF($D293&lt;=2,2,"--"))))))</f>
        <v>--</v>
      </c>
      <c r="Z293" s="583" t="s">
        <v>1151</v>
      </c>
      <c r="AA293" s="577" t="str">
        <f aca="false">Y293</f>
        <v>--</v>
      </c>
      <c r="AB293" s="584" t="str">
        <f aca="false">IF($Y293="--","--",I293)</f>
        <v>--</v>
      </c>
      <c r="AC293" s="585" t="str">
        <f aca="false">IF($Y293="--","--",IF(D293&gt;1.5,0.15,ROUND($D293*0.1,2)))</f>
        <v>--</v>
      </c>
      <c r="AD293" s="585" t="str">
        <f aca="false">IF($Y293="--","--",0.15)</f>
        <v>--</v>
      </c>
      <c r="AE293" s="586" t="str">
        <f aca="false">IF($Y293="--","--",ROUND(AB293+AC293+AD293,2))</f>
        <v>--</v>
      </c>
      <c r="AF293" s="587" t="str">
        <f aca="false">IF($Y293="--","--",IF($AB293&lt;=2,$Y293+1,($Y293+1)+ROUNDUP($AB293-2,0)*0.1))</f>
        <v>--</v>
      </c>
      <c r="AG293" s="588" t="str">
        <f aca="false">IF($D293=0.4,0.92,IF($D293=0.6,0.68,IF($D293=0.8,0.74,IF($D293=1,0.7,IF($D293=1.2,0.66,IF($D293=1.5,0.6,IF($D293&lt;=2,(2.4-(D293+0.3)),"--")))))))</f>
        <v>--</v>
      </c>
      <c r="AH293" s="589" t="str">
        <f aca="false">IF($Y293="--","--",IF($AE293&lt;=$W$4,ROUND(IF($AE293&lt;1.5,$AE293*$AF293*$AG293,1.5*$AF293*$AG293),2),0))</f>
        <v>--</v>
      </c>
      <c r="AI293" s="589" t="str">
        <f aca="false">IF($Y293="--","--",IF($AE293&gt;$W$4,ROUND(IF($AE293&lt;1.5,$AE293*$AF293*$AG293,1.5*$AF293*$AG293),2),0))</f>
        <v>--</v>
      </c>
      <c r="AJ293" s="589" t="str">
        <f aca="false">IF($Y293="--","--",IF($AE293&gt;$W$4,ROUND(IF($AE293&lt;1.5,0,IF($AE293&gt;3,1.5*$AF293*$AG293,($AE293-1.5)*$AF293*$AG293)),2),0))</f>
        <v>--</v>
      </c>
      <c r="AK293" s="589" t="str">
        <f aca="false">IF($Y293="--","--",IF($AE293&gt;$W$4,ROUND(IF($AE293&lt;3,0,IF($AE293&gt;4.5,1.5*$AF293*$AG293,($AE293-3)*$AF293*$AG293)),2),0))</f>
        <v>--</v>
      </c>
      <c r="AL293" s="589" t="str">
        <f aca="false">IF($Y293="--","--",IF($AE293&gt;$W$4,ROUND(IF($AE293&lt;4.5,0,IF($AE293&gt;6,($AE293-4.5)*$AF293*$AG293,($AE293-4.5)*$AF293*$AG293)),2),0))</f>
        <v>--</v>
      </c>
      <c r="AM293" s="585" t="str">
        <f aca="false">IF($Y293="--","--",IF($AE293&gt;$W$4,IF($AE293&lt;=4,ROUND(($AG293*4)*($AE293+0.5)*2,2),0),0))</f>
        <v>--</v>
      </c>
      <c r="AN293" s="548" t="str">
        <f aca="false">IF($Y293="--","--",IF($AE293&gt;$W$4,IF($AE293&gt;4,ROUND(($AG293*4)*($AE293+0.5)*2,2),0),0))</f>
        <v>--</v>
      </c>
      <c r="AO293" s="573" t="s">
        <v>1412</v>
      </c>
      <c r="AP293" s="574" t="s">
        <v>10</v>
      </c>
      <c r="AQ293" s="590" t="s">
        <v>1413</v>
      </c>
      <c r="AR293" s="576" t="n">
        <v>2.5</v>
      </c>
      <c r="AS293" s="577" t="s">
        <v>1151</v>
      </c>
      <c r="AT293" s="577" t="n">
        <v>1.5</v>
      </c>
      <c r="AU293" s="578" t="n">
        <v>37</v>
      </c>
      <c r="AV293" s="576" t="str">
        <f aca="false">IF($Y293="--","--",Y293+0.2)</f>
        <v>--</v>
      </c>
      <c r="AW293" s="583" t="s">
        <v>1151</v>
      </c>
      <c r="AX293" s="577" t="str">
        <f aca="false">AV293</f>
        <v>--</v>
      </c>
      <c r="AY293" s="540" t="n">
        <f aca="false">IF(D293&gt;2,AU293,AU293-AV293)</f>
        <v>37</v>
      </c>
      <c r="AZ293" s="540" t="n">
        <f aca="false">N293</f>
        <v>0.5</v>
      </c>
      <c r="BA293" s="540" t="n">
        <f aca="false">P293</f>
        <v>3.5</v>
      </c>
      <c r="BB293" s="581" t="n">
        <f aca="false">IF(F293=0,IF(ROUND(AY293*(((N293*P293)+(((D293+M293*2)/6)*P293))-ROUND(((D293+M293*2)^2)*((PI()*96.379/(4*360))-((SIN((96.379/2)*PI()/180))*(COS((96.379/2)*PI()/180))/4)),4)),2),ROUND(AY293*(((N293*P293)+(((D293+M293*2)/4)*P293))-ROUND(((D293+M293*2)^2)*((PI()*120/(4*360))-((SIN((120/2)*PI()/180))*(COS((120/2)*PI()/180))/4)),4)),2)),0)</f>
        <v>0</v>
      </c>
      <c r="BC293" s="591" t="n">
        <f aca="false">IF(F293&gt;0,ROUND(AY293*N293*P293,2),0)</f>
        <v>64.75</v>
      </c>
      <c r="BD293" s="591" t="n">
        <f aca="false">SUM(Q293:U293,AH293:AL293)</f>
        <v>335.41</v>
      </c>
      <c r="BE293" s="591" t="n">
        <f aca="false">IF(F293=0,ROUND((PI()*((D293+M293*2)^2)/4)*AY293,2),ROUND((D293+M293*2)*(F293+M293*2)*AY293,2))</f>
        <v>186.48</v>
      </c>
      <c r="BF293" s="592" t="n">
        <f aca="false">IF(($I293+M293-0.15)&lt;=2,($I293+M293+0.15),IF(($I293+M293)&lt;=3,2.35,($I293+M293+0.2)-0.85))</f>
        <v>2.2037</v>
      </c>
      <c r="BG293" s="592" t="n">
        <f aca="false">IF(D293&gt;2,(I293-F293-M293-0.11),IF(($I293+M293)&lt;=2,0,IF(($I293+M293)&gt;3,0.85,(I293+M293+0.2-BF293))))</f>
        <v>0.1437</v>
      </c>
      <c r="BH293" s="592" t="n">
        <f aca="false">IF(D293&gt;2,ROUND(((1.42+0.4)+(0.91+0.4))*2*BG293,2),ROUND(AV293*AX293*BF293,2))</f>
        <v>0.9</v>
      </c>
      <c r="BI293" s="592" t="n">
        <f aca="false">ROUND(((PI()*0.9^2)/4)*BG293,2)</f>
        <v>0.09</v>
      </c>
      <c r="BJ293" s="593" t="n">
        <f aca="false">ROUND(BD293-BE293-BH293-BI293-BB293-BC293,2)</f>
        <v>83.19</v>
      </c>
      <c r="BK293" s="594"/>
    </row>
    <row r="294" s="452" customFormat="true" ht="14.25" hidden="false" customHeight="false" outlineLevel="0" collapsed="false">
      <c r="A294" s="573" t="s">
        <v>1413</v>
      </c>
      <c r="B294" s="574" t="s">
        <v>10</v>
      </c>
      <c r="C294" s="575" t="s">
        <v>1414</v>
      </c>
      <c r="D294" s="576" t="n">
        <v>2.5</v>
      </c>
      <c r="E294" s="577" t="s">
        <v>1151</v>
      </c>
      <c r="F294" s="577" t="n">
        <v>1.5</v>
      </c>
      <c r="G294" s="576" t="s">
        <v>1193</v>
      </c>
      <c r="H294" s="578" t="n">
        <v>36</v>
      </c>
      <c r="I294" s="579" t="n">
        <v>1.9699</v>
      </c>
      <c r="J294" s="579" t="n">
        <v>2.02349999999999</v>
      </c>
      <c r="K294" s="580" t="n">
        <v>0</v>
      </c>
      <c r="L294" s="581" t="n">
        <f aca="false">ROUND((I294+J294)/2,2)</f>
        <v>2</v>
      </c>
      <c r="M294" s="540" t="n">
        <f aca="false">IF(F294=0,ROUND($D294*0.1,2),IF(D294&gt;2.8,0.18,0.15))</f>
        <v>0.15</v>
      </c>
      <c r="N294" s="540" t="n">
        <f aca="false">IF(F294=0,IF(ROUND($D294/4,2),IF(ROUND(($D294*1.2)/6,2)&lt;0.1,0.1,ROUND(($D294*1.2)/6,2))),0.5)</f>
        <v>0.5</v>
      </c>
      <c r="O294" s="581" t="n">
        <f aca="false">L294+M294+N294</f>
        <v>2.65</v>
      </c>
      <c r="P294" s="581" t="n">
        <f aca="false">IF(O294&lt;2,(D294+M294*2)+0.6,(D294+M294*2)+0.6+ROUNDUP(O294-2,0)*0.1)</f>
        <v>3.5</v>
      </c>
      <c r="Q294" s="582" t="n">
        <f aca="false">IF($O294&lt;=$W$4,ROUND(IF($O294&lt;1.5,$O294*$H294*$P294,1.5*$H294*$P294),2),0)</f>
        <v>0</v>
      </c>
      <c r="R294" s="582" t="n">
        <f aca="false">IF($O294&gt;$W$4,ROUND(IF($O294&lt;1.5,$O294*$H294*$P294,1.5*$H294*$P294),2),0)</f>
        <v>189</v>
      </c>
      <c r="S294" s="582" t="n">
        <f aca="false">IF($O294&gt;$W$4,ROUND(IF($O294&lt;1.5,0,IF($O294&gt;3,1.5*$H294*$P294,($O294-1.5)*$H294*$P294)),2),0)</f>
        <v>144.9</v>
      </c>
      <c r="T294" s="582" t="n">
        <f aca="false">IF($O294&gt;$W$4,ROUND(IF($O294&lt;3,0,IF($O294&gt;4.5,1.5*$H294*$P294,($O294-3)*$H294*$P294)),2),0)</f>
        <v>0</v>
      </c>
      <c r="U294" s="582" t="n">
        <f aca="false">IF($O294&gt;$W$4,ROUND(IF($O294&lt;4.5,0,IF($O294&gt;6,($O294-4.5)*$H294*$P294,($O294-4.5)*$H294*$P294)),2),0)</f>
        <v>0</v>
      </c>
      <c r="V294" s="540" t="n">
        <f aca="false">IF($O294&gt;$W$4,IF($O294&lt;=4,ROUND($H294*($O294+0.5)*2,2),0),0)</f>
        <v>226.8</v>
      </c>
      <c r="W294" s="541" t="n">
        <f aca="false">IF($O294&gt;$W$4,IF($O294&gt;4,ROUND($H294*($O294+0.5)*2,2),0),0)</f>
        <v>0</v>
      </c>
      <c r="X294" s="573" t="str">
        <f aca="false">A294</f>
        <v>JB36</v>
      </c>
      <c r="Y294" s="576" t="str">
        <f aca="false">IF($D294=0.4,1.2,IF($D294=0.6,1.2,IF($D294=0.8,1.3,IF($D294=1,1.5,IF($D294=1.2,1.7,IF($D294&lt;=2,2,"--"))))))</f>
        <v>--</v>
      </c>
      <c r="Z294" s="583" t="s">
        <v>1151</v>
      </c>
      <c r="AA294" s="577" t="str">
        <f aca="false">Y294</f>
        <v>--</v>
      </c>
      <c r="AB294" s="584" t="str">
        <f aca="false">IF($Y294="--","--",I294)</f>
        <v>--</v>
      </c>
      <c r="AC294" s="585" t="str">
        <f aca="false">IF($Y294="--","--",IF(D294&gt;1.5,0.15,ROUND($D294*0.1,2)))</f>
        <v>--</v>
      </c>
      <c r="AD294" s="585" t="str">
        <f aca="false">IF($Y294="--","--",0.15)</f>
        <v>--</v>
      </c>
      <c r="AE294" s="586" t="str">
        <f aca="false">IF($Y294="--","--",ROUND(AB294+AC294+AD294,2))</f>
        <v>--</v>
      </c>
      <c r="AF294" s="587" t="str">
        <f aca="false">IF($Y294="--","--",IF($AB294&lt;=2,$Y294+1,($Y294+1)+ROUNDUP($AB294-2,0)*0.1))</f>
        <v>--</v>
      </c>
      <c r="AG294" s="588" t="str">
        <f aca="false">IF($D294=0.4,0.92,IF($D294=0.6,0.68,IF($D294=0.8,0.74,IF($D294=1,0.7,IF($D294=1.2,0.66,IF($D294=1.5,0.6,IF($D294&lt;=2,(2.4-(D294+0.3)),"--")))))))</f>
        <v>--</v>
      </c>
      <c r="AH294" s="589" t="str">
        <f aca="false">IF($Y294="--","--",IF($AE294&lt;=$W$4,ROUND(IF($AE294&lt;1.5,$AE294*$AF294*$AG294,1.5*$AF294*$AG294),2),0))</f>
        <v>--</v>
      </c>
      <c r="AI294" s="589" t="str">
        <f aca="false">IF($Y294="--","--",IF($AE294&gt;$W$4,ROUND(IF($AE294&lt;1.5,$AE294*$AF294*$AG294,1.5*$AF294*$AG294),2),0))</f>
        <v>--</v>
      </c>
      <c r="AJ294" s="589" t="str">
        <f aca="false">IF($Y294="--","--",IF($AE294&gt;$W$4,ROUND(IF($AE294&lt;1.5,0,IF($AE294&gt;3,1.5*$AF294*$AG294,($AE294-1.5)*$AF294*$AG294)),2),0))</f>
        <v>--</v>
      </c>
      <c r="AK294" s="589" t="str">
        <f aca="false">IF($Y294="--","--",IF($AE294&gt;$W$4,ROUND(IF($AE294&lt;3,0,IF($AE294&gt;4.5,1.5*$AF294*$AG294,($AE294-3)*$AF294*$AG294)),2),0))</f>
        <v>--</v>
      </c>
      <c r="AL294" s="589" t="str">
        <f aca="false">IF($Y294="--","--",IF($AE294&gt;$W$4,ROUND(IF($AE294&lt;4.5,0,IF($AE294&gt;6,($AE294-4.5)*$AF294*$AG294,($AE294-4.5)*$AF294*$AG294)),2),0))</f>
        <v>--</v>
      </c>
      <c r="AM294" s="585" t="str">
        <f aca="false">IF($Y294="--","--",IF($AE294&gt;$W$4,IF($AE294&lt;=4,ROUND(($AG294*4)*($AE294+0.5)*2,2),0),0))</f>
        <v>--</v>
      </c>
      <c r="AN294" s="548" t="str">
        <f aca="false">IF($Y294="--","--",IF($AE294&gt;$W$4,IF($AE294&gt;4,ROUND(($AG294*4)*($AE294+0.5)*2,2),0),0))</f>
        <v>--</v>
      </c>
      <c r="AO294" s="573" t="s">
        <v>1413</v>
      </c>
      <c r="AP294" s="574" t="s">
        <v>10</v>
      </c>
      <c r="AQ294" s="590" t="s">
        <v>1414</v>
      </c>
      <c r="AR294" s="576" t="n">
        <v>2.5</v>
      </c>
      <c r="AS294" s="577" t="s">
        <v>1151</v>
      </c>
      <c r="AT294" s="577" t="n">
        <v>1.5</v>
      </c>
      <c r="AU294" s="578" t="n">
        <v>36</v>
      </c>
      <c r="AV294" s="576" t="str">
        <f aca="false">IF($Y294="--","--",Y294+0.2)</f>
        <v>--</v>
      </c>
      <c r="AW294" s="583" t="s">
        <v>1151</v>
      </c>
      <c r="AX294" s="577" t="str">
        <f aca="false">AV294</f>
        <v>--</v>
      </c>
      <c r="AY294" s="540" t="n">
        <f aca="false">IF(D294&gt;2,AU294,AU294-AV294)</f>
        <v>36</v>
      </c>
      <c r="AZ294" s="540" t="n">
        <f aca="false">N294</f>
        <v>0.5</v>
      </c>
      <c r="BA294" s="540" t="n">
        <f aca="false">P294</f>
        <v>3.5</v>
      </c>
      <c r="BB294" s="581" t="n">
        <f aca="false">IF(F294=0,IF(ROUND(AY294*(((N294*P294)+(((D294+M294*2)/6)*P294))-ROUND(((D294+M294*2)^2)*((PI()*96.379/(4*360))-((SIN((96.379/2)*PI()/180))*(COS((96.379/2)*PI()/180))/4)),4)),2),ROUND(AY294*(((N294*P294)+(((D294+M294*2)/4)*P294))-ROUND(((D294+M294*2)^2)*((PI()*120/(4*360))-((SIN((120/2)*PI()/180))*(COS((120/2)*PI()/180))/4)),4)),2)),0)</f>
        <v>0</v>
      </c>
      <c r="BC294" s="591" t="n">
        <f aca="false">IF(F294&gt;0,ROUND(AY294*N294*P294,2),0)</f>
        <v>63</v>
      </c>
      <c r="BD294" s="591" t="n">
        <f aca="false">SUM(Q294:U294,AH294:AL294)</f>
        <v>333.9</v>
      </c>
      <c r="BE294" s="591" t="n">
        <f aca="false">IF(F294=0,ROUND((PI()*((D294+M294*2)^2)/4)*AY294,2),ROUND((D294+M294*2)*(F294+M294*2)*AY294,2))</f>
        <v>181.44</v>
      </c>
      <c r="BF294" s="592" t="n">
        <f aca="false">IF(($I294+M294-0.15)&lt;=2,($I294+M294+0.15),IF(($I294+M294)&lt;=3,2.35,($I294+M294+0.2)-0.85))</f>
        <v>2.2699</v>
      </c>
      <c r="BG294" s="592" t="n">
        <f aca="false">IF(D294&gt;2,(I294-F294-M294-0.11),IF(($I294+M294)&lt;=2,0,IF(($I294+M294)&gt;3,0.85,(I294+M294+0.2-BF294))))</f>
        <v>0.2099</v>
      </c>
      <c r="BH294" s="592" t="n">
        <f aca="false">IF(D294&gt;2,ROUND(((1.42+0.4)+(0.91+0.4))*2*BG294,2),ROUND(AV294*AX294*BF294,2))</f>
        <v>1.31</v>
      </c>
      <c r="BI294" s="592" t="n">
        <f aca="false">ROUND(((PI()*0.9^2)/4)*BG294,2)</f>
        <v>0.13</v>
      </c>
      <c r="BJ294" s="593" t="n">
        <f aca="false">ROUND(BD294-BE294-BH294-BI294-BB294-BC294,2)</f>
        <v>88.02</v>
      </c>
      <c r="BK294" s="594"/>
    </row>
    <row r="295" s="452" customFormat="true" ht="14.25" hidden="false" customHeight="false" outlineLevel="0" collapsed="false">
      <c r="A295" s="573" t="s">
        <v>1414</v>
      </c>
      <c r="B295" s="574" t="s">
        <v>10</v>
      </c>
      <c r="C295" s="575" t="s">
        <v>1415</v>
      </c>
      <c r="D295" s="576" t="n">
        <v>2.5</v>
      </c>
      <c r="E295" s="577" t="s">
        <v>1151</v>
      </c>
      <c r="F295" s="577" t="n">
        <v>1.5</v>
      </c>
      <c r="G295" s="576" t="s">
        <v>1193</v>
      </c>
      <c r="H295" s="578" t="n">
        <v>35</v>
      </c>
      <c r="I295" s="579" t="n">
        <v>2.02349999999999</v>
      </c>
      <c r="J295" s="579" t="n">
        <v>2.0595</v>
      </c>
      <c r="K295" s="580" t="n">
        <v>0</v>
      </c>
      <c r="L295" s="581" t="n">
        <f aca="false">ROUND((I295+J295)/2,2)</f>
        <v>2.04</v>
      </c>
      <c r="M295" s="540" t="n">
        <f aca="false">IF(F295=0,ROUND($D295*0.1,2),IF(D295&gt;2.8,0.18,0.15))</f>
        <v>0.15</v>
      </c>
      <c r="N295" s="540" t="n">
        <f aca="false">IF(F295=0,IF(ROUND($D295/4,2),IF(ROUND(($D295*1.2)/6,2)&lt;0.1,0.1,ROUND(($D295*1.2)/6,2))),0.5)</f>
        <v>0.5</v>
      </c>
      <c r="O295" s="581" t="n">
        <f aca="false">L295+M295+N295</f>
        <v>2.69</v>
      </c>
      <c r="P295" s="581" t="n">
        <f aca="false">IF(O295&lt;2,(D295+M295*2)+0.6,(D295+M295*2)+0.6+ROUNDUP(O295-2,0)*0.1)</f>
        <v>3.5</v>
      </c>
      <c r="Q295" s="582" t="n">
        <f aca="false">IF($O295&lt;=$W$4,ROUND(IF($O295&lt;1.5,$O295*$H295*$P295,1.5*$H295*$P295),2),0)</f>
        <v>0</v>
      </c>
      <c r="R295" s="582" t="n">
        <f aca="false">IF($O295&gt;$W$4,ROUND(IF($O295&lt;1.5,$O295*$H295*$P295,1.5*$H295*$P295),2),0)</f>
        <v>183.75</v>
      </c>
      <c r="S295" s="582" t="n">
        <f aca="false">IF($O295&gt;$W$4,ROUND(IF($O295&lt;1.5,0,IF($O295&gt;3,1.5*$H295*$P295,($O295-1.5)*$H295*$P295)),2),0)</f>
        <v>145.78</v>
      </c>
      <c r="T295" s="582" t="n">
        <f aca="false">IF($O295&gt;$W$4,ROUND(IF($O295&lt;3,0,IF($O295&gt;4.5,1.5*$H295*$P295,($O295-3)*$H295*$P295)),2),0)</f>
        <v>0</v>
      </c>
      <c r="U295" s="582" t="n">
        <f aca="false">IF($O295&gt;$W$4,ROUND(IF($O295&lt;4.5,0,IF($O295&gt;6,($O295-4.5)*$H295*$P295,($O295-4.5)*$H295*$P295)),2),0)</f>
        <v>0</v>
      </c>
      <c r="V295" s="540" t="n">
        <f aca="false">IF($O295&gt;$W$4,IF($O295&lt;=4,ROUND($H295*($O295+0.5)*2,2),0),0)</f>
        <v>223.3</v>
      </c>
      <c r="W295" s="541" t="n">
        <f aca="false">IF($O295&gt;$W$4,IF($O295&gt;4,ROUND($H295*($O295+0.5)*2,2),0),0)</f>
        <v>0</v>
      </c>
      <c r="X295" s="573" t="str">
        <f aca="false">A295</f>
        <v>JB37</v>
      </c>
      <c r="Y295" s="576" t="str">
        <f aca="false">IF($D295=0.4,1.2,IF($D295=0.6,1.2,IF($D295=0.8,1.3,IF($D295=1,1.5,IF($D295=1.2,1.7,IF($D295&lt;=2,2,"--"))))))</f>
        <v>--</v>
      </c>
      <c r="Z295" s="583" t="s">
        <v>1151</v>
      </c>
      <c r="AA295" s="577" t="str">
        <f aca="false">Y295</f>
        <v>--</v>
      </c>
      <c r="AB295" s="584" t="str">
        <f aca="false">IF($Y295="--","--",I295)</f>
        <v>--</v>
      </c>
      <c r="AC295" s="585" t="str">
        <f aca="false">IF($Y295="--","--",IF(D295&gt;1.5,0.15,ROUND($D295*0.1,2)))</f>
        <v>--</v>
      </c>
      <c r="AD295" s="585" t="str">
        <f aca="false">IF($Y295="--","--",0.15)</f>
        <v>--</v>
      </c>
      <c r="AE295" s="586" t="str">
        <f aca="false">IF($Y295="--","--",ROUND(AB295+AC295+AD295,2))</f>
        <v>--</v>
      </c>
      <c r="AF295" s="587" t="str">
        <f aca="false">IF($Y295="--","--",IF($AB295&lt;=2,$Y295+1,($Y295+1)+ROUNDUP($AB295-2,0)*0.1))</f>
        <v>--</v>
      </c>
      <c r="AG295" s="588" t="str">
        <f aca="false">IF($D295=0.4,0.92,IF($D295=0.6,0.68,IF($D295=0.8,0.74,IF($D295=1,0.7,IF($D295=1.2,0.66,IF($D295=1.5,0.6,IF($D295&lt;=2,(2.4-(D295+0.3)),"--")))))))</f>
        <v>--</v>
      </c>
      <c r="AH295" s="589" t="str">
        <f aca="false">IF($Y295="--","--",IF($AE295&lt;=$W$4,ROUND(IF($AE295&lt;1.5,$AE295*$AF295*$AG295,1.5*$AF295*$AG295),2),0))</f>
        <v>--</v>
      </c>
      <c r="AI295" s="589" t="str">
        <f aca="false">IF($Y295="--","--",IF($AE295&gt;$W$4,ROUND(IF($AE295&lt;1.5,$AE295*$AF295*$AG295,1.5*$AF295*$AG295),2),0))</f>
        <v>--</v>
      </c>
      <c r="AJ295" s="589" t="str">
        <f aca="false">IF($Y295="--","--",IF($AE295&gt;$W$4,ROUND(IF($AE295&lt;1.5,0,IF($AE295&gt;3,1.5*$AF295*$AG295,($AE295-1.5)*$AF295*$AG295)),2),0))</f>
        <v>--</v>
      </c>
      <c r="AK295" s="589" t="str">
        <f aca="false">IF($Y295="--","--",IF($AE295&gt;$W$4,ROUND(IF($AE295&lt;3,0,IF($AE295&gt;4.5,1.5*$AF295*$AG295,($AE295-3)*$AF295*$AG295)),2),0))</f>
        <v>--</v>
      </c>
      <c r="AL295" s="589" t="str">
        <f aca="false">IF($Y295="--","--",IF($AE295&gt;$W$4,ROUND(IF($AE295&lt;4.5,0,IF($AE295&gt;6,($AE295-4.5)*$AF295*$AG295,($AE295-4.5)*$AF295*$AG295)),2),0))</f>
        <v>--</v>
      </c>
      <c r="AM295" s="585" t="str">
        <f aca="false">IF($Y295="--","--",IF($AE295&gt;$W$4,IF($AE295&lt;=4,ROUND(($AG295*4)*($AE295+0.5)*2,2),0),0))</f>
        <v>--</v>
      </c>
      <c r="AN295" s="548" t="str">
        <f aca="false">IF($Y295="--","--",IF($AE295&gt;$W$4,IF($AE295&gt;4,ROUND(($AG295*4)*($AE295+0.5)*2,2),0),0))</f>
        <v>--</v>
      </c>
      <c r="AO295" s="573" t="s">
        <v>1414</v>
      </c>
      <c r="AP295" s="574" t="s">
        <v>10</v>
      </c>
      <c r="AQ295" s="590" t="s">
        <v>1415</v>
      </c>
      <c r="AR295" s="576" t="n">
        <v>2.5</v>
      </c>
      <c r="AS295" s="577" t="s">
        <v>1151</v>
      </c>
      <c r="AT295" s="577" t="n">
        <v>1.5</v>
      </c>
      <c r="AU295" s="578" t="n">
        <v>35</v>
      </c>
      <c r="AV295" s="576" t="str">
        <f aca="false">IF($Y295="--","--",Y295+0.2)</f>
        <v>--</v>
      </c>
      <c r="AW295" s="583" t="s">
        <v>1151</v>
      </c>
      <c r="AX295" s="577" t="str">
        <f aca="false">AV295</f>
        <v>--</v>
      </c>
      <c r="AY295" s="540" t="n">
        <f aca="false">IF(D295&gt;2,AU295,AU295-AV295)</f>
        <v>35</v>
      </c>
      <c r="AZ295" s="540" t="n">
        <f aca="false">N295</f>
        <v>0.5</v>
      </c>
      <c r="BA295" s="540" t="n">
        <f aca="false">P295</f>
        <v>3.5</v>
      </c>
      <c r="BB295" s="581" t="n">
        <f aca="false">IF(F295=0,IF(ROUND(AY295*(((N295*P295)+(((D295+M295*2)/6)*P295))-ROUND(((D295+M295*2)^2)*((PI()*96.379/(4*360))-((SIN((96.379/2)*PI()/180))*(COS((96.379/2)*PI()/180))/4)),4)),2),ROUND(AY295*(((N295*P295)+(((D295+M295*2)/4)*P295))-ROUND(((D295+M295*2)^2)*((PI()*120/(4*360))-((SIN((120/2)*PI()/180))*(COS((120/2)*PI()/180))/4)),4)),2)),0)</f>
        <v>0</v>
      </c>
      <c r="BC295" s="591" t="n">
        <f aca="false">IF(F295&gt;0,ROUND(AY295*N295*P295,2),0)</f>
        <v>61.25</v>
      </c>
      <c r="BD295" s="591" t="n">
        <f aca="false">SUM(Q295:U295,AH295:AL295)</f>
        <v>329.53</v>
      </c>
      <c r="BE295" s="591" t="n">
        <f aca="false">IF(F295=0,ROUND((PI()*((D295+M295*2)^2)/4)*AY295,2),ROUND((D295+M295*2)*(F295+M295*2)*AY295,2))</f>
        <v>176.4</v>
      </c>
      <c r="BF295" s="592" t="n">
        <f aca="false">IF(($I295+M295-0.15)&lt;=2,($I295+M295+0.15),IF(($I295+M295)&lt;=3,2.35,($I295+M295+0.2)-0.85))</f>
        <v>2.35</v>
      </c>
      <c r="BG295" s="592" t="n">
        <f aca="false">IF(D295&gt;2,(I295-F295-M295-0.11),IF(($I295+M295)&lt;=2,0,IF(($I295+M295)&gt;3,0.85,(I295+M295+0.2-BF295))))</f>
        <v>0.26349999999999</v>
      </c>
      <c r="BH295" s="592" t="n">
        <f aca="false">IF(D295&gt;2,ROUND(((1.42+0.4)+(0.91+0.4))*2*BG295,2),ROUND(AV295*AX295*BF295,2))</f>
        <v>1.65</v>
      </c>
      <c r="BI295" s="592" t="n">
        <f aca="false">ROUND(((PI()*0.9^2)/4)*BG295,2)</f>
        <v>0.17</v>
      </c>
      <c r="BJ295" s="593" t="n">
        <f aca="false">ROUND(BD295-BE295-BH295-BI295-BB295-BC295,2)</f>
        <v>90.06</v>
      </c>
      <c r="BK295" s="594"/>
    </row>
    <row r="296" s="452" customFormat="true" ht="14.25" hidden="false" customHeight="false" outlineLevel="0" collapsed="false">
      <c r="A296" s="573" t="s">
        <v>1415</v>
      </c>
      <c r="B296" s="574" t="s">
        <v>10</v>
      </c>
      <c r="C296" s="575" t="s">
        <v>1416</v>
      </c>
      <c r="D296" s="576" t="n">
        <v>2.5</v>
      </c>
      <c r="E296" s="577" t="s">
        <v>1151</v>
      </c>
      <c r="F296" s="577" t="n">
        <v>1.5</v>
      </c>
      <c r="G296" s="576" t="s">
        <v>1193</v>
      </c>
      <c r="H296" s="578" t="n">
        <v>33</v>
      </c>
      <c r="I296" s="579" t="n">
        <v>2.0595</v>
      </c>
      <c r="J296" s="579" t="n">
        <v>2.16529999999999</v>
      </c>
      <c r="K296" s="580" t="n">
        <v>0</v>
      </c>
      <c r="L296" s="581" t="n">
        <f aca="false">ROUND((I296+J296)/2,2)</f>
        <v>2.11</v>
      </c>
      <c r="M296" s="540" t="n">
        <f aca="false">IF(F296=0,ROUND($D296*0.1,2),IF(D296&gt;2.8,0.18,0.15))</f>
        <v>0.15</v>
      </c>
      <c r="N296" s="540" t="n">
        <f aca="false">IF(F296=0,IF(ROUND($D296/4,2),IF(ROUND(($D296*1.2)/6,2)&lt;0.1,0.1,ROUND(($D296*1.2)/6,2))),0.5)</f>
        <v>0.5</v>
      </c>
      <c r="O296" s="581" t="n">
        <f aca="false">L296+M296+N296</f>
        <v>2.76</v>
      </c>
      <c r="P296" s="581" t="n">
        <f aca="false">IF(O296&lt;2,(D296+M296*2)+0.6,(D296+M296*2)+0.6+ROUNDUP(O296-2,0)*0.1)</f>
        <v>3.5</v>
      </c>
      <c r="Q296" s="582" t="n">
        <f aca="false">IF($O296&lt;=$W$4,ROUND(IF($O296&lt;1.5,$O296*$H296*$P296,1.5*$H296*$P296),2),0)</f>
        <v>0</v>
      </c>
      <c r="R296" s="582" t="n">
        <f aca="false">IF($O296&gt;$W$4,ROUND(IF($O296&lt;1.5,$O296*$H296*$P296,1.5*$H296*$P296),2),0)</f>
        <v>173.25</v>
      </c>
      <c r="S296" s="582" t="n">
        <f aca="false">IF($O296&gt;$W$4,ROUND(IF($O296&lt;1.5,0,IF($O296&gt;3,1.5*$H296*$P296,($O296-1.5)*$H296*$P296)),2),0)</f>
        <v>145.53</v>
      </c>
      <c r="T296" s="582" t="n">
        <f aca="false">IF($O296&gt;$W$4,ROUND(IF($O296&lt;3,0,IF($O296&gt;4.5,1.5*$H296*$P296,($O296-3)*$H296*$P296)),2),0)</f>
        <v>0</v>
      </c>
      <c r="U296" s="582" t="n">
        <f aca="false">IF($O296&gt;$W$4,ROUND(IF($O296&lt;4.5,0,IF($O296&gt;6,($O296-4.5)*$H296*$P296,($O296-4.5)*$H296*$P296)),2),0)</f>
        <v>0</v>
      </c>
      <c r="V296" s="540" t="n">
        <f aca="false">IF($O296&gt;$W$4,IF($O296&lt;=4,ROUND($H296*($O296+0.5)*2,2),0),0)</f>
        <v>215.16</v>
      </c>
      <c r="W296" s="541" t="n">
        <f aca="false">IF($O296&gt;$W$4,IF($O296&gt;4,ROUND($H296*($O296+0.5)*2,2),0),0)</f>
        <v>0</v>
      </c>
      <c r="X296" s="573" t="str">
        <f aca="false">A296</f>
        <v>JB38</v>
      </c>
      <c r="Y296" s="576" t="str">
        <f aca="false">IF($D296=0.4,1.2,IF($D296=0.6,1.2,IF($D296=0.8,1.3,IF($D296=1,1.5,IF($D296=1.2,1.7,IF($D296&lt;=2,2,"--"))))))</f>
        <v>--</v>
      </c>
      <c r="Z296" s="583" t="s">
        <v>1151</v>
      </c>
      <c r="AA296" s="577" t="str">
        <f aca="false">Y296</f>
        <v>--</v>
      </c>
      <c r="AB296" s="584" t="str">
        <f aca="false">IF($Y296="--","--",I296)</f>
        <v>--</v>
      </c>
      <c r="AC296" s="585" t="str">
        <f aca="false">IF($Y296="--","--",IF(D296&gt;1.5,0.15,ROUND($D296*0.1,2)))</f>
        <v>--</v>
      </c>
      <c r="AD296" s="585" t="str">
        <f aca="false">IF($Y296="--","--",0.15)</f>
        <v>--</v>
      </c>
      <c r="AE296" s="586" t="str">
        <f aca="false">IF($Y296="--","--",ROUND(AB296+AC296+AD296,2))</f>
        <v>--</v>
      </c>
      <c r="AF296" s="587" t="str">
        <f aca="false">IF($Y296="--","--",IF($AB296&lt;=2,$Y296+1,($Y296+1)+ROUNDUP($AB296-2,0)*0.1))</f>
        <v>--</v>
      </c>
      <c r="AG296" s="588" t="str">
        <f aca="false">IF($D296=0.4,0.92,IF($D296=0.6,0.68,IF($D296=0.8,0.74,IF($D296=1,0.7,IF($D296=1.2,0.66,IF($D296=1.5,0.6,IF($D296&lt;=2,(2.4-(D296+0.3)),"--")))))))</f>
        <v>--</v>
      </c>
      <c r="AH296" s="589" t="str">
        <f aca="false">IF($Y296="--","--",IF($AE296&lt;=$W$4,ROUND(IF($AE296&lt;1.5,$AE296*$AF296*$AG296,1.5*$AF296*$AG296),2),0))</f>
        <v>--</v>
      </c>
      <c r="AI296" s="589" t="str">
        <f aca="false">IF($Y296="--","--",IF($AE296&gt;$W$4,ROUND(IF($AE296&lt;1.5,$AE296*$AF296*$AG296,1.5*$AF296*$AG296),2),0))</f>
        <v>--</v>
      </c>
      <c r="AJ296" s="589" t="str">
        <f aca="false">IF($Y296="--","--",IF($AE296&gt;$W$4,ROUND(IF($AE296&lt;1.5,0,IF($AE296&gt;3,1.5*$AF296*$AG296,($AE296-1.5)*$AF296*$AG296)),2),0))</f>
        <v>--</v>
      </c>
      <c r="AK296" s="589" t="str">
        <f aca="false">IF($Y296="--","--",IF($AE296&gt;$W$4,ROUND(IF($AE296&lt;3,0,IF($AE296&gt;4.5,1.5*$AF296*$AG296,($AE296-3)*$AF296*$AG296)),2),0))</f>
        <v>--</v>
      </c>
      <c r="AL296" s="589" t="str">
        <f aca="false">IF($Y296="--","--",IF($AE296&gt;$W$4,ROUND(IF($AE296&lt;4.5,0,IF($AE296&gt;6,($AE296-4.5)*$AF296*$AG296,($AE296-4.5)*$AF296*$AG296)),2),0))</f>
        <v>--</v>
      </c>
      <c r="AM296" s="585" t="str">
        <f aca="false">IF($Y296="--","--",IF($AE296&gt;$W$4,IF($AE296&lt;=4,ROUND(($AG296*4)*($AE296+0.5)*2,2),0),0))</f>
        <v>--</v>
      </c>
      <c r="AN296" s="548" t="str">
        <f aca="false">IF($Y296="--","--",IF($AE296&gt;$W$4,IF($AE296&gt;4,ROUND(($AG296*4)*($AE296+0.5)*2,2),0),0))</f>
        <v>--</v>
      </c>
      <c r="AO296" s="573" t="s">
        <v>1415</v>
      </c>
      <c r="AP296" s="574" t="s">
        <v>10</v>
      </c>
      <c r="AQ296" s="590" t="s">
        <v>1416</v>
      </c>
      <c r="AR296" s="576" t="n">
        <v>2.5</v>
      </c>
      <c r="AS296" s="577" t="s">
        <v>1151</v>
      </c>
      <c r="AT296" s="577" t="n">
        <v>1.5</v>
      </c>
      <c r="AU296" s="578" t="n">
        <v>33</v>
      </c>
      <c r="AV296" s="576" t="str">
        <f aca="false">IF($Y296="--","--",Y296+0.2)</f>
        <v>--</v>
      </c>
      <c r="AW296" s="583" t="s">
        <v>1151</v>
      </c>
      <c r="AX296" s="577" t="str">
        <f aca="false">AV296</f>
        <v>--</v>
      </c>
      <c r="AY296" s="540" t="n">
        <f aca="false">IF(D296&gt;2,AU296,AU296-AV296)</f>
        <v>33</v>
      </c>
      <c r="AZ296" s="540" t="n">
        <f aca="false">N296</f>
        <v>0.5</v>
      </c>
      <c r="BA296" s="540" t="n">
        <f aca="false">P296</f>
        <v>3.5</v>
      </c>
      <c r="BB296" s="581" t="n">
        <f aca="false">IF(F296=0,IF(ROUND(AY296*(((N296*P296)+(((D296+M296*2)/6)*P296))-ROUND(((D296+M296*2)^2)*((PI()*96.379/(4*360))-((SIN((96.379/2)*PI()/180))*(COS((96.379/2)*PI()/180))/4)),4)),2),ROUND(AY296*(((N296*P296)+(((D296+M296*2)/4)*P296))-ROUND(((D296+M296*2)^2)*((PI()*120/(4*360))-((SIN((120/2)*PI()/180))*(COS((120/2)*PI()/180))/4)),4)),2)),0)</f>
        <v>0</v>
      </c>
      <c r="BC296" s="591" t="n">
        <f aca="false">IF(F296&gt;0,ROUND(AY296*N296*P296,2),0)</f>
        <v>57.75</v>
      </c>
      <c r="BD296" s="591" t="n">
        <f aca="false">SUM(Q296:U296,AH296:AL296)</f>
        <v>318.78</v>
      </c>
      <c r="BE296" s="591" t="n">
        <f aca="false">IF(F296=0,ROUND((PI()*((D296+M296*2)^2)/4)*AY296,2),ROUND((D296+M296*2)*(F296+M296*2)*AY296,2))</f>
        <v>166.32</v>
      </c>
      <c r="BF296" s="592" t="n">
        <f aca="false">IF(($I296+M296-0.15)&lt;=2,($I296+M296+0.15),IF(($I296+M296)&lt;=3,2.35,($I296+M296+0.2)-0.85))</f>
        <v>2.35</v>
      </c>
      <c r="BG296" s="592" t="n">
        <f aca="false">IF(D296&gt;2,(I296-F296-M296-0.11),IF(($I296+M296)&lt;=2,0,IF(($I296+M296)&gt;3,0.85,(I296+M296+0.2-BF296))))</f>
        <v>0.2995</v>
      </c>
      <c r="BH296" s="592" t="n">
        <f aca="false">IF(D296&gt;2,ROUND(((1.42+0.4)+(0.91+0.4))*2*BG296,2),ROUND(AV296*AX296*BF296,2))</f>
        <v>1.87</v>
      </c>
      <c r="BI296" s="592" t="n">
        <f aca="false">ROUND(((PI()*0.9^2)/4)*BG296,2)</f>
        <v>0.19</v>
      </c>
      <c r="BJ296" s="593" t="n">
        <f aca="false">ROUND(BD296-BE296-BH296-BI296-BB296-BC296,2)</f>
        <v>92.65</v>
      </c>
      <c r="BK296" s="594"/>
    </row>
    <row r="297" s="452" customFormat="true" ht="14.25" hidden="false" customHeight="false" outlineLevel="0" collapsed="false">
      <c r="A297" s="573" t="s">
        <v>1416</v>
      </c>
      <c r="B297" s="574" t="s">
        <v>10</v>
      </c>
      <c r="C297" s="575" t="s">
        <v>1417</v>
      </c>
      <c r="D297" s="576" t="n">
        <v>2.5</v>
      </c>
      <c r="E297" s="577" t="s">
        <v>1151</v>
      </c>
      <c r="F297" s="577" t="n">
        <v>1.5</v>
      </c>
      <c r="G297" s="576" t="s">
        <v>1193</v>
      </c>
      <c r="H297" s="578" t="n">
        <v>33</v>
      </c>
      <c r="I297" s="579" t="n">
        <v>2.16529999999999</v>
      </c>
      <c r="J297" s="579" t="n">
        <v>2.05609999999999</v>
      </c>
      <c r="K297" s="580" t="n">
        <v>0</v>
      </c>
      <c r="L297" s="581" t="n">
        <f aca="false">ROUND((I297+J297)/2,2)</f>
        <v>2.11</v>
      </c>
      <c r="M297" s="540" t="n">
        <f aca="false">IF(F297=0,ROUND($D297*0.1,2),IF(D297&gt;2.8,0.18,0.15))</f>
        <v>0.15</v>
      </c>
      <c r="N297" s="540" t="n">
        <f aca="false">IF(F297=0,IF(ROUND($D297/4,2),IF(ROUND(($D297*1.2)/6,2)&lt;0.1,0.1,ROUND(($D297*1.2)/6,2))),0.5)</f>
        <v>0.5</v>
      </c>
      <c r="O297" s="581" t="n">
        <f aca="false">L297+M297+N297</f>
        <v>2.76</v>
      </c>
      <c r="P297" s="581" t="n">
        <f aca="false">IF(O297&lt;2,(D297+M297*2)+0.6,(D297+M297*2)+0.6+ROUNDUP(O297-2,0)*0.1)</f>
        <v>3.5</v>
      </c>
      <c r="Q297" s="582" t="n">
        <f aca="false">IF($O297&lt;=$W$4,ROUND(IF($O297&lt;1.5,$O297*$H297*$P297,1.5*$H297*$P297),2),0)</f>
        <v>0</v>
      </c>
      <c r="R297" s="582" t="n">
        <f aca="false">IF($O297&gt;$W$4,ROUND(IF($O297&lt;1.5,$O297*$H297*$P297,1.5*$H297*$P297),2),0)</f>
        <v>173.25</v>
      </c>
      <c r="S297" s="582" t="n">
        <f aca="false">IF($O297&gt;$W$4,ROUND(IF($O297&lt;1.5,0,IF($O297&gt;3,1.5*$H297*$P297,($O297-1.5)*$H297*$P297)),2),0)</f>
        <v>145.53</v>
      </c>
      <c r="T297" s="582" t="n">
        <f aca="false">IF($O297&gt;$W$4,ROUND(IF($O297&lt;3,0,IF($O297&gt;4.5,1.5*$H297*$P297,($O297-3)*$H297*$P297)),2),0)</f>
        <v>0</v>
      </c>
      <c r="U297" s="582" t="n">
        <f aca="false">IF($O297&gt;$W$4,ROUND(IF($O297&lt;4.5,0,IF($O297&gt;6,($O297-4.5)*$H297*$P297,($O297-4.5)*$H297*$P297)),2),0)</f>
        <v>0</v>
      </c>
      <c r="V297" s="540" t="n">
        <f aca="false">IF($O297&gt;$W$4,IF($O297&lt;=4,ROUND($H297*($O297+0.5)*2,2),0),0)</f>
        <v>215.16</v>
      </c>
      <c r="W297" s="541" t="n">
        <f aca="false">IF($O297&gt;$W$4,IF($O297&gt;4,ROUND($H297*($O297+0.5)*2,2),0),0)</f>
        <v>0</v>
      </c>
      <c r="X297" s="573" t="str">
        <f aca="false">A297</f>
        <v>JB39</v>
      </c>
      <c r="Y297" s="576" t="str">
        <f aca="false">IF($D297=0.4,1.2,IF($D297=0.6,1.2,IF($D297=0.8,1.3,IF($D297=1,1.5,IF($D297=1.2,1.7,IF($D297&lt;=2,2,"--"))))))</f>
        <v>--</v>
      </c>
      <c r="Z297" s="583" t="s">
        <v>1151</v>
      </c>
      <c r="AA297" s="577" t="str">
        <f aca="false">Y297</f>
        <v>--</v>
      </c>
      <c r="AB297" s="584" t="str">
        <f aca="false">IF($Y297="--","--",I297)</f>
        <v>--</v>
      </c>
      <c r="AC297" s="585" t="str">
        <f aca="false">IF($Y297="--","--",IF(D297&gt;1.5,0.15,ROUND($D297*0.1,2)))</f>
        <v>--</v>
      </c>
      <c r="AD297" s="585" t="str">
        <f aca="false">IF($Y297="--","--",0.15)</f>
        <v>--</v>
      </c>
      <c r="AE297" s="586" t="str">
        <f aca="false">IF($Y297="--","--",ROUND(AB297+AC297+AD297,2))</f>
        <v>--</v>
      </c>
      <c r="AF297" s="587" t="str">
        <f aca="false">IF($Y297="--","--",IF($AB297&lt;=2,$Y297+1,($Y297+1)+ROUNDUP($AB297-2,0)*0.1))</f>
        <v>--</v>
      </c>
      <c r="AG297" s="588" t="str">
        <f aca="false">IF($D297=0.4,0.92,IF($D297=0.6,0.68,IF($D297=0.8,0.74,IF($D297=1,0.7,IF($D297=1.2,0.66,IF($D297=1.5,0.6,IF($D297&lt;=2,(2.4-(D297+0.3)),"--")))))))</f>
        <v>--</v>
      </c>
      <c r="AH297" s="589" t="str">
        <f aca="false">IF($Y297="--","--",IF($AE297&lt;=$W$4,ROUND(IF($AE297&lt;1.5,$AE297*$AF297*$AG297,1.5*$AF297*$AG297),2),0))</f>
        <v>--</v>
      </c>
      <c r="AI297" s="589" t="str">
        <f aca="false">IF($Y297="--","--",IF($AE297&gt;$W$4,ROUND(IF($AE297&lt;1.5,$AE297*$AF297*$AG297,1.5*$AF297*$AG297),2),0))</f>
        <v>--</v>
      </c>
      <c r="AJ297" s="589" t="str">
        <f aca="false">IF($Y297="--","--",IF($AE297&gt;$W$4,ROUND(IF($AE297&lt;1.5,0,IF($AE297&gt;3,1.5*$AF297*$AG297,($AE297-1.5)*$AF297*$AG297)),2),0))</f>
        <v>--</v>
      </c>
      <c r="AK297" s="589" t="str">
        <f aca="false">IF($Y297="--","--",IF($AE297&gt;$W$4,ROUND(IF($AE297&lt;3,0,IF($AE297&gt;4.5,1.5*$AF297*$AG297,($AE297-3)*$AF297*$AG297)),2),0))</f>
        <v>--</v>
      </c>
      <c r="AL297" s="589" t="str">
        <f aca="false">IF($Y297="--","--",IF($AE297&gt;$W$4,ROUND(IF($AE297&lt;4.5,0,IF($AE297&gt;6,($AE297-4.5)*$AF297*$AG297,($AE297-4.5)*$AF297*$AG297)),2),0))</f>
        <v>--</v>
      </c>
      <c r="AM297" s="585" t="str">
        <f aca="false">IF($Y297="--","--",IF($AE297&gt;$W$4,IF($AE297&lt;=4,ROUND(($AG297*4)*($AE297+0.5)*2,2),0),0))</f>
        <v>--</v>
      </c>
      <c r="AN297" s="548" t="str">
        <f aca="false">IF($Y297="--","--",IF($AE297&gt;$W$4,IF($AE297&gt;4,ROUND(($AG297*4)*($AE297+0.5)*2,2),0),0))</f>
        <v>--</v>
      </c>
      <c r="AO297" s="573" t="s">
        <v>1416</v>
      </c>
      <c r="AP297" s="574" t="s">
        <v>10</v>
      </c>
      <c r="AQ297" s="590" t="s">
        <v>1417</v>
      </c>
      <c r="AR297" s="576" t="n">
        <v>2.5</v>
      </c>
      <c r="AS297" s="577" t="s">
        <v>1151</v>
      </c>
      <c r="AT297" s="577" t="n">
        <v>1.5</v>
      </c>
      <c r="AU297" s="578" t="n">
        <v>33</v>
      </c>
      <c r="AV297" s="576" t="str">
        <f aca="false">IF($Y297="--","--",Y297+0.2)</f>
        <v>--</v>
      </c>
      <c r="AW297" s="583" t="s">
        <v>1151</v>
      </c>
      <c r="AX297" s="577" t="str">
        <f aca="false">AV297</f>
        <v>--</v>
      </c>
      <c r="AY297" s="540" t="n">
        <f aca="false">IF(D297&gt;2,AU297,AU297-AV297)</f>
        <v>33</v>
      </c>
      <c r="AZ297" s="540" t="n">
        <f aca="false">N297</f>
        <v>0.5</v>
      </c>
      <c r="BA297" s="540" t="n">
        <f aca="false">P297</f>
        <v>3.5</v>
      </c>
      <c r="BB297" s="581" t="n">
        <f aca="false">IF(F297=0,IF(ROUND(AY297*(((N297*P297)+(((D297+M297*2)/6)*P297))-ROUND(((D297+M297*2)^2)*((PI()*96.379/(4*360))-((SIN((96.379/2)*PI()/180))*(COS((96.379/2)*PI()/180))/4)),4)),2),ROUND(AY297*(((N297*P297)+(((D297+M297*2)/4)*P297))-ROUND(((D297+M297*2)^2)*((PI()*120/(4*360))-((SIN((120/2)*PI()/180))*(COS((120/2)*PI()/180))/4)),4)),2)),0)</f>
        <v>0</v>
      </c>
      <c r="BC297" s="591" t="n">
        <f aca="false">IF(F297&gt;0,ROUND(AY297*N297*P297,2),0)</f>
        <v>57.75</v>
      </c>
      <c r="BD297" s="591" t="n">
        <f aca="false">SUM(Q297:U297,AH297:AL297)</f>
        <v>318.78</v>
      </c>
      <c r="BE297" s="591" t="n">
        <f aca="false">IF(F297=0,ROUND((PI()*((D297+M297*2)^2)/4)*AY297,2),ROUND((D297+M297*2)*(F297+M297*2)*AY297,2))</f>
        <v>166.32</v>
      </c>
      <c r="BF297" s="592" t="n">
        <f aca="false">IF(($I297+M297-0.15)&lt;=2,($I297+M297+0.15),IF(($I297+M297)&lt;=3,2.35,($I297+M297+0.2)-0.85))</f>
        <v>2.35</v>
      </c>
      <c r="BG297" s="592" t="n">
        <f aca="false">IF(D297&gt;2,(I297-F297-M297-0.11),IF(($I297+M297)&lt;=2,0,IF(($I297+M297)&gt;3,0.85,(I297+M297+0.2-BF297))))</f>
        <v>0.40529999999999</v>
      </c>
      <c r="BH297" s="592" t="n">
        <f aca="false">IF(D297&gt;2,ROUND(((1.42+0.4)+(0.91+0.4))*2*BG297,2),ROUND(AV297*AX297*BF297,2))</f>
        <v>2.54</v>
      </c>
      <c r="BI297" s="592" t="n">
        <f aca="false">ROUND(((PI()*0.9^2)/4)*BG297,2)</f>
        <v>0.26</v>
      </c>
      <c r="BJ297" s="593" t="n">
        <f aca="false">ROUND(BD297-BE297-BH297-BI297-BB297-BC297,2)</f>
        <v>91.91</v>
      </c>
      <c r="BK297" s="594"/>
    </row>
    <row r="298" s="452" customFormat="true" ht="14.25" hidden="false" customHeight="false" outlineLevel="0" collapsed="false">
      <c r="A298" s="573" t="s">
        <v>1417</v>
      </c>
      <c r="B298" s="574" t="s">
        <v>10</v>
      </c>
      <c r="C298" s="575" t="s">
        <v>1418</v>
      </c>
      <c r="D298" s="576" t="n">
        <v>2.5</v>
      </c>
      <c r="E298" s="577" t="s">
        <v>1151</v>
      </c>
      <c r="F298" s="577" t="n">
        <v>1.5</v>
      </c>
      <c r="G298" s="576" t="s">
        <v>1193</v>
      </c>
      <c r="H298" s="578" t="n">
        <v>25</v>
      </c>
      <c r="I298" s="579" t="n">
        <v>2.05609999999999</v>
      </c>
      <c r="J298" s="579" t="n">
        <v>1.9911</v>
      </c>
      <c r="K298" s="580" t="n">
        <v>0</v>
      </c>
      <c r="L298" s="581" t="n">
        <f aca="false">ROUND((I298+J298)/2,2)</f>
        <v>2.02</v>
      </c>
      <c r="M298" s="540" t="n">
        <f aca="false">IF(F298=0,ROUND($D298*0.1,2),IF(D298&gt;2.8,0.18,0.15))</f>
        <v>0.15</v>
      </c>
      <c r="N298" s="540" t="n">
        <f aca="false">IF(F298=0,IF(ROUND($D298/4,2),IF(ROUND(($D298*1.2)/6,2)&lt;0.1,0.1,ROUND(($D298*1.2)/6,2))),0.5)</f>
        <v>0.5</v>
      </c>
      <c r="O298" s="581" t="n">
        <f aca="false">L298+M298+N298</f>
        <v>2.67</v>
      </c>
      <c r="P298" s="581" t="n">
        <f aca="false">IF(O298&lt;2,(D298+M298*2)+0.6,(D298+M298*2)+0.6+ROUNDUP(O298-2,0)*0.1)</f>
        <v>3.5</v>
      </c>
      <c r="Q298" s="582" t="n">
        <f aca="false">IF($O298&lt;=$W$4,ROUND(IF($O298&lt;1.5,$O298*$H298*$P298,1.5*$H298*$P298),2),0)</f>
        <v>0</v>
      </c>
      <c r="R298" s="582" t="n">
        <f aca="false">IF($O298&gt;$W$4,ROUND(IF($O298&lt;1.5,$O298*$H298*$P298,1.5*$H298*$P298),2),0)</f>
        <v>131.25</v>
      </c>
      <c r="S298" s="582" t="n">
        <f aca="false">IF($O298&gt;$W$4,ROUND(IF($O298&lt;1.5,0,IF($O298&gt;3,1.5*$H298*$P298,($O298-1.5)*$H298*$P298)),2),0)</f>
        <v>102.38</v>
      </c>
      <c r="T298" s="582" t="n">
        <f aca="false">IF($O298&gt;$W$4,ROUND(IF($O298&lt;3,0,IF($O298&gt;4.5,1.5*$H298*$P298,($O298-3)*$H298*$P298)),2),0)</f>
        <v>0</v>
      </c>
      <c r="U298" s="582" t="n">
        <f aca="false">IF($O298&gt;$W$4,ROUND(IF($O298&lt;4.5,0,IF($O298&gt;6,($O298-4.5)*$H298*$P298,($O298-4.5)*$H298*$P298)),2),0)</f>
        <v>0</v>
      </c>
      <c r="V298" s="540" t="n">
        <f aca="false">IF($O298&gt;$W$4,IF($O298&lt;=4,ROUND($H298*($O298+0.5)*2,2),0),0)</f>
        <v>158.5</v>
      </c>
      <c r="W298" s="541" t="n">
        <f aca="false">IF($O298&gt;$W$4,IF($O298&gt;4,ROUND($H298*($O298+0.5)*2,2),0),0)</f>
        <v>0</v>
      </c>
      <c r="X298" s="573" t="str">
        <f aca="false">A298</f>
        <v>JB40</v>
      </c>
      <c r="Y298" s="576" t="str">
        <f aca="false">IF($D298=0.4,1.2,IF($D298=0.6,1.2,IF($D298=0.8,1.3,IF($D298=1,1.5,IF($D298=1.2,1.7,IF($D298&lt;=2,2,"--"))))))</f>
        <v>--</v>
      </c>
      <c r="Z298" s="583" t="s">
        <v>1151</v>
      </c>
      <c r="AA298" s="577" t="str">
        <f aca="false">Y298</f>
        <v>--</v>
      </c>
      <c r="AB298" s="584" t="str">
        <f aca="false">IF($Y298="--","--",I298)</f>
        <v>--</v>
      </c>
      <c r="AC298" s="585" t="str">
        <f aca="false">IF($Y298="--","--",IF(D298&gt;1.5,0.15,ROUND($D298*0.1,2)))</f>
        <v>--</v>
      </c>
      <c r="AD298" s="585" t="str">
        <f aca="false">IF($Y298="--","--",0.15)</f>
        <v>--</v>
      </c>
      <c r="AE298" s="586" t="str">
        <f aca="false">IF($Y298="--","--",ROUND(AB298+AC298+AD298,2))</f>
        <v>--</v>
      </c>
      <c r="AF298" s="587" t="str">
        <f aca="false">IF($Y298="--","--",IF($AB298&lt;=2,$Y298+1,($Y298+1)+ROUNDUP($AB298-2,0)*0.1))</f>
        <v>--</v>
      </c>
      <c r="AG298" s="588" t="str">
        <f aca="false">IF($D298=0.4,0.92,IF($D298=0.6,0.68,IF($D298=0.8,0.74,IF($D298=1,0.7,IF($D298=1.2,0.66,IF($D298=1.5,0.6,IF($D298&lt;=2,(2.4-(D298+0.3)),"--")))))))</f>
        <v>--</v>
      </c>
      <c r="AH298" s="589" t="str">
        <f aca="false">IF($Y298="--","--",IF($AE298&lt;=$W$4,ROUND(IF($AE298&lt;1.5,$AE298*$AF298*$AG298,1.5*$AF298*$AG298),2),0))</f>
        <v>--</v>
      </c>
      <c r="AI298" s="589" t="str">
        <f aca="false">IF($Y298="--","--",IF($AE298&gt;$W$4,ROUND(IF($AE298&lt;1.5,$AE298*$AF298*$AG298,1.5*$AF298*$AG298),2),0))</f>
        <v>--</v>
      </c>
      <c r="AJ298" s="589" t="str">
        <f aca="false">IF($Y298="--","--",IF($AE298&gt;$W$4,ROUND(IF($AE298&lt;1.5,0,IF($AE298&gt;3,1.5*$AF298*$AG298,($AE298-1.5)*$AF298*$AG298)),2),0))</f>
        <v>--</v>
      </c>
      <c r="AK298" s="589" t="str">
        <f aca="false">IF($Y298="--","--",IF($AE298&gt;$W$4,ROUND(IF($AE298&lt;3,0,IF($AE298&gt;4.5,1.5*$AF298*$AG298,($AE298-3)*$AF298*$AG298)),2),0))</f>
        <v>--</v>
      </c>
      <c r="AL298" s="589" t="str">
        <f aca="false">IF($Y298="--","--",IF($AE298&gt;$W$4,ROUND(IF($AE298&lt;4.5,0,IF($AE298&gt;6,($AE298-4.5)*$AF298*$AG298,($AE298-4.5)*$AF298*$AG298)),2),0))</f>
        <v>--</v>
      </c>
      <c r="AM298" s="585" t="str">
        <f aca="false">IF($Y298="--","--",IF($AE298&gt;$W$4,IF($AE298&lt;=4,ROUND(($AG298*4)*($AE298+0.5)*2,2),0),0))</f>
        <v>--</v>
      </c>
      <c r="AN298" s="548" t="str">
        <f aca="false">IF($Y298="--","--",IF($AE298&gt;$W$4,IF($AE298&gt;4,ROUND(($AG298*4)*($AE298+0.5)*2,2),0),0))</f>
        <v>--</v>
      </c>
      <c r="AO298" s="573" t="s">
        <v>1417</v>
      </c>
      <c r="AP298" s="574" t="s">
        <v>10</v>
      </c>
      <c r="AQ298" s="590" t="s">
        <v>1418</v>
      </c>
      <c r="AR298" s="576" t="n">
        <v>2.5</v>
      </c>
      <c r="AS298" s="577" t="s">
        <v>1151</v>
      </c>
      <c r="AT298" s="577" t="n">
        <v>1.5</v>
      </c>
      <c r="AU298" s="578" t="n">
        <v>25</v>
      </c>
      <c r="AV298" s="576" t="str">
        <f aca="false">IF($Y298="--","--",Y298+0.2)</f>
        <v>--</v>
      </c>
      <c r="AW298" s="583" t="s">
        <v>1151</v>
      </c>
      <c r="AX298" s="577" t="str">
        <f aca="false">AV298</f>
        <v>--</v>
      </c>
      <c r="AY298" s="540" t="n">
        <f aca="false">IF(D298&gt;2,AU298,AU298-AV298)</f>
        <v>25</v>
      </c>
      <c r="AZ298" s="540" t="n">
        <f aca="false">N298</f>
        <v>0.5</v>
      </c>
      <c r="BA298" s="540" t="n">
        <f aca="false">P298</f>
        <v>3.5</v>
      </c>
      <c r="BB298" s="581" t="n">
        <f aca="false">IF(F298=0,IF(ROUND(AY298*(((N298*P298)+(((D298+M298*2)/6)*P298))-ROUND(((D298+M298*2)^2)*((PI()*96.379/(4*360))-((SIN((96.379/2)*PI()/180))*(COS((96.379/2)*PI()/180))/4)),4)),2),ROUND(AY298*(((N298*P298)+(((D298+M298*2)/4)*P298))-ROUND(((D298+M298*2)^2)*((PI()*120/(4*360))-((SIN((120/2)*PI()/180))*(COS((120/2)*PI()/180))/4)),4)),2)),0)</f>
        <v>0</v>
      </c>
      <c r="BC298" s="591" t="n">
        <f aca="false">IF(F298&gt;0,ROUND(AY298*N298*P298,2),0)</f>
        <v>43.75</v>
      </c>
      <c r="BD298" s="591" t="n">
        <f aca="false">SUM(Q298:U298,AH298:AL298)</f>
        <v>233.63</v>
      </c>
      <c r="BE298" s="591" t="n">
        <f aca="false">IF(F298=0,ROUND((PI()*((D298+M298*2)^2)/4)*AY298,2),ROUND((D298+M298*2)*(F298+M298*2)*AY298,2))</f>
        <v>126</v>
      </c>
      <c r="BF298" s="592" t="n">
        <f aca="false">IF(($I298+M298-0.15)&lt;=2,($I298+M298+0.15),IF(($I298+M298)&lt;=3,2.35,($I298+M298+0.2)-0.85))</f>
        <v>2.35</v>
      </c>
      <c r="BG298" s="592" t="n">
        <f aca="false">IF(D298&gt;2,(I298-F298-M298-0.11),IF(($I298+M298)&lt;=2,0,IF(($I298+M298)&gt;3,0.85,(I298+M298+0.2-BF298))))</f>
        <v>0.29609999999999</v>
      </c>
      <c r="BH298" s="592" t="n">
        <f aca="false">IF(D298&gt;2,ROUND(((1.42+0.4)+(0.91+0.4))*2*BG298,2),ROUND(AV298*AX298*BF298,2))</f>
        <v>1.85</v>
      </c>
      <c r="BI298" s="592" t="n">
        <f aca="false">ROUND(((PI()*0.9^2)/4)*BG298,2)</f>
        <v>0.19</v>
      </c>
      <c r="BJ298" s="593" t="n">
        <f aca="false">ROUND(BD298-BE298-BH298-BI298-BB298-BC298,2)</f>
        <v>61.84</v>
      </c>
      <c r="BK298" s="594"/>
    </row>
    <row r="299" s="452" customFormat="true" ht="14.25" hidden="false" customHeight="false" outlineLevel="0" collapsed="false">
      <c r="A299" s="573" t="s">
        <v>1418</v>
      </c>
      <c r="B299" s="574" t="s">
        <v>10</v>
      </c>
      <c r="C299" s="575" t="s">
        <v>1419</v>
      </c>
      <c r="D299" s="576" t="n">
        <v>2.5</v>
      </c>
      <c r="E299" s="577" t="s">
        <v>1151</v>
      </c>
      <c r="F299" s="577" t="n">
        <v>1.5</v>
      </c>
      <c r="G299" s="576" t="s">
        <v>1193</v>
      </c>
      <c r="H299" s="578" t="n">
        <v>25</v>
      </c>
      <c r="I299" s="579" t="n">
        <v>1.9911</v>
      </c>
      <c r="J299" s="579" t="n">
        <v>2.0061</v>
      </c>
      <c r="K299" s="580" t="n">
        <v>0</v>
      </c>
      <c r="L299" s="581" t="n">
        <f aca="false">ROUND((I299+J299)/2,2)</f>
        <v>2</v>
      </c>
      <c r="M299" s="540" t="n">
        <f aca="false">IF(F299=0,ROUND($D299*0.1,2),IF(D299&gt;2.8,0.18,0.15))</f>
        <v>0.15</v>
      </c>
      <c r="N299" s="540" t="n">
        <f aca="false">IF(F299=0,IF(ROUND($D299/4,2),IF(ROUND(($D299*1.2)/6,2)&lt;0.1,0.1,ROUND(($D299*1.2)/6,2))),0.5)</f>
        <v>0.5</v>
      </c>
      <c r="O299" s="581" t="n">
        <f aca="false">L299+M299+N299</f>
        <v>2.65</v>
      </c>
      <c r="P299" s="581" t="n">
        <f aca="false">IF(O299&lt;2,(D299+M299*2)+0.6,(D299+M299*2)+0.6+ROUNDUP(O299-2,0)*0.1)</f>
        <v>3.5</v>
      </c>
      <c r="Q299" s="582" t="n">
        <f aca="false">IF($O299&lt;=$W$4,ROUND(IF($O299&lt;1.5,$O299*$H299*$P299,1.5*$H299*$P299),2),0)</f>
        <v>0</v>
      </c>
      <c r="R299" s="582" t="n">
        <f aca="false">IF($O299&gt;$W$4,ROUND(IF($O299&lt;1.5,$O299*$H299*$P299,1.5*$H299*$P299),2),0)</f>
        <v>131.25</v>
      </c>
      <c r="S299" s="582" t="n">
        <f aca="false">IF($O299&gt;$W$4,ROUND(IF($O299&lt;1.5,0,IF($O299&gt;3,1.5*$H299*$P299,($O299-1.5)*$H299*$P299)),2),0)</f>
        <v>100.63</v>
      </c>
      <c r="T299" s="582" t="n">
        <f aca="false">IF($O299&gt;$W$4,ROUND(IF($O299&lt;3,0,IF($O299&gt;4.5,1.5*$H299*$P299,($O299-3)*$H299*$P299)),2),0)</f>
        <v>0</v>
      </c>
      <c r="U299" s="582" t="n">
        <f aca="false">IF($O299&gt;$W$4,ROUND(IF($O299&lt;4.5,0,IF($O299&gt;6,($O299-4.5)*$H299*$P299,($O299-4.5)*$H299*$P299)),2),0)</f>
        <v>0</v>
      </c>
      <c r="V299" s="540" t="n">
        <f aca="false">IF($O299&gt;$W$4,IF($O299&lt;=4,ROUND($H299*($O299+0.5)*2,2),0),0)</f>
        <v>157.5</v>
      </c>
      <c r="W299" s="541" t="n">
        <f aca="false">IF($O299&gt;$W$4,IF($O299&gt;4,ROUND($H299*($O299+0.5)*2,2),0),0)</f>
        <v>0</v>
      </c>
      <c r="X299" s="573" t="str">
        <f aca="false">A299</f>
        <v>JB41</v>
      </c>
      <c r="Y299" s="576" t="str">
        <f aca="false">IF($D299=0.4,1.2,IF($D299=0.6,1.2,IF($D299=0.8,1.3,IF($D299=1,1.5,IF($D299=1.2,1.7,IF($D299&lt;=2,2,"--"))))))</f>
        <v>--</v>
      </c>
      <c r="Z299" s="583" t="s">
        <v>1151</v>
      </c>
      <c r="AA299" s="577" t="str">
        <f aca="false">Y299</f>
        <v>--</v>
      </c>
      <c r="AB299" s="584" t="str">
        <f aca="false">IF($Y299="--","--",I299)</f>
        <v>--</v>
      </c>
      <c r="AC299" s="585" t="str">
        <f aca="false">IF($Y299="--","--",IF(D299&gt;1.5,0.15,ROUND($D299*0.1,2)))</f>
        <v>--</v>
      </c>
      <c r="AD299" s="585" t="str">
        <f aca="false">IF($Y299="--","--",0.15)</f>
        <v>--</v>
      </c>
      <c r="AE299" s="586" t="str">
        <f aca="false">IF($Y299="--","--",ROUND(AB299+AC299+AD299,2))</f>
        <v>--</v>
      </c>
      <c r="AF299" s="587" t="str">
        <f aca="false">IF($Y299="--","--",IF($AB299&lt;=2,$Y299+1,($Y299+1)+ROUNDUP($AB299-2,0)*0.1))</f>
        <v>--</v>
      </c>
      <c r="AG299" s="588" t="str">
        <f aca="false">IF($D299=0.4,0.92,IF($D299=0.6,0.68,IF($D299=0.8,0.74,IF($D299=1,0.7,IF($D299=1.2,0.66,IF($D299=1.5,0.6,IF($D299&lt;=2,(2.4-(D299+0.3)),"--")))))))</f>
        <v>--</v>
      </c>
      <c r="AH299" s="589" t="str">
        <f aca="false">IF($Y299="--","--",IF($AE299&lt;=$W$4,ROUND(IF($AE299&lt;1.5,$AE299*$AF299*$AG299,1.5*$AF299*$AG299),2),0))</f>
        <v>--</v>
      </c>
      <c r="AI299" s="589" t="str">
        <f aca="false">IF($Y299="--","--",IF($AE299&gt;$W$4,ROUND(IF($AE299&lt;1.5,$AE299*$AF299*$AG299,1.5*$AF299*$AG299),2),0))</f>
        <v>--</v>
      </c>
      <c r="AJ299" s="589" t="str">
        <f aca="false">IF($Y299="--","--",IF($AE299&gt;$W$4,ROUND(IF($AE299&lt;1.5,0,IF($AE299&gt;3,1.5*$AF299*$AG299,($AE299-1.5)*$AF299*$AG299)),2),0))</f>
        <v>--</v>
      </c>
      <c r="AK299" s="589" t="str">
        <f aca="false">IF($Y299="--","--",IF($AE299&gt;$W$4,ROUND(IF($AE299&lt;3,0,IF($AE299&gt;4.5,1.5*$AF299*$AG299,($AE299-3)*$AF299*$AG299)),2),0))</f>
        <v>--</v>
      </c>
      <c r="AL299" s="589" t="str">
        <f aca="false">IF($Y299="--","--",IF($AE299&gt;$W$4,ROUND(IF($AE299&lt;4.5,0,IF($AE299&gt;6,($AE299-4.5)*$AF299*$AG299,($AE299-4.5)*$AF299*$AG299)),2),0))</f>
        <v>--</v>
      </c>
      <c r="AM299" s="585" t="str">
        <f aca="false">IF($Y299="--","--",IF($AE299&gt;$W$4,IF($AE299&lt;=4,ROUND(($AG299*4)*($AE299+0.5)*2,2),0),0))</f>
        <v>--</v>
      </c>
      <c r="AN299" s="548" t="str">
        <f aca="false">IF($Y299="--","--",IF($AE299&gt;$W$4,IF($AE299&gt;4,ROUND(($AG299*4)*($AE299+0.5)*2,2),0),0))</f>
        <v>--</v>
      </c>
      <c r="AO299" s="573" t="s">
        <v>1418</v>
      </c>
      <c r="AP299" s="574" t="s">
        <v>10</v>
      </c>
      <c r="AQ299" s="590" t="s">
        <v>1419</v>
      </c>
      <c r="AR299" s="576" t="n">
        <v>2.5</v>
      </c>
      <c r="AS299" s="577" t="s">
        <v>1151</v>
      </c>
      <c r="AT299" s="577" t="n">
        <v>1.5</v>
      </c>
      <c r="AU299" s="578" t="n">
        <v>25</v>
      </c>
      <c r="AV299" s="576" t="str">
        <f aca="false">IF($Y299="--","--",Y299+0.2)</f>
        <v>--</v>
      </c>
      <c r="AW299" s="583" t="s">
        <v>1151</v>
      </c>
      <c r="AX299" s="577" t="str">
        <f aca="false">AV299</f>
        <v>--</v>
      </c>
      <c r="AY299" s="540" t="n">
        <f aca="false">IF(D299&gt;2,AU299,AU299-AV299)</f>
        <v>25</v>
      </c>
      <c r="AZ299" s="540" t="n">
        <f aca="false">N299</f>
        <v>0.5</v>
      </c>
      <c r="BA299" s="540" t="n">
        <f aca="false">P299</f>
        <v>3.5</v>
      </c>
      <c r="BB299" s="581" t="n">
        <f aca="false">IF(F299=0,IF(ROUND(AY299*(((N299*P299)+(((D299+M299*2)/6)*P299))-ROUND(((D299+M299*2)^2)*((PI()*96.379/(4*360))-((SIN((96.379/2)*PI()/180))*(COS((96.379/2)*PI()/180))/4)),4)),2),ROUND(AY299*(((N299*P299)+(((D299+M299*2)/4)*P299))-ROUND(((D299+M299*2)^2)*((PI()*120/(4*360))-((SIN((120/2)*PI()/180))*(COS((120/2)*PI()/180))/4)),4)),2)),0)</f>
        <v>0</v>
      </c>
      <c r="BC299" s="591" t="n">
        <f aca="false">IF(F299&gt;0,ROUND(AY299*N299*P299,2),0)</f>
        <v>43.75</v>
      </c>
      <c r="BD299" s="591" t="n">
        <f aca="false">SUM(Q299:U299,AH299:AL299)</f>
        <v>231.88</v>
      </c>
      <c r="BE299" s="591" t="n">
        <f aca="false">IF(F299=0,ROUND((PI()*((D299+M299*2)^2)/4)*AY299,2),ROUND((D299+M299*2)*(F299+M299*2)*AY299,2))</f>
        <v>126</v>
      </c>
      <c r="BF299" s="592" t="n">
        <f aca="false">IF(($I299+M299-0.15)&lt;=2,($I299+M299+0.15),IF(($I299+M299)&lt;=3,2.35,($I299+M299+0.2)-0.85))</f>
        <v>2.2911</v>
      </c>
      <c r="BG299" s="592" t="n">
        <f aca="false">IF(D299&gt;2,(I299-F299-M299-0.11),IF(($I299+M299)&lt;=2,0,IF(($I299+M299)&gt;3,0.85,(I299+M299+0.2-BF299))))</f>
        <v>0.2311</v>
      </c>
      <c r="BH299" s="592" t="n">
        <f aca="false">IF(D299&gt;2,ROUND(((1.42+0.4)+(0.91+0.4))*2*BG299,2),ROUND(AV299*AX299*BF299,2))</f>
        <v>1.45</v>
      </c>
      <c r="BI299" s="592" t="n">
        <f aca="false">ROUND(((PI()*0.9^2)/4)*BG299,2)</f>
        <v>0.15</v>
      </c>
      <c r="BJ299" s="593" t="n">
        <f aca="false">ROUND(BD299-BE299-BH299-BI299-BB299-BC299,2)</f>
        <v>60.53</v>
      </c>
      <c r="BK299" s="594"/>
    </row>
    <row r="300" s="452" customFormat="true" ht="14.25" hidden="false" customHeight="false" outlineLevel="0" collapsed="false">
      <c r="A300" s="573" t="s">
        <v>1419</v>
      </c>
      <c r="B300" s="574" t="s">
        <v>10</v>
      </c>
      <c r="C300" s="575" t="s">
        <v>1420</v>
      </c>
      <c r="D300" s="576" t="n">
        <v>2.5</v>
      </c>
      <c r="E300" s="577" t="s">
        <v>1151</v>
      </c>
      <c r="F300" s="577" t="n">
        <v>1.5</v>
      </c>
      <c r="G300" s="576" t="s">
        <v>1193</v>
      </c>
      <c r="H300" s="578" t="n">
        <v>40</v>
      </c>
      <c r="I300" s="579" t="n">
        <v>2.0061</v>
      </c>
      <c r="J300" s="579" t="n">
        <v>1.9621</v>
      </c>
      <c r="K300" s="580" t="n">
        <v>0</v>
      </c>
      <c r="L300" s="581" t="n">
        <f aca="false">ROUND((I300+J300)/2,2)</f>
        <v>1.98</v>
      </c>
      <c r="M300" s="540" t="n">
        <f aca="false">IF(F300=0,ROUND($D300*0.1,2),IF(D300&gt;2.8,0.18,0.15))</f>
        <v>0.15</v>
      </c>
      <c r="N300" s="540" t="n">
        <f aca="false">IF(F300=0,IF(ROUND($D300/4,2),IF(ROUND(($D300*1.2)/6,2)&lt;0.1,0.1,ROUND(($D300*1.2)/6,2))),0.5)</f>
        <v>0.5</v>
      </c>
      <c r="O300" s="581" t="n">
        <f aca="false">L300+M300+N300</f>
        <v>2.63</v>
      </c>
      <c r="P300" s="581" t="n">
        <f aca="false">IF(O300&lt;2,(D300+M300*2)+0.6,(D300+M300*2)+0.6+ROUNDUP(O300-2,0)*0.1)</f>
        <v>3.5</v>
      </c>
      <c r="Q300" s="582" t="n">
        <f aca="false">IF($O300&lt;=$W$4,ROUND(IF($O300&lt;1.5,$O300*$H300*$P300,1.5*$H300*$P300),2),0)</f>
        <v>0</v>
      </c>
      <c r="R300" s="582" t="n">
        <f aca="false">IF($O300&gt;$W$4,ROUND(IF($O300&lt;1.5,$O300*$H300*$P300,1.5*$H300*$P300),2),0)</f>
        <v>210</v>
      </c>
      <c r="S300" s="582" t="n">
        <f aca="false">IF($O300&gt;$W$4,ROUND(IF($O300&lt;1.5,0,IF($O300&gt;3,1.5*$H300*$P300,($O300-1.5)*$H300*$P300)),2),0)</f>
        <v>158.2</v>
      </c>
      <c r="T300" s="582" t="n">
        <f aca="false">IF($O300&gt;$W$4,ROUND(IF($O300&lt;3,0,IF($O300&gt;4.5,1.5*$H300*$P300,($O300-3)*$H300*$P300)),2),0)</f>
        <v>0</v>
      </c>
      <c r="U300" s="582" t="n">
        <f aca="false">IF($O300&gt;$W$4,ROUND(IF($O300&lt;4.5,0,IF($O300&gt;6,($O300-4.5)*$H300*$P300,($O300-4.5)*$H300*$P300)),2),0)</f>
        <v>0</v>
      </c>
      <c r="V300" s="540" t="n">
        <f aca="false">IF($O300&gt;$W$4,IF($O300&lt;=4,ROUND($H300*($O300+0.5)*2,2),0),0)</f>
        <v>250.4</v>
      </c>
      <c r="W300" s="541" t="n">
        <f aca="false">IF($O300&gt;$W$4,IF($O300&gt;4,ROUND($H300*($O300+0.5)*2,2),0),0)</f>
        <v>0</v>
      </c>
      <c r="X300" s="573" t="str">
        <f aca="false">A300</f>
        <v>JB42</v>
      </c>
      <c r="Y300" s="576" t="str">
        <f aca="false">IF($D300=0.4,1.2,IF($D300=0.6,1.2,IF($D300=0.8,1.3,IF($D300=1,1.5,IF($D300=1.2,1.7,IF($D300&lt;=2,2,"--"))))))</f>
        <v>--</v>
      </c>
      <c r="Z300" s="583" t="s">
        <v>1151</v>
      </c>
      <c r="AA300" s="577" t="str">
        <f aca="false">Y300</f>
        <v>--</v>
      </c>
      <c r="AB300" s="584" t="str">
        <f aca="false">IF($Y300="--","--",I300)</f>
        <v>--</v>
      </c>
      <c r="AC300" s="585" t="str">
        <f aca="false">IF($Y300="--","--",IF(D300&gt;1.5,0.15,ROUND($D300*0.1,2)))</f>
        <v>--</v>
      </c>
      <c r="AD300" s="585" t="str">
        <f aca="false">IF($Y300="--","--",0.15)</f>
        <v>--</v>
      </c>
      <c r="AE300" s="586" t="str">
        <f aca="false">IF($Y300="--","--",ROUND(AB300+AC300+AD300,2))</f>
        <v>--</v>
      </c>
      <c r="AF300" s="587" t="str">
        <f aca="false">IF($Y300="--","--",IF($AB300&lt;=2,$Y300+1,($Y300+1)+ROUNDUP($AB300-2,0)*0.1))</f>
        <v>--</v>
      </c>
      <c r="AG300" s="588" t="str">
        <f aca="false">IF($D300=0.4,0.92,IF($D300=0.6,0.68,IF($D300=0.8,0.74,IF($D300=1,0.7,IF($D300=1.2,0.66,IF($D300=1.5,0.6,IF($D300&lt;=2,(2.4-(D300+0.3)),"--")))))))</f>
        <v>--</v>
      </c>
      <c r="AH300" s="589" t="str">
        <f aca="false">IF($Y300="--","--",IF($AE300&lt;=$W$4,ROUND(IF($AE300&lt;1.5,$AE300*$AF300*$AG300,1.5*$AF300*$AG300),2),0))</f>
        <v>--</v>
      </c>
      <c r="AI300" s="589" t="str">
        <f aca="false">IF($Y300="--","--",IF($AE300&gt;$W$4,ROUND(IF($AE300&lt;1.5,$AE300*$AF300*$AG300,1.5*$AF300*$AG300),2),0))</f>
        <v>--</v>
      </c>
      <c r="AJ300" s="589" t="str">
        <f aca="false">IF($Y300="--","--",IF($AE300&gt;$W$4,ROUND(IF($AE300&lt;1.5,0,IF($AE300&gt;3,1.5*$AF300*$AG300,($AE300-1.5)*$AF300*$AG300)),2),0))</f>
        <v>--</v>
      </c>
      <c r="AK300" s="589" t="str">
        <f aca="false">IF($Y300="--","--",IF($AE300&gt;$W$4,ROUND(IF($AE300&lt;3,0,IF($AE300&gt;4.5,1.5*$AF300*$AG300,($AE300-3)*$AF300*$AG300)),2),0))</f>
        <v>--</v>
      </c>
      <c r="AL300" s="589" t="str">
        <f aca="false">IF($Y300="--","--",IF($AE300&gt;$W$4,ROUND(IF($AE300&lt;4.5,0,IF($AE300&gt;6,($AE300-4.5)*$AF300*$AG300,($AE300-4.5)*$AF300*$AG300)),2),0))</f>
        <v>--</v>
      </c>
      <c r="AM300" s="585" t="str">
        <f aca="false">IF($Y300="--","--",IF($AE300&gt;$W$4,IF($AE300&lt;=4,ROUND(($AG300*4)*($AE300+0.5)*2,2),0),0))</f>
        <v>--</v>
      </c>
      <c r="AN300" s="548" t="str">
        <f aca="false">IF($Y300="--","--",IF($AE300&gt;$W$4,IF($AE300&gt;4,ROUND(($AG300*4)*($AE300+0.5)*2,2),0),0))</f>
        <v>--</v>
      </c>
      <c r="AO300" s="573" t="s">
        <v>1419</v>
      </c>
      <c r="AP300" s="574" t="s">
        <v>10</v>
      </c>
      <c r="AQ300" s="590" t="s">
        <v>1420</v>
      </c>
      <c r="AR300" s="576" t="n">
        <v>2.5</v>
      </c>
      <c r="AS300" s="577" t="s">
        <v>1151</v>
      </c>
      <c r="AT300" s="577" t="n">
        <v>1.5</v>
      </c>
      <c r="AU300" s="578" t="n">
        <v>40</v>
      </c>
      <c r="AV300" s="576" t="str">
        <f aca="false">IF($Y300="--","--",Y300+0.2)</f>
        <v>--</v>
      </c>
      <c r="AW300" s="583" t="s">
        <v>1151</v>
      </c>
      <c r="AX300" s="577" t="str">
        <f aca="false">AV300</f>
        <v>--</v>
      </c>
      <c r="AY300" s="540" t="n">
        <f aca="false">IF(D300&gt;2,AU300,AU300-AV300)</f>
        <v>40</v>
      </c>
      <c r="AZ300" s="540" t="n">
        <f aca="false">N300</f>
        <v>0.5</v>
      </c>
      <c r="BA300" s="540" t="n">
        <f aca="false">P300</f>
        <v>3.5</v>
      </c>
      <c r="BB300" s="581" t="n">
        <f aca="false">IF(F300=0,IF(ROUND(AY300*(((N300*P300)+(((D300+M300*2)/6)*P300))-ROUND(((D300+M300*2)^2)*((PI()*96.379/(4*360))-((SIN((96.379/2)*PI()/180))*(COS((96.379/2)*PI()/180))/4)),4)),2),ROUND(AY300*(((N300*P300)+(((D300+M300*2)/4)*P300))-ROUND(((D300+M300*2)^2)*((PI()*120/(4*360))-((SIN((120/2)*PI()/180))*(COS((120/2)*PI()/180))/4)),4)),2)),0)</f>
        <v>0</v>
      </c>
      <c r="BC300" s="591" t="n">
        <f aca="false">IF(F300&gt;0,ROUND(AY300*N300*P300,2),0)</f>
        <v>70</v>
      </c>
      <c r="BD300" s="591" t="n">
        <f aca="false">SUM(Q300:U300,AH300:AL300)</f>
        <v>368.2</v>
      </c>
      <c r="BE300" s="591" t="n">
        <f aca="false">IF(F300=0,ROUND((PI()*((D300+M300*2)^2)/4)*AY300,2),ROUND((D300+M300*2)*(F300+M300*2)*AY300,2))</f>
        <v>201.6</v>
      </c>
      <c r="BF300" s="592" t="n">
        <f aca="false">IF(($I300+M300-0.15)&lt;=2,($I300+M300+0.15),IF(($I300+M300)&lt;=3,2.35,($I300+M300+0.2)-0.85))</f>
        <v>2.35</v>
      </c>
      <c r="BG300" s="592" t="n">
        <f aca="false">IF(D300&gt;2,(I300-F300-M300-0.11),IF(($I300+M300)&lt;=2,0,IF(($I300+M300)&gt;3,0.85,(I300+M300+0.2-BF300))))</f>
        <v>0.2461</v>
      </c>
      <c r="BH300" s="592" t="n">
        <f aca="false">IF(D300&gt;2,ROUND(((1.42+0.4)+(0.91+0.4))*2*BG300,2),ROUND(AV300*AX300*BF300,2))</f>
        <v>1.54</v>
      </c>
      <c r="BI300" s="592" t="n">
        <f aca="false">ROUND(((PI()*0.9^2)/4)*BG300,2)</f>
        <v>0.16</v>
      </c>
      <c r="BJ300" s="593" t="n">
        <f aca="false">ROUND(BD300-BE300-BH300-BI300-BB300-BC300,2)</f>
        <v>94.9</v>
      </c>
      <c r="BK300" s="594"/>
    </row>
    <row r="301" s="452" customFormat="true" ht="14.25" hidden="false" customHeight="false" outlineLevel="0" collapsed="false">
      <c r="A301" s="573" t="s">
        <v>1420</v>
      </c>
      <c r="B301" s="574" t="s">
        <v>10</v>
      </c>
      <c r="C301" s="575" t="s">
        <v>1421</v>
      </c>
      <c r="D301" s="576" t="n">
        <v>2.5</v>
      </c>
      <c r="E301" s="577" t="s">
        <v>1151</v>
      </c>
      <c r="F301" s="577" t="n">
        <v>1.5</v>
      </c>
      <c r="G301" s="576" t="s">
        <v>1193</v>
      </c>
      <c r="H301" s="578" t="n">
        <v>32</v>
      </c>
      <c r="I301" s="579" t="n">
        <v>1.9621</v>
      </c>
      <c r="J301" s="579" t="n">
        <v>2.0529</v>
      </c>
      <c r="K301" s="580" t="n">
        <v>0</v>
      </c>
      <c r="L301" s="581" t="n">
        <f aca="false">ROUND((I301+J301)/2,2)</f>
        <v>2.01</v>
      </c>
      <c r="M301" s="540" t="n">
        <f aca="false">IF(F301=0,ROUND($D301*0.1,2),IF(D301&gt;2.8,0.18,0.15))</f>
        <v>0.15</v>
      </c>
      <c r="N301" s="540" t="n">
        <f aca="false">IF(F301=0,IF(ROUND($D301/4,2),IF(ROUND(($D301*1.2)/6,2)&lt;0.1,0.1,ROUND(($D301*1.2)/6,2))),0.5)</f>
        <v>0.5</v>
      </c>
      <c r="O301" s="581" t="n">
        <f aca="false">L301+M301+N301</f>
        <v>2.66</v>
      </c>
      <c r="P301" s="581" t="n">
        <f aca="false">IF(O301&lt;2,(D301+M301*2)+0.6,(D301+M301*2)+0.6+ROUNDUP(O301-2,0)*0.1)</f>
        <v>3.5</v>
      </c>
      <c r="Q301" s="582" t="n">
        <f aca="false">IF($O301&lt;=$W$4,ROUND(IF($O301&lt;1.5,$O301*$H301*$P301,1.5*$H301*$P301),2),0)</f>
        <v>0</v>
      </c>
      <c r="R301" s="582" t="n">
        <f aca="false">IF($O301&gt;$W$4,ROUND(IF($O301&lt;1.5,$O301*$H301*$P301,1.5*$H301*$P301),2),0)</f>
        <v>168</v>
      </c>
      <c r="S301" s="582" t="n">
        <f aca="false">IF($O301&gt;$W$4,ROUND(IF($O301&lt;1.5,0,IF($O301&gt;3,1.5*$H301*$P301,($O301-1.5)*$H301*$P301)),2),0)</f>
        <v>129.92</v>
      </c>
      <c r="T301" s="582" t="n">
        <f aca="false">IF($O301&gt;$W$4,ROUND(IF($O301&lt;3,0,IF($O301&gt;4.5,1.5*$H301*$P301,($O301-3)*$H301*$P301)),2),0)</f>
        <v>0</v>
      </c>
      <c r="U301" s="582" t="n">
        <f aca="false">IF($O301&gt;$W$4,ROUND(IF($O301&lt;4.5,0,IF($O301&gt;6,($O301-4.5)*$H301*$P301,($O301-4.5)*$H301*$P301)),2),0)</f>
        <v>0</v>
      </c>
      <c r="V301" s="540" t="n">
        <f aca="false">IF($O301&gt;$W$4,IF($O301&lt;=4,ROUND($H301*($O301+0.5)*2,2),0),0)</f>
        <v>202.24</v>
      </c>
      <c r="W301" s="541" t="n">
        <f aca="false">IF($O301&gt;$W$4,IF($O301&gt;4,ROUND($H301*($O301+0.5)*2,2),0),0)</f>
        <v>0</v>
      </c>
      <c r="X301" s="573" t="str">
        <f aca="false">A301</f>
        <v>JB43</v>
      </c>
      <c r="Y301" s="576" t="str">
        <f aca="false">IF($D301=0.4,1.2,IF($D301=0.6,1.2,IF($D301=0.8,1.3,IF($D301=1,1.5,IF($D301=1.2,1.7,IF($D301&lt;=2,2,"--"))))))</f>
        <v>--</v>
      </c>
      <c r="Z301" s="583" t="s">
        <v>1151</v>
      </c>
      <c r="AA301" s="577" t="str">
        <f aca="false">Y301</f>
        <v>--</v>
      </c>
      <c r="AB301" s="584" t="str">
        <f aca="false">IF($Y301="--","--",I301)</f>
        <v>--</v>
      </c>
      <c r="AC301" s="585" t="str">
        <f aca="false">IF($Y301="--","--",IF(D301&gt;1.5,0.15,ROUND($D301*0.1,2)))</f>
        <v>--</v>
      </c>
      <c r="AD301" s="585" t="str">
        <f aca="false">IF($Y301="--","--",0.15)</f>
        <v>--</v>
      </c>
      <c r="AE301" s="586" t="str">
        <f aca="false">IF($Y301="--","--",ROUND(AB301+AC301+AD301,2))</f>
        <v>--</v>
      </c>
      <c r="AF301" s="587" t="str">
        <f aca="false">IF($Y301="--","--",IF($AB301&lt;=2,$Y301+1,($Y301+1)+ROUNDUP($AB301-2,0)*0.1))</f>
        <v>--</v>
      </c>
      <c r="AG301" s="588" t="str">
        <f aca="false">IF($D301=0.4,0.92,IF($D301=0.6,0.68,IF($D301=0.8,0.74,IF($D301=1,0.7,IF($D301=1.2,0.66,IF($D301=1.5,0.6,IF($D301&lt;=2,(2.4-(D301+0.3)),"--")))))))</f>
        <v>--</v>
      </c>
      <c r="AH301" s="589" t="str">
        <f aca="false">IF($Y301="--","--",IF($AE301&lt;=$W$4,ROUND(IF($AE301&lt;1.5,$AE301*$AF301*$AG301,1.5*$AF301*$AG301),2),0))</f>
        <v>--</v>
      </c>
      <c r="AI301" s="589" t="str">
        <f aca="false">IF($Y301="--","--",IF($AE301&gt;$W$4,ROUND(IF($AE301&lt;1.5,$AE301*$AF301*$AG301,1.5*$AF301*$AG301),2),0))</f>
        <v>--</v>
      </c>
      <c r="AJ301" s="589" t="str">
        <f aca="false">IF($Y301="--","--",IF($AE301&gt;$W$4,ROUND(IF($AE301&lt;1.5,0,IF($AE301&gt;3,1.5*$AF301*$AG301,($AE301-1.5)*$AF301*$AG301)),2),0))</f>
        <v>--</v>
      </c>
      <c r="AK301" s="589" t="str">
        <f aca="false">IF($Y301="--","--",IF($AE301&gt;$W$4,ROUND(IF($AE301&lt;3,0,IF($AE301&gt;4.5,1.5*$AF301*$AG301,($AE301-3)*$AF301*$AG301)),2),0))</f>
        <v>--</v>
      </c>
      <c r="AL301" s="589" t="str">
        <f aca="false">IF($Y301="--","--",IF($AE301&gt;$W$4,ROUND(IF($AE301&lt;4.5,0,IF($AE301&gt;6,($AE301-4.5)*$AF301*$AG301,($AE301-4.5)*$AF301*$AG301)),2),0))</f>
        <v>--</v>
      </c>
      <c r="AM301" s="585" t="str">
        <f aca="false">IF($Y301="--","--",IF($AE301&gt;$W$4,IF($AE301&lt;=4,ROUND(($AG301*4)*($AE301+0.5)*2,2),0),0))</f>
        <v>--</v>
      </c>
      <c r="AN301" s="548" t="str">
        <f aca="false">IF($Y301="--","--",IF($AE301&gt;$W$4,IF($AE301&gt;4,ROUND(($AG301*4)*($AE301+0.5)*2,2),0),0))</f>
        <v>--</v>
      </c>
      <c r="AO301" s="573" t="s">
        <v>1420</v>
      </c>
      <c r="AP301" s="574" t="s">
        <v>10</v>
      </c>
      <c r="AQ301" s="590" t="s">
        <v>1421</v>
      </c>
      <c r="AR301" s="576" t="n">
        <v>2.5</v>
      </c>
      <c r="AS301" s="577" t="s">
        <v>1151</v>
      </c>
      <c r="AT301" s="577" t="n">
        <v>1.5</v>
      </c>
      <c r="AU301" s="578" t="n">
        <v>32</v>
      </c>
      <c r="AV301" s="576" t="str">
        <f aca="false">IF($Y301="--","--",Y301+0.2)</f>
        <v>--</v>
      </c>
      <c r="AW301" s="583" t="s">
        <v>1151</v>
      </c>
      <c r="AX301" s="577" t="str">
        <f aca="false">AV301</f>
        <v>--</v>
      </c>
      <c r="AY301" s="540" t="n">
        <f aca="false">IF(D301&gt;2,AU301,AU301-AV301)</f>
        <v>32</v>
      </c>
      <c r="AZ301" s="540" t="n">
        <f aca="false">N301</f>
        <v>0.5</v>
      </c>
      <c r="BA301" s="540" t="n">
        <f aca="false">P301</f>
        <v>3.5</v>
      </c>
      <c r="BB301" s="581" t="n">
        <f aca="false">IF(F301=0,IF(ROUND(AY301*(((N301*P301)+(((D301+M301*2)/6)*P301))-ROUND(((D301+M301*2)^2)*((PI()*96.379/(4*360))-((SIN((96.379/2)*PI()/180))*(COS((96.379/2)*PI()/180))/4)),4)),2),ROUND(AY301*(((N301*P301)+(((D301+M301*2)/4)*P301))-ROUND(((D301+M301*2)^2)*((PI()*120/(4*360))-((SIN((120/2)*PI()/180))*(COS((120/2)*PI()/180))/4)),4)),2)),0)</f>
        <v>0</v>
      </c>
      <c r="BC301" s="591" t="n">
        <f aca="false">IF(F301&gt;0,ROUND(AY301*N301*P301,2),0)</f>
        <v>56</v>
      </c>
      <c r="BD301" s="591" t="n">
        <f aca="false">SUM(Q301:U301,AH301:AL301)</f>
        <v>297.92</v>
      </c>
      <c r="BE301" s="591" t="n">
        <f aca="false">IF(F301=0,ROUND((PI()*((D301+M301*2)^2)/4)*AY301,2),ROUND((D301+M301*2)*(F301+M301*2)*AY301,2))</f>
        <v>161.28</v>
      </c>
      <c r="BF301" s="592" t="n">
        <f aca="false">IF(($I301+M301-0.15)&lt;=2,($I301+M301+0.15),IF(($I301+M301)&lt;=3,2.35,($I301+M301+0.2)-0.85))</f>
        <v>2.2621</v>
      </c>
      <c r="BG301" s="592" t="n">
        <f aca="false">IF(D301&gt;2,(I301-F301-M301-0.11),IF(($I301+M301)&lt;=2,0,IF(($I301+M301)&gt;3,0.85,(I301+M301+0.2-BF301))))</f>
        <v>0.2021</v>
      </c>
      <c r="BH301" s="592" t="n">
        <f aca="false">IF(D301&gt;2,ROUND(((1.42+0.4)+(0.91+0.4))*2*BG301,2),ROUND(AV301*AX301*BF301,2))</f>
        <v>1.27</v>
      </c>
      <c r="BI301" s="592" t="n">
        <f aca="false">ROUND(((PI()*0.9^2)/4)*BG301,2)</f>
        <v>0.13</v>
      </c>
      <c r="BJ301" s="593" t="n">
        <f aca="false">ROUND(BD301-BE301-BH301-BI301-BB301-BC301,2)</f>
        <v>79.24</v>
      </c>
      <c r="BK301" s="594"/>
    </row>
    <row r="302" s="452" customFormat="true" ht="14.25" hidden="false" customHeight="false" outlineLevel="0" collapsed="false">
      <c r="A302" s="573" t="s">
        <v>1421</v>
      </c>
      <c r="B302" s="574" t="s">
        <v>10</v>
      </c>
      <c r="C302" s="575" t="s">
        <v>1422</v>
      </c>
      <c r="D302" s="576" t="n">
        <v>2.5</v>
      </c>
      <c r="E302" s="577" t="s">
        <v>1151</v>
      </c>
      <c r="F302" s="577" t="n">
        <v>1.5</v>
      </c>
      <c r="G302" s="576" t="s">
        <v>1193</v>
      </c>
      <c r="H302" s="578" t="n">
        <v>25</v>
      </c>
      <c r="I302" s="579" t="n">
        <v>2.0529</v>
      </c>
      <c r="J302" s="579" t="n">
        <v>2.2944</v>
      </c>
      <c r="K302" s="580" t="n">
        <v>0</v>
      </c>
      <c r="L302" s="581" t="n">
        <f aca="false">ROUND((I302+J302)/2,2)</f>
        <v>2.17</v>
      </c>
      <c r="M302" s="540" t="n">
        <f aca="false">IF(F302=0,ROUND($D302*0.1,2),IF(D302&gt;2.8,0.18,0.15))</f>
        <v>0.15</v>
      </c>
      <c r="N302" s="540" t="n">
        <f aca="false">IF(F302=0,IF(ROUND($D302/4,2),IF(ROUND(($D302*1.2)/6,2)&lt;0.1,0.1,ROUND(($D302*1.2)/6,2))),0.5)</f>
        <v>0.5</v>
      </c>
      <c r="O302" s="581" t="n">
        <f aca="false">L302+M302+N302</f>
        <v>2.82</v>
      </c>
      <c r="P302" s="581" t="n">
        <f aca="false">IF(O302&lt;2,(D302+M302*2)+0.6,(D302+M302*2)+0.6+ROUNDUP(O302-2,0)*0.1)</f>
        <v>3.5</v>
      </c>
      <c r="Q302" s="582" t="n">
        <f aca="false">IF($O302&lt;=$W$4,ROUND(IF($O302&lt;1.5,$O302*$H302*$P302,1.5*$H302*$P302),2),0)</f>
        <v>0</v>
      </c>
      <c r="R302" s="582" t="n">
        <f aca="false">IF($O302&gt;$W$4,ROUND(IF($O302&lt;1.5,$O302*$H302*$P302,1.5*$H302*$P302),2),0)</f>
        <v>131.25</v>
      </c>
      <c r="S302" s="582" t="n">
        <f aca="false">IF($O302&gt;$W$4,ROUND(IF($O302&lt;1.5,0,IF($O302&gt;3,1.5*$H302*$P302,($O302-1.5)*$H302*$P302)),2),0)</f>
        <v>115.5</v>
      </c>
      <c r="T302" s="582" t="n">
        <f aca="false">IF($O302&gt;$W$4,ROUND(IF($O302&lt;3,0,IF($O302&gt;4.5,1.5*$H302*$P302,($O302-3)*$H302*$P302)),2),0)</f>
        <v>0</v>
      </c>
      <c r="U302" s="582" t="n">
        <f aca="false">IF($O302&gt;$W$4,ROUND(IF($O302&lt;4.5,0,IF($O302&gt;6,($O302-4.5)*$H302*$P302,($O302-4.5)*$H302*$P302)),2),0)</f>
        <v>0</v>
      </c>
      <c r="V302" s="540" t="n">
        <f aca="false">IF($O302&gt;$W$4,IF($O302&lt;=4,ROUND($H302*($O302+0.5)*2,2),0),0)</f>
        <v>166</v>
      </c>
      <c r="W302" s="541" t="n">
        <f aca="false">IF($O302&gt;$W$4,IF($O302&gt;4,ROUND($H302*($O302+0.5)*2,2),0),0)</f>
        <v>0</v>
      </c>
      <c r="X302" s="573" t="str">
        <f aca="false">A302</f>
        <v>JB44</v>
      </c>
      <c r="Y302" s="576" t="str">
        <f aca="false">IF($D302=0.4,1.2,IF($D302=0.6,1.2,IF($D302=0.8,1.3,IF($D302=1,1.5,IF($D302=1.2,1.7,IF($D302&lt;=2,2,"--"))))))</f>
        <v>--</v>
      </c>
      <c r="Z302" s="583" t="s">
        <v>1151</v>
      </c>
      <c r="AA302" s="577" t="str">
        <f aca="false">Y302</f>
        <v>--</v>
      </c>
      <c r="AB302" s="584" t="str">
        <f aca="false">IF($Y302="--","--",I302)</f>
        <v>--</v>
      </c>
      <c r="AC302" s="585" t="str">
        <f aca="false">IF($Y302="--","--",IF(D302&gt;1.5,0.15,ROUND($D302*0.1,2)))</f>
        <v>--</v>
      </c>
      <c r="AD302" s="585" t="str">
        <f aca="false">IF($Y302="--","--",0.15)</f>
        <v>--</v>
      </c>
      <c r="AE302" s="586" t="str">
        <f aca="false">IF($Y302="--","--",ROUND(AB302+AC302+AD302,2))</f>
        <v>--</v>
      </c>
      <c r="AF302" s="587" t="str">
        <f aca="false">IF($Y302="--","--",IF($AB302&lt;=2,$Y302+1,($Y302+1)+ROUNDUP($AB302-2,0)*0.1))</f>
        <v>--</v>
      </c>
      <c r="AG302" s="588" t="str">
        <f aca="false">IF($D302=0.4,0.92,IF($D302=0.6,0.68,IF($D302=0.8,0.74,IF($D302=1,0.7,IF($D302=1.2,0.66,IF($D302=1.5,0.6,IF($D302&lt;=2,(2.4-(D302+0.3)),"--")))))))</f>
        <v>--</v>
      </c>
      <c r="AH302" s="589" t="str">
        <f aca="false">IF($Y302="--","--",IF($AE302&lt;=$W$4,ROUND(IF($AE302&lt;1.5,$AE302*$AF302*$AG302,1.5*$AF302*$AG302),2),0))</f>
        <v>--</v>
      </c>
      <c r="AI302" s="589" t="str">
        <f aca="false">IF($Y302="--","--",IF($AE302&gt;$W$4,ROUND(IF($AE302&lt;1.5,$AE302*$AF302*$AG302,1.5*$AF302*$AG302),2),0))</f>
        <v>--</v>
      </c>
      <c r="AJ302" s="589" t="str">
        <f aca="false">IF($Y302="--","--",IF($AE302&gt;$W$4,ROUND(IF($AE302&lt;1.5,0,IF($AE302&gt;3,1.5*$AF302*$AG302,($AE302-1.5)*$AF302*$AG302)),2),0))</f>
        <v>--</v>
      </c>
      <c r="AK302" s="589" t="str">
        <f aca="false">IF($Y302="--","--",IF($AE302&gt;$W$4,ROUND(IF($AE302&lt;3,0,IF($AE302&gt;4.5,1.5*$AF302*$AG302,($AE302-3)*$AF302*$AG302)),2),0))</f>
        <v>--</v>
      </c>
      <c r="AL302" s="589" t="str">
        <f aca="false">IF($Y302="--","--",IF($AE302&gt;$W$4,ROUND(IF($AE302&lt;4.5,0,IF($AE302&gt;6,($AE302-4.5)*$AF302*$AG302,($AE302-4.5)*$AF302*$AG302)),2),0))</f>
        <v>--</v>
      </c>
      <c r="AM302" s="585" t="str">
        <f aca="false">IF($Y302="--","--",IF($AE302&gt;$W$4,IF($AE302&lt;=4,ROUND(($AG302*4)*($AE302+0.5)*2,2),0),0))</f>
        <v>--</v>
      </c>
      <c r="AN302" s="548" t="str">
        <f aca="false">IF($Y302="--","--",IF($AE302&gt;$W$4,IF($AE302&gt;4,ROUND(($AG302*4)*($AE302+0.5)*2,2),0),0))</f>
        <v>--</v>
      </c>
      <c r="AO302" s="573" t="s">
        <v>1421</v>
      </c>
      <c r="AP302" s="574" t="s">
        <v>10</v>
      </c>
      <c r="AQ302" s="590" t="s">
        <v>1422</v>
      </c>
      <c r="AR302" s="576" t="n">
        <v>2.5</v>
      </c>
      <c r="AS302" s="577" t="s">
        <v>1151</v>
      </c>
      <c r="AT302" s="577" t="n">
        <v>1.5</v>
      </c>
      <c r="AU302" s="578" t="n">
        <v>25</v>
      </c>
      <c r="AV302" s="576" t="str">
        <f aca="false">IF($Y302="--","--",Y302+0.2)</f>
        <v>--</v>
      </c>
      <c r="AW302" s="583" t="s">
        <v>1151</v>
      </c>
      <c r="AX302" s="577" t="str">
        <f aca="false">AV302</f>
        <v>--</v>
      </c>
      <c r="AY302" s="540" t="n">
        <f aca="false">IF(D302&gt;2,AU302,AU302-AV302)</f>
        <v>25</v>
      </c>
      <c r="AZ302" s="540" t="n">
        <f aca="false">N302</f>
        <v>0.5</v>
      </c>
      <c r="BA302" s="540" t="n">
        <f aca="false">P302</f>
        <v>3.5</v>
      </c>
      <c r="BB302" s="581" t="n">
        <f aca="false">IF(F302=0,IF(ROUND(AY302*(((N302*P302)+(((D302+M302*2)/6)*P302))-ROUND(((D302+M302*2)^2)*((PI()*96.379/(4*360))-((SIN((96.379/2)*PI()/180))*(COS((96.379/2)*PI()/180))/4)),4)),2),ROUND(AY302*(((N302*P302)+(((D302+M302*2)/4)*P302))-ROUND(((D302+M302*2)^2)*((PI()*120/(4*360))-((SIN((120/2)*PI()/180))*(COS((120/2)*PI()/180))/4)),4)),2)),0)</f>
        <v>0</v>
      </c>
      <c r="BC302" s="591" t="n">
        <f aca="false">IF(F302&gt;0,ROUND(AY302*N302*P302,2),0)</f>
        <v>43.75</v>
      </c>
      <c r="BD302" s="591" t="n">
        <f aca="false">SUM(Q302:U302,AH302:AL302)</f>
        <v>246.75</v>
      </c>
      <c r="BE302" s="591" t="n">
        <f aca="false">IF(F302=0,ROUND((PI()*((D302+M302*2)^2)/4)*AY302,2),ROUND((D302+M302*2)*(F302+M302*2)*AY302,2))</f>
        <v>126</v>
      </c>
      <c r="BF302" s="592" t="n">
        <f aca="false">IF(($I302+M302-0.15)&lt;=2,($I302+M302+0.15),IF(($I302+M302)&lt;=3,2.35,($I302+M302+0.2)-0.85))</f>
        <v>2.35</v>
      </c>
      <c r="BG302" s="592" t="n">
        <f aca="false">IF(D302&gt;2,(I302-F302-M302-0.11),IF(($I302+M302)&lt;=2,0,IF(($I302+M302)&gt;3,0.85,(I302+M302+0.2-BF302))))</f>
        <v>0.2929</v>
      </c>
      <c r="BH302" s="592" t="n">
        <f aca="false">IF(D302&gt;2,ROUND(((1.42+0.4)+(0.91+0.4))*2*BG302,2),ROUND(AV302*AX302*BF302,2))</f>
        <v>1.83</v>
      </c>
      <c r="BI302" s="592" t="n">
        <f aca="false">ROUND(((PI()*0.9^2)/4)*BG302,2)</f>
        <v>0.19</v>
      </c>
      <c r="BJ302" s="593" t="n">
        <f aca="false">ROUND(BD302-BE302-BH302-BI302-BB302-BC302,2)</f>
        <v>74.98</v>
      </c>
      <c r="BK302" s="594"/>
    </row>
    <row r="303" s="452" customFormat="true" ht="14.25" hidden="false" customHeight="false" outlineLevel="0" collapsed="false">
      <c r="A303" s="573" t="s">
        <v>1422</v>
      </c>
      <c r="B303" s="574" t="s">
        <v>10</v>
      </c>
      <c r="C303" s="575" t="s">
        <v>1423</v>
      </c>
      <c r="D303" s="576" t="n">
        <v>2.5</v>
      </c>
      <c r="E303" s="577" t="s">
        <v>1151</v>
      </c>
      <c r="F303" s="577" t="n">
        <v>1.5</v>
      </c>
      <c r="G303" s="576" t="s">
        <v>1193</v>
      </c>
      <c r="H303" s="578" t="n">
        <v>25</v>
      </c>
      <c r="I303" s="579" t="n">
        <v>2.2944</v>
      </c>
      <c r="J303" s="579" t="n">
        <v>2.2719</v>
      </c>
      <c r="K303" s="580" t="n">
        <v>0</v>
      </c>
      <c r="L303" s="581" t="n">
        <f aca="false">ROUND((I303+J303)/2,2)</f>
        <v>2.28</v>
      </c>
      <c r="M303" s="540" t="n">
        <f aca="false">IF(F303=0,ROUND($D303*0.1,2),IF(D303&gt;2.8,0.18,0.15))</f>
        <v>0.15</v>
      </c>
      <c r="N303" s="540" t="n">
        <f aca="false">IF(F303=0,IF(ROUND($D303/4,2),IF(ROUND(($D303*1.2)/6,2)&lt;0.1,0.1,ROUND(($D303*1.2)/6,2))),0.5)</f>
        <v>0.5</v>
      </c>
      <c r="O303" s="581" t="n">
        <f aca="false">L303+M303+N303</f>
        <v>2.93</v>
      </c>
      <c r="P303" s="581" t="n">
        <f aca="false">IF(O303&lt;2,(D303+M303*2)+0.6,(D303+M303*2)+0.6+ROUNDUP(O303-2,0)*0.1)</f>
        <v>3.5</v>
      </c>
      <c r="Q303" s="582" t="n">
        <f aca="false">IF($O303&lt;=$W$4,ROUND(IF($O303&lt;1.5,$O303*$H303*$P303,1.5*$H303*$P303),2),0)</f>
        <v>0</v>
      </c>
      <c r="R303" s="582" t="n">
        <f aca="false">IF($O303&gt;$W$4,ROUND(IF($O303&lt;1.5,$O303*$H303*$P303,1.5*$H303*$P303),2),0)</f>
        <v>131.25</v>
      </c>
      <c r="S303" s="582" t="n">
        <f aca="false">IF($O303&gt;$W$4,ROUND(IF($O303&lt;1.5,0,IF($O303&gt;3,1.5*$H303*$P303,($O303-1.5)*$H303*$P303)),2),0)</f>
        <v>125.13</v>
      </c>
      <c r="T303" s="582" t="n">
        <f aca="false">IF($O303&gt;$W$4,ROUND(IF($O303&lt;3,0,IF($O303&gt;4.5,1.5*$H303*$P303,($O303-3)*$H303*$P303)),2),0)</f>
        <v>0</v>
      </c>
      <c r="U303" s="582" t="n">
        <f aca="false">IF($O303&gt;$W$4,ROUND(IF($O303&lt;4.5,0,IF($O303&gt;6,($O303-4.5)*$H303*$P303,($O303-4.5)*$H303*$P303)),2),0)</f>
        <v>0</v>
      </c>
      <c r="V303" s="540" t="n">
        <f aca="false">IF($O303&gt;$W$4,IF($O303&lt;=4,ROUND($H303*($O303+0.5)*2,2),0),0)</f>
        <v>171.5</v>
      </c>
      <c r="W303" s="541" t="n">
        <f aca="false">IF($O303&gt;$W$4,IF($O303&gt;4,ROUND($H303*($O303+0.5)*2,2),0),0)</f>
        <v>0</v>
      </c>
      <c r="X303" s="573" t="str">
        <f aca="false">A303</f>
        <v>JB45</v>
      </c>
      <c r="Y303" s="576" t="str">
        <f aca="false">IF($D303=0.4,1.2,IF($D303=0.6,1.2,IF($D303=0.8,1.3,IF($D303=1,1.5,IF($D303=1.2,1.7,IF($D303&lt;=2,2,"--"))))))</f>
        <v>--</v>
      </c>
      <c r="Z303" s="583" t="s">
        <v>1151</v>
      </c>
      <c r="AA303" s="577" t="str">
        <f aca="false">Y303</f>
        <v>--</v>
      </c>
      <c r="AB303" s="584" t="str">
        <f aca="false">IF($Y303="--","--",I303)</f>
        <v>--</v>
      </c>
      <c r="AC303" s="585" t="str">
        <f aca="false">IF($Y303="--","--",IF(D303&gt;1.5,0.15,ROUND($D303*0.1,2)))</f>
        <v>--</v>
      </c>
      <c r="AD303" s="585" t="str">
        <f aca="false">IF($Y303="--","--",0.15)</f>
        <v>--</v>
      </c>
      <c r="AE303" s="586" t="str">
        <f aca="false">IF($Y303="--","--",ROUND(AB303+AC303+AD303,2))</f>
        <v>--</v>
      </c>
      <c r="AF303" s="587" t="str">
        <f aca="false">IF($Y303="--","--",IF($AB303&lt;=2,$Y303+1,($Y303+1)+ROUNDUP($AB303-2,0)*0.1))</f>
        <v>--</v>
      </c>
      <c r="AG303" s="588" t="str">
        <f aca="false">IF($D303=0.4,0.92,IF($D303=0.6,0.68,IF($D303=0.8,0.74,IF($D303=1,0.7,IF($D303=1.2,0.66,IF($D303=1.5,0.6,IF($D303&lt;=2,(2.4-(D303+0.3)),"--")))))))</f>
        <v>--</v>
      </c>
      <c r="AH303" s="589" t="str">
        <f aca="false">IF($Y303="--","--",IF($AE303&lt;=$W$4,ROUND(IF($AE303&lt;1.5,$AE303*$AF303*$AG303,1.5*$AF303*$AG303),2),0))</f>
        <v>--</v>
      </c>
      <c r="AI303" s="589" t="str">
        <f aca="false">IF($Y303="--","--",IF($AE303&gt;$W$4,ROUND(IF($AE303&lt;1.5,$AE303*$AF303*$AG303,1.5*$AF303*$AG303),2),0))</f>
        <v>--</v>
      </c>
      <c r="AJ303" s="589" t="str">
        <f aca="false">IF($Y303="--","--",IF($AE303&gt;$W$4,ROUND(IF($AE303&lt;1.5,0,IF($AE303&gt;3,1.5*$AF303*$AG303,($AE303-1.5)*$AF303*$AG303)),2),0))</f>
        <v>--</v>
      </c>
      <c r="AK303" s="589" t="str">
        <f aca="false">IF($Y303="--","--",IF($AE303&gt;$W$4,ROUND(IF($AE303&lt;3,0,IF($AE303&gt;4.5,1.5*$AF303*$AG303,($AE303-3)*$AF303*$AG303)),2),0))</f>
        <v>--</v>
      </c>
      <c r="AL303" s="589" t="str">
        <f aca="false">IF($Y303="--","--",IF($AE303&gt;$W$4,ROUND(IF($AE303&lt;4.5,0,IF($AE303&gt;6,($AE303-4.5)*$AF303*$AG303,($AE303-4.5)*$AF303*$AG303)),2),0))</f>
        <v>--</v>
      </c>
      <c r="AM303" s="585" t="str">
        <f aca="false">IF($Y303="--","--",IF($AE303&gt;$W$4,IF($AE303&lt;=4,ROUND(($AG303*4)*($AE303+0.5)*2,2),0),0))</f>
        <v>--</v>
      </c>
      <c r="AN303" s="548" t="str">
        <f aca="false">IF($Y303="--","--",IF($AE303&gt;$W$4,IF($AE303&gt;4,ROUND(($AG303*4)*($AE303+0.5)*2,2),0),0))</f>
        <v>--</v>
      </c>
      <c r="AO303" s="573" t="s">
        <v>1422</v>
      </c>
      <c r="AP303" s="574" t="s">
        <v>10</v>
      </c>
      <c r="AQ303" s="590" t="s">
        <v>1423</v>
      </c>
      <c r="AR303" s="576" t="n">
        <v>2.5</v>
      </c>
      <c r="AS303" s="577" t="s">
        <v>1151</v>
      </c>
      <c r="AT303" s="577" t="n">
        <v>1.5</v>
      </c>
      <c r="AU303" s="578" t="n">
        <v>25</v>
      </c>
      <c r="AV303" s="576" t="str">
        <f aca="false">IF($Y303="--","--",Y303+0.2)</f>
        <v>--</v>
      </c>
      <c r="AW303" s="583" t="s">
        <v>1151</v>
      </c>
      <c r="AX303" s="577" t="str">
        <f aca="false">AV303</f>
        <v>--</v>
      </c>
      <c r="AY303" s="540" t="n">
        <f aca="false">IF(D303&gt;2,AU303,AU303-AV303)</f>
        <v>25</v>
      </c>
      <c r="AZ303" s="540" t="n">
        <f aca="false">N303</f>
        <v>0.5</v>
      </c>
      <c r="BA303" s="540" t="n">
        <f aca="false">P303</f>
        <v>3.5</v>
      </c>
      <c r="BB303" s="581" t="n">
        <f aca="false">IF(F303=0,IF(ROUND(AY303*(((N303*P303)+(((D303+M303*2)/6)*P303))-ROUND(((D303+M303*2)^2)*((PI()*96.379/(4*360))-((SIN((96.379/2)*PI()/180))*(COS((96.379/2)*PI()/180))/4)),4)),2),ROUND(AY303*(((N303*P303)+(((D303+M303*2)/4)*P303))-ROUND(((D303+M303*2)^2)*((PI()*120/(4*360))-((SIN((120/2)*PI()/180))*(COS((120/2)*PI()/180))/4)),4)),2)),0)</f>
        <v>0</v>
      </c>
      <c r="BC303" s="591" t="n">
        <f aca="false">IF(F303&gt;0,ROUND(AY303*N303*P303,2),0)</f>
        <v>43.75</v>
      </c>
      <c r="BD303" s="591" t="n">
        <f aca="false">SUM(Q303:U303,AH303:AL303)</f>
        <v>256.38</v>
      </c>
      <c r="BE303" s="591" t="n">
        <f aca="false">IF(F303=0,ROUND((PI()*((D303+M303*2)^2)/4)*AY303,2),ROUND((D303+M303*2)*(F303+M303*2)*AY303,2))</f>
        <v>126</v>
      </c>
      <c r="BF303" s="592" t="n">
        <f aca="false">IF(($I303+M303-0.15)&lt;=2,($I303+M303+0.15),IF(($I303+M303)&lt;=3,2.35,($I303+M303+0.2)-0.85))</f>
        <v>2.35</v>
      </c>
      <c r="BG303" s="592" t="n">
        <f aca="false">IF(D303&gt;2,(I303-F303-M303-0.11),IF(($I303+M303)&lt;=2,0,IF(($I303+M303)&gt;3,0.85,(I303+M303+0.2-BF303))))</f>
        <v>0.5344</v>
      </c>
      <c r="BH303" s="592" t="n">
        <f aca="false">IF(D303&gt;2,ROUND(((1.42+0.4)+(0.91+0.4))*2*BG303,2),ROUND(AV303*AX303*BF303,2))</f>
        <v>3.35</v>
      </c>
      <c r="BI303" s="592" t="n">
        <f aca="false">ROUND(((PI()*0.9^2)/4)*BG303,2)</f>
        <v>0.34</v>
      </c>
      <c r="BJ303" s="593" t="n">
        <f aca="false">ROUND(BD303-BE303-BH303-BI303-BB303-BC303,2)</f>
        <v>82.94</v>
      </c>
      <c r="BK303" s="594"/>
    </row>
    <row r="304" customFormat="false" ht="14.25" hidden="false" customHeight="false" outlineLevel="0" collapsed="false">
      <c r="A304" s="595" t="s">
        <v>1423</v>
      </c>
      <c r="B304" s="596" t="s">
        <v>10</v>
      </c>
      <c r="C304" s="603" t="s">
        <v>1424</v>
      </c>
      <c r="D304" s="598" t="n">
        <v>2.5</v>
      </c>
      <c r="E304" s="599" t="s">
        <v>1151</v>
      </c>
      <c r="F304" s="599" t="n">
        <v>1.5</v>
      </c>
      <c r="G304" s="598" t="s">
        <v>1193</v>
      </c>
      <c r="H304" s="600" t="n">
        <v>17</v>
      </c>
      <c r="I304" s="580" t="n">
        <v>2.2719</v>
      </c>
      <c r="J304" s="580" t="n">
        <v>2.2278</v>
      </c>
      <c r="K304" s="580" t="n">
        <v>0</v>
      </c>
      <c r="L304" s="581" t="n">
        <f aca="false">ROUND((I304+J304)/2,2)</f>
        <v>2.25</v>
      </c>
      <c r="M304" s="540" t="n">
        <f aca="false">IF(F304=0,ROUND($D304*0.1,2),IF(D304&gt;2.8,0.18,0.15))</f>
        <v>0.15</v>
      </c>
      <c r="N304" s="540" t="n">
        <f aca="false">IF(F304=0,IF(ROUND($D304/4,2),IF(ROUND(($D304*1.2)/6,2)&lt;0.1,0.1,ROUND(($D304*1.2)/6,2))),0.5)</f>
        <v>0.5</v>
      </c>
      <c r="O304" s="581" t="n">
        <f aca="false">L304+M304+N304</f>
        <v>2.9</v>
      </c>
      <c r="P304" s="581" t="n">
        <f aca="false">IF(O304&lt;2,(D304+M304*2)+0.6,(D304+M304*2)+0.6+ROUNDUP(O304-2,0)*0.1)</f>
        <v>3.5</v>
      </c>
      <c r="Q304" s="582" t="n">
        <f aca="false">IF($O304&lt;=$W$4,ROUND(IF($O304&lt;1.5,$O304*$H304*$P304,1.5*$H304*$P304),2),0)</f>
        <v>0</v>
      </c>
      <c r="R304" s="582" t="n">
        <f aca="false">IF($O304&gt;$W$4,ROUND(IF($O304&lt;1.5,$O304*$H304*$P304,1.5*$H304*$P304),2),0)</f>
        <v>89.25</v>
      </c>
      <c r="S304" s="582" t="n">
        <f aca="false">IF($O304&gt;$W$4,ROUND(IF($O304&lt;1.5,0,IF($O304&gt;3,1.5*$H304*$P304,($O304-1.5)*$H304*$P304)),2),0)</f>
        <v>83.3</v>
      </c>
      <c r="T304" s="582" t="n">
        <f aca="false">IF($O304&gt;$W$4,ROUND(IF($O304&lt;3,0,IF($O304&gt;4.5,1.5*$H304*$P304,($O304-3)*$H304*$P304)),2),0)</f>
        <v>0</v>
      </c>
      <c r="U304" s="582" t="n">
        <f aca="false">IF($O304&gt;$W$4,ROUND(IF($O304&lt;4.5,0,IF($O304&gt;6,($O304-4.5)*$H304*$P304,($O304-4.5)*$H304*$P304)),2),0)</f>
        <v>0</v>
      </c>
      <c r="V304" s="540" t="n">
        <f aca="false">IF($O304&gt;$W$4,IF($O304&lt;=4,ROUND($H304*($O304+0.5)*2,2),0),0)</f>
        <v>115.6</v>
      </c>
      <c r="W304" s="541" t="n">
        <f aca="false">IF($O304&gt;$W$4,IF($O304&gt;4,ROUND($H304*($O304+0.5)*2,2),0),0)</f>
        <v>0</v>
      </c>
      <c r="X304" s="595" t="str">
        <f aca="false">A304</f>
        <v>JB46</v>
      </c>
      <c r="Y304" s="598" t="str">
        <f aca="false">IF($D304=0.4,1.2,IF($D304=0.6,1.2,IF($D304=0.8,1.3,IF($D304=1,1.5,IF($D304=1.2,1.7,IF($D304&lt;=2,2,"--"))))))</f>
        <v>--</v>
      </c>
      <c r="Z304" s="601" t="s">
        <v>1151</v>
      </c>
      <c r="AA304" s="599" t="str">
        <f aca="false">Y304</f>
        <v>--</v>
      </c>
      <c r="AB304" s="584" t="str">
        <f aca="false">IF($Y304="--","--",I304)</f>
        <v>--</v>
      </c>
      <c r="AC304" s="585" t="str">
        <f aca="false">IF($Y304="--","--",IF(D304&gt;1.5,0.15,ROUND($D304*0.1,2)))</f>
        <v>--</v>
      </c>
      <c r="AD304" s="585" t="str">
        <f aca="false">IF($Y304="--","--",0.15)</f>
        <v>--</v>
      </c>
      <c r="AE304" s="586" t="str">
        <f aca="false">IF($Y304="--","--",ROUND(AB304+AC304+AD304,2))</f>
        <v>--</v>
      </c>
      <c r="AF304" s="586" t="str">
        <f aca="false">IF($Y304="--","--",IF($AB304&lt;=2,$Y304+1,($Y304+1)+ROUNDUP($AB304-2,0)*0.1))</f>
        <v>--</v>
      </c>
      <c r="AG304" s="602" t="str">
        <f aca="false">IF($D304=0.4,0.92,IF($D304=0.6,0.68,IF($D304=0.8,0.74,IF($D304=1,0.7,IF($D304=1.2,0.66,IF($D304=1.5,0.6,IF($D304&lt;=2,(2.4-(D304+0.3)),"--")))))))</f>
        <v>--</v>
      </c>
      <c r="AH304" s="589" t="str">
        <f aca="false">IF($Y304="--","--",IF($AE304&lt;=$W$4,ROUND(IF($AE304&lt;1.5,$AE304*$AF304*$AG304,1.5*$AF304*$AG304),2),0))</f>
        <v>--</v>
      </c>
      <c r="AI304" s="589" t="str">
        <f aca="false">IF($Y304="--","--",IF($AE304&gt;$W$4,ROUND(IF($AE304&lt;1.5,$AE304*$AF304*$AG304,1.5*$AF304*$AG304),2),0))</f>
        <v>--</v>
      </c>
      <c r="AJ304" s="589" t="str">
        <f aca="false">IF($Y304="--","--",IF($AE304&gt;$W$4,ROUND(IF($AE304&lt;1.5,0,IF($AE304&gt;3,1.5*$AF304*$AG304,($AE304-1.5)*$AF304*$AG304)),2),0))</f>
        <v>--</v>
      </c>
      <c r="AK304" s="589" t="str">
        <f aca="false">IF($Y304="--","--",IF($AE304&gt;$W$4,ROUND(IF($AE304&lt;3,0,IF($AE304&gt;4.5,1.5*$AF304*$AG304,($AE304-3)*$AF304*$AG304)),2),0))</f>
        <v>--</v>
      </c>
      <c r="AL304" s="589" t="str">
        <f aca="false">IF($Y304="--","--",IF($AE304&gt;$W$4,ROUND(IF($AE304&lt;4.5,0,IF($AE304&gt;6,($AE304-4.5)*$AF304*$AG304,($AE304-4.5)*$AF304*$AG304)),2),0))</f>
        <v>--</v>
      </c>
      <c r="AM304" s="585" t="str">
        <f aca="false">IF($Y304="--","--",IF($AE304&gt;$W$4,IF($AE304&lt;=4,ROUND(($AG304*4)*($AE304+0.5)*2,2),0),0))</f>
        <v>--</v>
      </c>
      <c r="AN304" s="548" t="str">
        <f aca="false">IF($Y304="--","--",IF($AE304&gt;$W$4,IF($AE304&gt;4,ROUND(($AG304*4)*($AE304+0.5)*2,2),0),0))</f>
        <v>--</v>
      </c>
      <c r="AO304" s="595" t="s">
        <v>1423</v>
      </c>
      <c r="AP304" s="596" t="s">
        <v>10</v>
      </c>
      <c r="AQ304" s="597" t="s">
        <v>1424</v>
      </c>
      <c r="AR304" s="598" t="n">
        <v>2.5</v>
      </c>
      <c r="AS304" s="599" t="s">
        <v>1151</v>
      </c>
      <c r="AT304" s="599" t="n">
        <v>1.5</v>
      </c>
      <c r="AU304" s="600" t="n">
        <v>17</v>
      </c>
      <c r="AV304" s="598" t="str">
        <f aca="false">IF($Y304="--","--",Y304+0.2)</f>
        <v>--</v>
      </c>
      <c r="AW304" s="601" t="s">
        <v>1151</v>
      </c>
      <c r="AX304" s="599" t="str">
        <f aca="false">AV304</f>
        <v>--</v>
      </c>
      <c r="AY304" s="540" t="n">
        <f aca="false">IF(D304&gt;2,AU304,AU304-AV304)</f>
        <v>17</v>
      </c>
      <c r="AZ304" s="540" t="n">
        <f aca="false">N304</f>
        <v>0.5</v>
      </c>
      <c r="BA304" s="540" t="n">
        <f aca="false">P304</f>
        <v>3.5</v>
      </c>
      <c r="BB304" s="581" t="n">
        <f aca="false">IF(F304=0,IF(ROUND(AY304*(((N304*P304)+(((D304+M304*2)/6)*P304))-ROUND(((D304+M304*2)^2)*((PI()*96.379/(4*360))-((SIN((96.379/2)*PI()/180))*(COS((96.379/2)*PI()/180))/4)),4)),2),ROUND(AY304*(((N304*P304)+(((D304+M304*2)/4)*P304))-ROUND(((D304+M304*2)^2)*((PI()*120/(4*360))-((SIN((120/2)*PI()/180))*(COS((120/2)*PI()/180))/4)),4)),2)),0)</f>
        <v>0</v>
      </c>
      <c r="BC304" s="591" t="n">
        <f aca="false">IF(F304&gt;0,ROUND(AY304*N304*P304,2),0)</f>
        <v>29.75</v>
      </c>
      <c r="BD304" s="591" t="n">
        <f aca="false">SUM(Q304:U304,AH304:AL304)</f>
        <v>172.55</v>
      </c>
      <c r="BE304" s="591" t="n">
        <f aca="false">IF(F304=0,ROUND((PI()*((D304+M304*2)^2)/4)*AY304,2),ROUND((D304+M304*2)*(F304+M304*2)*AY304,2))</f>
        <v>85.68</v>
      </c>
      <c r="BF304" s="592" t="n">
        <f aca="false">IF(($I304+M304-0.15)&lt;=2,($I304+M304+0.15),IF(($I304+M304)&lt;=3,2.35,($I304+M304+0.2)-0.85))</f>
        <v>2.35</v>
      </c>
      <c r="BG304" s="592" t="n">
        <f aca="false">IF(D304&gt;2,(I304-F304-M304-0.11),IF(($I304+M304)&lt;=2,0,IF(($I304+M304)&gt;3,0.85,(I304+M304+0.2-BF304))))</f>
        <v>0.5119</v>
      </c>
      <c r="BH304" s="592" t="n">
        <f aca="false">IF(D304&gt;2,ROUND(((1.42+0.4)+(0.91+0.4))*2*BG304,2),ROUND(AV304*AX304*BF304,2))</f>
        <v>3.2</v>
      </c>
      <c r="BI304" s="592" t="n">
        <f aca="false">ROUND(((PI()*0.9^2)/4)*BG304,2)</f>
        <v>0.33</v>
      </c>
      <c r="BJ304" s="593" t="n">
        <f aca="false">ROUND(BD304-BE304-BH304-BI304-BB304-BC304,2)</f>
        <v>53.59</v>
      </c>
      <c r="BK304" s="594"/>
    </row>
    <row r="305" customFormat="false" ht="14.25" hidden="false" customHeight="false" outlineLevel="0" collapsed="false">
      <c r="A305" s="573" t="s">
        <v>1424</v>
      </c>
      <c r="B305" s="574" t="s">
        <v>10</v>
      </c>
      <c r="C305" s="575" t="s">
        <v>1425</v>
      </c>
      <c r="D305" s="576" t="n">
        <v>2.5</v>
      </c>
      <c r="E305" s="577" t="s">
        <v>1151</v>
      </c>
      <c r="F305" s="577" t="n">
        <v>1.5</v>
      </c>
      <c r="G305" s="576" t="s">
        <v>1193</v>
      </c>
      <c r="H305" s="578" t="n">
        <v>20</v>
      </c>
      <c r="I305" s="579" t="n">
        <v>2.2278</v>
      </c>
      <c r="J305" s="579" t="n">
        <v>2.1818</v>
      </c>
      <c r="K305" s="580" t="n">
        <v>0</v>
      </c>
      <c r="L305" s="581" t="n">
        <f aca="false">ROUND((I305+J305)/2,2)</f>
        <v>2.2</v>
      </c>
      <c r="M305" s="540" t="n">
        <f aca="false">IF(F305=0,ROUND($D305*0.1,2),IF(D305&gt;2.8,0.18,0.15))</f>
        <v>0.15</v>
      </c>
      <c r="N305" s="540" t="n">
        <f aca="false">IF(F305=0,IF(ROUND($D305/4,2),IF(ROUND(($D305*1.2)/6,2)&lt;0.1,0.1,ROUND(($D305*1.2)/6,2))),0.5)</f>
        <v>0.5</v>
      </c>
      <c r="O305" s="581" t="n">
        <f aca="false">L305+M305+N305</f>
        <v>2.85</v>
      </c>
      <c r="P305" s="581" t="n">
        <f aca="false">IF(O305&lt;2,(D305+M305*2)+0.6,(D305+M305*2)+0.6+ROUNDUP(O305-2,0)*0.1)</f>
        <v>3.5</v>
      </c>
      <c r="Q305" s="582" t="n">
        <f aca="false">IF($O305&lt;=$W$4,ROUND(IF($O305&lt;1.5,$O305*$H305*$P305,1.5*$H305*$P305),2),0)</f>
        <v>0</v>
      </c>
      <c r="R305" s="582" t="n">
        <f aca="false">IF($O305&gt;$W$4,ROUND(IF($O305&lt;1.5,$O305*$H305*$P305,1.5*$H305*$P305),2),0)</f>
        <v>105</v>
      </c>
      <c r="S305" s="582" t="n">
        <f aca="false">IF($O305&gt;$W$4,ROUND(IF($O305&lt;1.5,0,IF($O305&gt;3,1.5*$H305*$P305,($O305-1.5)*$H305*$P305)),2),0)</f>
        <v>94.5</v>
      </c>
      <c r="T305" s="582" t="n">
        <f aca="false">IF($O305&gt;$W$4,ROUND(IF($O305&lt;3,0,IF($O305&gt;4.5,1.5*$H305*$P305,($O305-3)*$H305*$P305)),2),0)</f>
        <v>0</v>
      </c>
      <c r="U305" s="582" t="n">
        <f aca="false">IF($O305&gt;$W$4,ROUND(IF($O305&lt;4.5,0,IF($O305&gt;6,($O305-4.5)*$H305*$P305,($O305-4.5)*$H305*$P305)),2),0)</f>
        <v>0</v>
      </c>
      <c r="V305" s="540" t="n">
        <f aca="false">IF($O305&gt;$W$4,IF($O305&lt;=4,ROUND($H305*($O305+0.5)*2,2),0),0)</f>
        <v>134</v>
      </c>
      <c r="W305" s="541" t="n">
        <f aca="false">IF($O305&gt;$W$4,IF($O305&gt;4,ROUND($H305*($O305+0.5)*2,2),0),0)</f>
        <v>0</v>
      </c>
      <c r="X305" s="573" t="str">
        <f aca="false">A305</f>
        <v>JB47</v>
      </c>
      <c r="Y305" s="576" t="str">
        <f aca="false">IF($D305=0.4,1.2,IF($D305=0.6,1.2,IF($D305=0.8,1.3,IF($D305=1,1.5,IF($D305=1.2,1.7,IF($D305&lt;=2,2,"--"))))))</f>
        <v>--</v>
      </c>
      <c r="Z305" s="583" t="s">
        <v>1151</v>
      </c>
      <c r="AA305" s="577" t="str">
        <f aca="false">Y305</f>
        <v>--</v>
      </c>
      <c r="AB305" s="584" t="str">
        <f aca="false">IF($Y305="--","--",I305)</f>
        <v>--</v>
      </c>
      <c r="AC305" s="585" t="str">
        <f aca="false">IF($Y305="--","--",IF(D305&gt;1.5,0.15,ROUND($D305*0.1,2)))</f>
        <v>--</v>
      </c>
      <c r="AD305" s="585" t="str">
        <f aca="false">IF($Y305="--","--",0.15)</f>
        <v>--</v>
      </c>
      <c r="AE305" s="586" t="str">
        <f aca="false">IF($Y305="--","--",ROUND(AB305+AC305+AD305,2))</f>
        <v>--</v>
      </c>
      <c r="AF305" s="587" t="str">
        <f aca="false">IF($Y305="--","--",IF($AB305&lt;=2,$Y305+1,($Y305+1)+ROUNDUP($AB305-2,0)*0.1))</f>
        <v>--</v>
      </c>
      <c r="AG305" s="588" t="str">
        <f aca="false">IF($D305=0.4,0.92,IF($D305=0.6,0.68,IF($D305=0.8,0.74,IF($D305=1,0.7,IF($D305=1.2,0.66,IF($D305=1.5,0.6,IF($D305&lt;=2,(2.4-(D305+0.3)),"--")))))))</f>
        <v>--</v>
      </c>
      <c r="AH305" s="589" t="str">
        <f aca="false">IF($Y305="--","--",IF($AE305&lt;=$W$4,ROUND(IF($AE305&lt;1.5,$AE305*$AF305*$AG305,1.5*$AF305*$AG305),2),0))</f>
        <v>--</v>
      </c>
      <c r="AI305" s="589" t="str">
        <f aca="false">IF($Y305="--","--",IF($AE305&gt;$W$4,ROUND(IF($AE305&lt;1.5,$AE305*$AF305*$AG305,1.5*$AF305*$AG305),2),0))</f>
        <v>--</v>
      </c>
      <c r="AJ305" s="589" t="str">
        <f aca="false">IF($Y305="--","--",IF($AE305&gt;$W$4,ROUND(IF($AE305&lt;1.5,0,IF($AE305&gt;3,1.5*$AF305*$AG305,($AE305-1.5)*$AF305*$AG305)),2),0))</f>
        <v>--</v>
      </c>
      <c r="AK305" s="589" t="str">
        <f aca="false">IF($Y305="--","--",IF($AE305&gt;$W$4,ROUND(IF($AE305&lt;3,0,IF($AE305&gt;4.5,1.5*$AF305*$AG305,($AE305-3)*$AF305*$AG305)),2),0))</f>
        <v>--</v>
      </c>
      <c r="AL305" s="589" t="str">
        <f aca="false">IF($Y305="--","--",IF($AE305&gt;$W$4,ROUND(IF($AE305&lt;4.5,0,IF($AE305&gt;6,($AE305-4.5)*$AF305*$AG305,($AE305-4.5)*$AF305*$AG305)),2),0))</f>
        <v>--</v>
      </c>
      <c r="AM305" s="585" t="str">
        <f aca="false">IF($Y305="--","--",IF($AE305&gt;$W$4,IF($AE305&lt;=4,ROUND(($AG305*4)*($AE305+0.5)*2,2),0),0))</f>
        <v>--</v>
      </c>
      <c r="AN305" s="548" t="str">
        <f aca="false">IF($Y305="--","--",IF($AE305&gt;$W$4,IF($AE305&gt;4,ROUND(($AG305*4)*($AE305+0.5)*2,2),0),0))</f>
        <v>--</v>
      </c>
      <c r="AO305" s="573" t="s">
        <v>1424</v>
      </c>
      <c r="AP305" s="574" t="s">
        <v>10</v>
      </c>
      <c r="AQ305" s="590" t="s">
        <v>1425</v>
      </c>
      <c r="AR305" s="576" t="n">
        <v>2.5</v>
      </c>
      <c r="AS305" s="577" t="s">
        <v>1151</v>
      </c>
      <c r="AT305" s="577" t="n">
        <v>1.5</v>
      </c>
      <c r="AU305" s="578" t="n">
        <v>20</v>
      </c>
      <c r="AV305" s="576" t="str">
        <f aca="false">IF($Y305="--","--",Y305+0.2)</f>
        <v>--</v>
      </c>
      <c r="AW305" s="583" t="s">
        <v>1151</v>
      </c>
      <c r="AX305" s="577" t="str">
        <f aca="false">AV305</f>
        <v>--</v>
      </c>
      <c r="AY305" s="540" t="n">
        <f aca="false">IF(D305&gt;2,AU305,AU305-AV305)</f>
        <v>20</v>
      </c>
      <c r="AZ305" s="540" t="n">
        <f aca="false">N305</f>
        <v>0.5</v>
      </c>
      <c r="BA305" s="540" t="n">
        <f aca="false">P305</f>
        <v>3.5</v>
      </c>
      <c r="BB305" s="581" t="n">
        <f aca="false">IF(F305=0,IF(ROUND(AY305*(((N305*P305)+(((D305+M305*2)/6)*P305))-ROUND(((D305+M305*2)^2)*((PI()*96.379/(4*360))-((SIN((96.379/2)*PI()/180))*(COS((96.379/2)*PI()/180))/4)),4)),2),ROUND(AY305*(((N305*P305)+(((D305+M305*2)/4)*P305))-ROUND(((D305+M305*2)^2)*((PI()*120/(4*360))-((SIN((120/2)*PI()/180))*(COS((120/2)*PI()/180))/4)),4)),2)),0)</f>
        <v>0</v>
      </c>
      <c r="BC305" s="591" t="n">
        <f aca="false">IF(F305&gt;0,ROUND(AY305*N305*P305,2),0)</f>
        <v>35</v>
      </c>
      <c r="BD305" s="591" t="n">
        <f aca="false">SUM(Q305:U305,AH305:AL305)</f>
        <v>199.5</v>
      </c>
      <c r="BE305" s="591" t="n">
        <f aca="false">IF(F305=0,ROUND((PI()*((D305+M305*2)^2)/4)*AY305,2),ROUND((D305+M305*2)*(F305+M305*2)*AY305,2))</f>
        <v>100.8</v>
      </c>
      <c r="BF305" s="592" t="n">
        <f aca="false">IF(($I305+M305-0.15)&lt;=2,($I305+M305+0.15),IF(($I305+M305)&lt;=3,2.35,($I305+M305+0.2)-0.85))</f>
        <v>2.35</v>
      </c>
      <c r="BG305" s="592" t="n">
        <f aca="false">IF(D305&gt;2,(I305-F305-M305-0.11),IF(($I305+M305)&lt;=2,0,IF(($I305+M305)&gt;3,0.85,(I305+M305+0.2-BF305))))</f>
        <v>0.4678</v>
      </c>
      <c r="BH305" s="592" t="n">
        <f aca="false">IF(D305&gt;2,ROUND(((1.42+0.4)+(0.91+0.4))*2*BG305,2),ROUND(AV305*AX305*BF305,2))</f>
        <v>2.93</v>
      </c>
      <c r="BI305" s="592" t="n">
        <f aca="false">ROUND(((PI()*0.9^2)/4)*BG305,2)</f>
        <v>0.3</v>
      </c>
      <c r="BJ305" s="593" t="n">
        <f aca="false">ROUND(BD305-BE305-BH305-BI305-BB305-BC305,2)</f>
        <v>60.47</v>
      </c>
      <c r="BK305" s="594"/>
    </row>
    <row r="306" customFormat="false" ht="14.25" hidden="false" customHeight="false" outlineLevel="0" collapsed="false">
      <c r="A306" s="573" t="s">
        <v>1425</v>
      </c>
      <c r="B306" s="574" t="s">
        <v>10</v>
      </c>
      <c r="C306" s="575" t="s">
        <v>1426</v>
      </c>
      <c r="D306" s="576" t="n">
        <v>2.5</v>
      </c>
      <c r="E306" s="577" t="s">
        <v>1151</v>
      </c>
      <c r="F306" s="577" t="n">
        <v>1.5</v>
      </c>
      <c r="G306" s="576" t="s">
        <v>1193</v>
      </c>
      <c r="H306" s="578" t="n">
        <v>20</v>
      </c>
      <c r="I306" s="579" t="n">
        <v>2.1818</v>
      </c>
      <c r="J306" s="579" t="n">
        <v>2.1858</v>
      </c>
      <c r="K306" s="580" t="n">
        <v>0</v>
      </c>
      <c r="L306" s="581" t="n">
        <f aca="false">ROUND((I306+J306)/2,2)</f>
        <v>2.18</v>
      </c>
      <c r="M306" s="540" t="n">
        <f aca="false">IF(F306=0,ROUND($D306*0.1,2),IF(D306&gt;2.8,0.18,0.15))</f>
        <v>0.15</v>
      </c>
      <c r="N306" s="540" t="n">
        <f aca="false">IF(F306=0,IF(ROUND($D306/4,2),IF(ROUND(($D306*1.2)/6,2)&lt;0.1,0.1,ROUND(($D306*1.2)/6,2))),0.5)</f>
        <v>0.5</v>
      </c>
      <c r="O306" s="581" t="n">
        <f aca="false">L306+M306+N306</f>
        <v>2.83</v>
      </c>
      <c r="P306" s="581" t="n">
        <f aca="false">IF(O306&lt;2,(D306+M306*2)+0.6,(D306+M306*2)+0.6+ROUNDUP(O306-2,0)*0.1)</f>
        <v>3.5</v>
      </c>
      <c r="Q306" s="582" t="n">
        <f aca="false">IF($O306&lt;=$W$4,ROUND(IF($O306&lt;1.5,$O306*$H306*$P306,1.5*$H306*$P306),2),0)</f>
        <v>0</v>
      </c>
      <c r="R306" s="582" t="n">
        <f aca="false">IF($O306&gt;$W$4,ROUND(IF($O306&lt;1.5,$O306*$H306*$P306,1.5*$H306*$P306),2),0)</f>
        <v>105</v>
      </c>
      <c r="S306" s="582" t="n">
        <f aca="false">IF($O306&gt;$W$4,ROUND(IF($O306&lt;1.5,0,IF($O306&gt;3,1.5*$H306*$P306,($O306-1.5)*$H306*$P306)),2),0)</f>
        <v>93.1</v>
      </c>
      <c r="T306" s="582" t="n">
        <f aca="false">IF($O306&gt;$W$4,ROUND(IF($O306&lt;3,0,IF($O306&gt;4.5,1.5*$H306*$P306,($O306-3)*$H306*$P306)),2),0)</f>
        <v>0</v>
      </c>
      <c r="U306" s="582" t="n">
        <f aca="false">IF($O306&gt;$W$4,ROUND(IF($O306&lt;4.5,0,IF($O306&gt;6,($O306-4.5)*$H306*$P306,($O306-4.5)*$H306*$P306)),2),0)</f>
        <v>0</v>
      </c>
      <c r="V306" s="540" t="n">
        <f aca="false">IF($O306&gt;$W$4,IF($O306&lt;=4,ROUND($H306*($O306+0.5)*2,2),0),0)</f>
        <v>133.2</v>
      </c>
      <c r="W306" s="541" t="n">
        <f aca="false">IF($O306&gt;$W$4,IF($O306&gt;4,ROUND($H306*($O306+0.5)*2,2),0),0)</f>
        <v>0</v>
      </c>
      <c r="X306" s="573" t="str">
        <f aca="false">A306</f>
        <v>JB48</v>
      </c>
      <c r="Y306" s="576" t="str">
        <f aca="false">IF($D306=0.4,1.2,IF($D306=0.6,1.2,IF($D306=0.8,1.3,IF($D306=1,1.5,IF($D306=1.2,1.7,IF($D306&lt;=2,2,"--"))))))</f>
        <v>--</v>
      </c>
      <c r="Z306" s="583" t="s">
        <v>1151</v>
      </c>
      <c r="AA306" s="577" t="str">
        <f aca="false">Y306</f>
        <v>--</v>
      </c>
      <c r="AB306" s="584" t="str">
        <f aca="false">IF($Y306="--","--",I306)</f>
        <v>--</v>
      </c>
      <c r="AC306" s="585" t="str">
        <f aca="false">IF($Y306="--","--",IF(D306&gt;1.5,0.15,ROUND($D306*0.1,2)))</f>
        <v>--</v>
      </c>
      <c r="AD306" s="585" t="str">
        <f aca="false">IF($Y306="--","--",0.15)</f>
        <v>--</v>
      </c>
      <c r="AE306" s="586" t="str">
        <f aca="false">IF($Y306="--","--",ROUND(AB306+AC306+AD306,2))</f>
        <v>--</v>
      </c>
      <c r="AF306" s="587" t="str">
        <f aca="false">IF($Y306="--","--",IF($AB306&lt;=2,$Y306+1,($Y306+1)+ROUNDUP($AB306-2,0)*0.1))</f>
        <v>--</v>
      </c>
      <c r="AG306" s="588" t="str">
        <f aca="false">IF($D306=0.4,0.92,IF($D306=0.6,0.68,IF($D306=0.8,0.74,IF($D306=1,0.7,IF($D306=1.2,0.66,IF($D306=1.5,0.6,IF($D306&lt;=2,(2.4-(D306+0.3)),"--")))))))</f>
        <v>--</v>
      </c>
      <c r="AH306" s="589" t="str">
        <f aca="false">IF($Y306="--","--",IF($AE306&lt;=$W$4,ROUND(IF($AE306&lt;1.5,$AE306*$AF306*$AG306,1.5*$AF306*$AG306),2),0))</f>
        <v>--</v>
      </c>
      <c r="AI306" s="589" t="str">
        <f aca="false">IF($Y306="--","--",IF($AE306&gt;$W$4,ROUND(IF($AE306&lt;1.5,$AE306*$AF306*$AG306,1.5*$AF306*$AG306),2),0))</f>
        <v>--</v>
      </c>
      <c r="AJ306" s="589" t="str">
        <f aca="false">IF($Y306="--","--",IF($AE306&gt;$W$4,ROUND(IF($AE306&lt;1.5,0,IF($AE306&gt;3,1.5*$AF306*$AG306,($AE306-1.5)*$AF306*$AG306)),2),0))</f>
        <v>--</v>
      </c>
      <c r="AK306" s="589" t="str">
        <f aca="false">IF($Y306="--","--",IF($AE306&gt;$W$4,ROUND(IF($AE306&lt;3,0,IF($AE306&gt;4.5,1.5*$AF306*$AG306,($AE306-3)*$AF306*$AG306)),2),0))</f>
        <v>--</v>
      </c>
      <c r="AL306" s="589" t="str">
        <f aca="false">IF($Y306="--","--",IF($AE306&gt;$W$4,ROUND(IF($AE306&lt;4.5,0,IF($AE306&gt;6,($AE306-4.5)*$AF306*$AG306,($AE306-4.5)*$AF306*$AG306)),2),0))</f>
        <v>--</v>
      </c>
      <c r="AM306" s="585" t="str">
        <f aca="false">IF($Y306="--","--",IF($AE306&gt;$W$4,IF($AE306&lt;=4,ROUND(($AG306*4)*($AE306+0.5)*2,2),0),0))</f>
        <v>--</v>
      </c>
      <c r="AN306" s="548" t="str">
        <f aca="false">IF($Y306="--","--",IF($AE306&gt;$W$4,IF($AE306&gt;4,ROUND(($AG306*4)*($AE306+0.5)*2,2),0),0))</f>
        <v>--</v>
      </c>
      <c r="AO306" s="573" t="s">
        <v>1425</v>
      </c>
      <c r="AP306" s="574" t="s">
        <v>10</v>
      </c>
      <c r="AQ306" s="590" t="s">
        <v>1426</v>
      </c>
      <c r="AR306" s="576" t="n">
        <v>2.5</v>
      </c>
      <c r="AS306" s="577" t="s">
        <v>1151</v>
      </c>
      <c r="AT306" s="577" t="n">
        <v>1.5</v>
      </c>
      <c r="AU306" s="578" t="n">
        <v>20</v>
      </c>
      <c r="AV306" s="576" t="str">
        <f aca="false">IF($Y306="--","--",Y306+0.2)</f>
        <v>--</v>
      </c>
      <c r="AW306" s="583" t="s">
        <v>1151</v>
      </c>
      <c r="AX306" s="577" t="str">
        <f aca="false">AV306</f>
        <v>--</v>
      </c>
      <c r="AY306" s="540" t="n">
        <f aca="false">IF(D306&gt;2,AU306,AU306-AV306)</f>
        <v>20</v>
      </c>
      <c r="AZ306" s="540" t="n">
        <f aca="false">N306</f>
        <v>0.5</v>
      </c>
      <c r="BA306" s="540" t="n">
        <f aca="false">P306</f>
        <v>3.5</v>
      </c>
      <c r="BB306" s="581" t="n">
        <f aca="false">IF(F306=0,IF(ROUND(AY306*(((N306*P306)+(((D306+M306*2)/6)*P306))-ROUND(((D306+M306*2)^2)*((PI()*96.379/(4*360))-((SIN((96.379/2)*PI()/180))*(COS((96.379/2)*PI()/180))/4)),4)),2),ROUND(AY306*(((N306*P306)+(((D306+M306*2)/4)*P306))-ROUND(((D306+M306*2)^2)*((PI()*120/(4*360))-((SIN((120/2)*PI()/180))*(COS((120/2)*PI()/180))/4)),4)),2)),0)</f>
        <v>0</v>
      </c>
      <c r="BC306" s="591" t="n">
        <f aca="false">IF(F306&gt;0,ROUND(AY306*N306*P306,2),0)</f>
        <v>35</v>
      </c>
      <c r="BD306" s="591" t="n">
        <f aca="false">SUM(Q306:U306,AH306:AL306)</f>
        <v>198.1</v>
      </c>
      <c r="BE306" s="591" t="n">
        <f aca="false">IF(F306=0,ROUND((PI()*((D306+M306*2)^2)/4)*AY306,2),ROUND((D306+M306*2)*(F306+M306*2)*AY306,2))</f>
        <v>100.8</v>
      </c>
      <c r="BF306" s="592" t="n">
        <f aca="false">IF(($I306+M306-0.15)&lt;=2,($I306+M306+0.15),IF(($I306+M306)&lt;=3,2.35,($I306+M306+0.2)-0.85))</f>
        <v>2.35</v>
      </c>
      <c r="BG306" s="592" t="n">
        <f aca="false">IF(D306&gt;2,(I306-F306-M306-0.11),IF(($I306+M306)&lt;=2,0,IF(($I306+M306)&gt;3,0.85,(I306+M306+0.2-BF306))))</f>
        <v>0.4218</v>
      </c>
      <c r="BH306" s="592" t="n">
        <f aca="false">IF(D306&gt;2,ROUND(((1.42+0.4)+(0.91+0.4))*2*BG306,2),ROUND(AV306*AX306*BF306,2))</f>
        <v>2.64</v>
      </c>
      <c r="BI306" s="592" t="n">
        <f aca="false">ROUND(((PI()*0.9^2)/4)*BG306,2)</f>
        <v>0.27</v>
      </c>
      <c r="BJ306" s="593" t="n">
        <f aca="false">ROUND(BD306-BE306-BH306-BI306-BB306-BC306,2)</f>
        <v>59.39</v>
      </c>
      <c r="BK306" s="594"/>
    </row>
    <row r="307" customFormat="false" ht="14.25" hidden="false" customHeight="false" outlineLevel="0" collapsed="false">
      <c r="A307" s="573" t="s">
        <v>1426</v>
      </c>
      <c r="B307" s="574" t="s">
        <v>10</v>
      </c>
      <c r="C307" s="575" t="s">
        <v>1427</v>
      </c>
      <c r="D307" s="576" t="n">
        <v>2.5</v>
      </c>
      <c r="E307" s="577" t="s">
        <v>1151</v>
      </c>
      <c r="F307" s="577" t="n">
        <v>1.5</v>
      </c>
      <c r="G307" s="576" t="s">
        <v>1193</v>
      </c>
      <c r="H307" s="578" t="n">
        <v>17</v>
      </c>
      <c r="I307" s="579" t="n">
        <v>2.1858</v>
      </c>
      <c r="J307" s="579" t="n">
        <v>2.2834</v>
      </c>
      <c r="K307" s="580" t="n">
        <v>0</v>
      </c>
      <c r="L307" s="581" t="n">
        <f aca="false">ROUND((I307+J307)/2,2)</f>
        <v>2.23</v>
      </c>
      <c r="M307" s="540" t="n">
        <f aca="false">IF(F307=0,ROUND($D307*0.1,2),IF(D307&gt;2.8,0.18,0.15))</f>
        <v>0.15</v>
      </c>
      <c r="N307" s="540" t="n">
        <f aca="false">IF(F307=0,IF(ROUND($D307/4,2),IF(ROUND(($D307*1.2)/6,2)&lt;0.1,0.1,ROUND(($D307*1.2)/6,2))),0.5)</f>
        <v>0.5</v>
      </c>
      <c r="O307" s="581" t="n">
        <f aca="false">L307+M307+N307</f>
        <v>2.88</v>
      </c>
      <c r="P307" s="581" t="n">
        <f aca="false">IF(O307&lt;2,(D307+M307*2)+0.6,(D307+M307*2)+0.6+ROUNDUP(O307-2,0)*0.1)</f>
        <v>3.5</v>
      </c>
      <c r="Q307" s="582" t="n">
        <f aca="false">IF($O307&lt;=$W$4,ROUND(IF($O307&lt;1.5,$O307*$H307*$P307,1.5*$H307*$P307),2),0)</f>
        <v>0</v>
      </c>
      <c r="R307" s="582" t="n">
        <f aca="false">IF($O307&gt;$W$4,ROUND(IF($O307&lt;1.5,$O307*$H307*$P307,1.5*$H307*$P307),2),0)</f>
        <v>89.25</v>
      </c>
      <c r="S307" s="582" t="n">
        <f aca="false">IF($O307&gt;$W$4,ROUND(IF($O307&lt;1.5,0,IF($O307&gt;3,1.5*$H307*$P307,($O307-1.5)*$H307*$P307)),2),0)</f>
        <v>82.11</v>
      </c>
      <c r="T307" s="582" t="n">
        <f aca="false">IF($O307&gt;$W$4,ROUND(IF($O307&lt;3,0,IF($O307&gt;4.5,1.5*$H307*$P307,($O307-3)*$H307*$P307)),2),0)</f>
        <v>0</v>
      </c>
      <c r="U307" s="582" t="n">
        <f aca="false">IF($O307&gt;$W$4,ROUND(IF($O307&lt;4.5,0,IF($O307&gt;6,($O307-4.5)*$H307*$P307,($O307-4.5)*$H307*$P307)),2),0)</f>
        <v>0</v>
      </c>
      <c r="V307" s="540" t="n">
        <f aca="false">IF($O307&gt;$W$4,IF($O307&lt;=4,ROUND($H307*($O307+0.5)*2,2),0),0)</f>
        <v>114.92</v>
      </c>
      <c r="W307" s="541" t="n">
        <f aca="false">IF($O307&gt;$W$4,IF($O307&gt;4,ROUND($H307*($O307+0.5)*2,2),0),0)</f>
        <v>0</v>
      </c>
      <c r="X307" s="573" t="str">
        <f aca="false">A307</f>
        <v>JB49</v>
      </c>
      <c r="Y307" s="576" t="str">
        <f aca="false">IF($D307=0.4,1.2,IF($D307=0.6,1.2,IF($D307=0.8,1.3,IF($D307=1,1.5,IF($D307=1.2,1.7,IF($D307&lt;=2,2,"--"))))))</f>
        <v>--</v>
      </c>
      <c r="Z307" s="583" t="s">
        <v>1151</v>
      </c>
      <c r="AA307" s="577" t="str">
        <f aca="false">Y307</f>
        <v>--</v>
      </c>
      <c r="AB307" s="584" t="str">
        <f aca="false">IF($Y307="--","--",I307)</f>
        <v>--</v>
      </c>
      <c r="AC307" s="585" t="str">
        <f aca="false">IF($Y307="--","--",IF(D307&gt;1.5,0.15,ROUND($D307*0.1,2)))</f>
        <v>--</v>
      </c>
      <c r="AD307" s="585" t="str">
        <f aca="false">IF($Y307="--","--",0.15)</f>
        <v>--</v>
      </c>
      <c r="AE307" s="586" t="str">
        <f aca="false">IF($Y307="--","--",ROUND(AB307+AC307+AD307,2))</f>
        <v>--</v>
      </c>
      <c r="AF307" s="587" t="str">
        <f aca="false">IF($Y307="--","--",IF($AB307&lt;=2,$Y307+1,($Y307+1)+ROUNDUP($AB307-2,0)*0.1))</f>
        <v>--</v>
      </c>
      <c r="AG307" s="588" t="str">
        <f aca="false">IF($D307=0.4,0.92,IF($D307=0.6,0.68,IF($D307=0.8,0.74,IF($D307=1,0.7,IF($D307=1.2,0.66,IF($D307=1.5,0.6,IF($D307&lt;=2,(2.4-(D307+0.3)),"--")))))))</f>
        <v>--</v>
      </c>
      <c r="AH307" s="589" t="str">
        <f aca="false">IF($Y307="--","--",IF($AE307&lt;=$W$4,ROUND(IF($AE307&lt;1.5,$AE307*$AF307*$AG307,1.5*$AF307*$AG307),2),0))</f>
        <v>--</v>
      </c>
      <c r="AI307" s="589" t="str">
        <f aca="false">IF($Y307="--","--",IF($AE307&gt;$W$4,ROUND(IF($AE307&lt;1.5,$AE307*$AF307*$AG307,1.5*$AF307*$AG307),2),0))</f>
        <v>--</v>
      </c>
      <c r="AJ307" s="589" t="str">
        <f aca="false">IF($Y307="--","--",IF($AE307&gt;$W$4,ROUND(IF($AE307&lt;1.5,0,IF($AE307&gt;3,1.5*$AF307*$AG307,($AE307-1.5)*$AF307*$AG307)),2),0))</f>
        <v>--</v>
      </c>
      <c r="AK307" s="589" t="str">
        <f aca="false">IF($Y307="--","--",IF($AE307&gt;$W$4,ROUND(IF($AE307&lt;3,0,IF($AE307&gt;4.5,1.5*$AF307*$AG307,($AE307-3)*$AF307*$AG307)),2),0))</f>
        <v>--</v>
      </c>
      <c r="AL307" s="589" t="str">
        <f aca="false">IF($Y307="--","--",IF($AE307&gt;$W$4,ROUND(IF($AE307&lt;4.5,0,IF($AE307&gt;6,($AE307-4.5)*$AF307*$AG307,($AE307-4.5)*$AF307*$AG307)),2),0))</f>
        <v>--</v>
      </c>
      <c r="AM307" s="585" t="str">
        <f aca="false">IF($Y307="--","--",IF($AE307&gt;$W$4,IF($AE307&lt;=4,ROUND(($AG307*4)*($AE307+0.5)*2,2),0),0))</f>
        <v>--</v>
      </c>
      <c r="AN307" s="548" t="str">
        <f aca="false">IF($Y307="--","--",IF($AE307&gt;$W$4,IF($AE307&gt;4,ROUND(($AG307*4)*($AE307+0.5)*2,2),0),0))</f>
        <v>--</v>
      </c>
      <c r="AO307" s="573" t="s">
        <v>1426</v>
      </c>
      <c r="AP307" s="574" t="s">
        <v>10</v>
      </c>
      <c r="AQ307" s="590" t="s">
        <v>1427</v>
      </c>
      <c r="AR307" s="576" t="n">
        <v>2.5</v>
      </c>
      <c r="AS307" s="577" t="s">
        <v>1151</v>
      </c>
      <c r="AT307" s="577" t="n">
        <v>1.5</v>
      </c>
      <c r="AU307" s="578" t="n">
        <v>17</v>
      </c>
      <c r="AV307" s="576" t="str">
        <f aca="false">IF($Y307="--","--",Y307+0.2)</f>
        <v>--</v>
      </c>
      <c r="AW307" s="583" t="s">
        <v>1151</v>
      </c>
      <c r="AX307" s="577" t="str">
        <f aca="false">AV307</f>
        <v>--</v>
      </c>
      <c r="AY307" s="540" t="n">
        <f aca="false">IF(D307&gt;2,AU307,AU307-AV307)</f>
        <v>17</v>
      </c>
      <c r="AZ307" s="540" t="n">
        <f aca="false">N307</f>
        <v>0.5</v>
      </c>
      <c r="BA307" s="540" t="n">
        <f aca="false">P307</f>
        <v>3.5</v>
      </c>
      <c r="BB307" s="581" t="n">
        <f aca="false">IF(F307=0,IF(ROUND(AY307*(((N307*P307)+(((D307+M307*2)/6)*P307))-ROUND(((D307+M307*2)^2)*((PI()*96.379/(4*360))-((SIN((96.379/2)*PI()/180))*(COS((96.379/2)*PI()/180))/4)),4)),2),ROUND(AY307*(((N307*P307)+(((D307+M307*2)/4)*P307))-ROUND(((D307+M307*2)^2)*((PI()*120/(4*360))-((SIN((120/2)*PI()/180))*(COS((120/2)*PI()/180))/4)),4)),2)),0)</f>
        <v>0</v>
      </c>
      <c r="BC307" s="591" t="n">
        <f aca="false">IF(F307&gt;0,ROUND(AY307*N307*P307,2),0)</f>
        <v>29.75</v>
      </c>
      <c r="BD307" s="591" t="n">
        <f aca="false">SUM(Q307:U307,AH307:AL307)</f>
        <v>171.36</v>
      </c>
      <c r="BE307" s="591" t="n">
        <f aca="false">IF(F307=0,ROUND((PI()*((D307+M307*2)^2)/4)*AY307,2),ROUND((D307+M307*2)*(F307+M307*2)*AY307,2))</f>
        <v>85.68</v>
      </c>
      <c r="BF307" s="592" t="n">
        <f aca="false">IF(($I307+M307-0.15)&lt;=2,($I307+M307+0.15),IF(($I307+M307)&lt;=3,2.35,($I307+M307+0.2)-0.85))</f>
        <v>2.35</v>
      </c>
      <c r="BG307" s="592" t="n">
        <f aca="false">IF(D307&gt;2,(I307-F307-M307-0.11),IF(($I307+M307)&lt;=2,0,IF(($I307+M307)&gt;3,0.85,(I307+M307+0.2-BF307))))</f>
        <v>0.4258</v>
      </c>
      <c r="BH307" s="592" t="n">
        <f aca="false">IF(D307&gt;2,ROUND(((1.42+0.4)+(0.91+0.4))*2*BG307,2),ROUND(AV307*AX307*BF307,2))</f>
        <v>2.67</v>
      </c>
      <c r="BI307" s="592" t="n">
        <f aca="false">ROUND(((PI()*0.9^2)/4)*BG307,2)</f>
        <v>0.27</v>
      </c>
      <c r="BJ307" s="593" t="n">
        <f aca="false">ROUND(BD307-BE307-BH307-BI307-BB307-BC307,2)</f>
        <v>52.99</v>
      </c>
      <c r="BK307" s="594"/>
    </row>
    <row r="308" customFormat="false" ht="14.25" hidden="false" customHeight="false" outlineLevel="0" collapsed="false">
      <c r="A308" s="595" t="s">
        <v>1427</v>
      </c>
      <c r="B308" s="596" t="s">
        <v>10</v>
      </c>
      <c r="C308" s="603" t="s">
        <v>1428</v>
      </c>
      <c r="D308" s="598" t="n">
        <v>2.5</v>
      </c>
      <c r="E308" s="599" t="s">
        <v>1151</v>
      </c>
      <c r="F308" s="599" t="n">
        <v>1.5</v>
      </c>
      <c r="G308" s="598" t="s">
        <v>1193</v>
      </c>
      <c r="H308" s="600" t="n">
        <v>26</v>
      </c>
      <c r="I308" s="580" t="n">
        <v>2.2834</v>
      </c>
      <c r="J308" s="580" t="n">
        <v>1.9962</v>
      </c>
      <c r="K308" s="580" t="n">
        <v>0.014</v>
      </c>
      <c r="L308" s="581" t="n">
        <f aca="false">ROUND((I308+J308)/2,2)</f>
        <v>2.14</v>
      </c>
      <c r="M308" s="540" t="n">
        <f aca="false">IF(F308=0,ROUND($D308*0.1,2),IF(D308&gt;2.8,0.18,0.15))</f>
        <v>0.15</v>
      </c>
      <c r="N308" s="540" t="n">
        <f aca="false">IF(F308=0,IF(ROUND($D308/4,2),IF(ROUND(($D308*1.2)/6,2)&lt;0.1,0.1,ROUND(($D308*1.2)/6,2))),0.5)</f>
        <v>0.5</v>
      </c>
      <c r="O308" s="581" t="n">
        <f aca="false">L308+M308+N308</f>
        <v>2.79</v>
      </c>
      <c r="P308" s="581" t="n">
        <f aca="false">IF(O308&lt;2,(D308+M308*2)+0.6,(D308+M308*2)+0.6+ROUNDUP(O308-2,0)*0.1)</f>
        <v>3.5</v>
      </c>
      <c r="Q308" s="582" t="n">
        <f aca="false">IF($O308&lt;=$W$4,ROUND(IF($O308&lt;1.5,$O308*$H308*$P308,1.5*$H308*$P308),2),0)</f>
        <v>0</v>
      </c>
      <c r="R308" s="582" t="n">
        <f aca="false">IF($O308&gt;$W$4,ROUND(IF($O308&lt;1.5,$O308*$H308*$P308,1.5*$H308*$P308),2),0)</f>
        <v>136.5</v>
      </c>
      <c r="S308" s="582" t="n">
        <f aca="false">IF($O308&gt;$W$4,ROUND(IF($O308&lt;1.5,0,IF($O308&gt;3,1.5*$H308*$P308,($O308-1.5)*$H308*$P308)),2),0)</f>
        <v>117.39</v>
      </c>
      <c r="T308" s="582" t="n">
        <f aca="false">IF($O308&gt;$W$4,ROUND(IF($O308&lt;3,0,IF($O308&gt;4.5,1.5*$H308*$P308,($O308-3)*$H308*$P308)),2),0)</f>
        <v>0</v>
      </c>
      <c r="U308" s="582" t="n">
        <f aca="false">IF($O308&gt;$W$4,ROUND(IF($O308&lt;4.5,0,IF($O308&gt;6,($O308-4.5)*$H308*$P308,($O308-4.5)*$H308*$P308)),2),0)</f>
        <v>0</v>
      </c>
      <c r="V308" s="540" t="n">
        <f aca="false">IF($O308&gt;$W$4,IF($O308&lt;=4,ROUND($H308*($O308+0.5)*2,2),0),0)</f>
        <v>171.08</v>
      </c>
      <c r="W308" s="541" t="n">
        <f aca="false">IF($O308&gt;$W$4,IF($O308&gt;4,ROUND($H308*($O308+0.5)*2,2),0),0)</f>
        <v>0</v>
      </c>
      <c r="X308" s="595" t="str">
        <f aca="false">A308</f>
        <v>JB50</v>
      </c>
      <c r="Y308" s="598" t="str">
        <f aca="false">IF($D308=0.4,1.2,IF($D308=0.6,1.2,IF($D308=0.8,1.3,IF($D308=1,1.5,IF($D308=1.2,1.7,IF($D308&lt;=2,2,"--"))))))</f>
        <v>--</v>
      </c>
      <c r="Z308" s="601" t="s">
        <v>1151</v>
      </c>
      <c r="AA308" s="599" t="str">
        <f aca="false">Y308</f>
        <v>--</v>
      </c>
      <c r="AB308" s="584" t="str">
        <f aca="false">IF($Y308="--","--",I308)</f>
        <v>--</v>
      </c>
      <c r="AC308" s="585" t="str">
        <f aca="false">IF($Y308="--","--",IF(D308&gt;1.5,0.15,ROUND($D308*0.1,2)))</f>
        <v>--</v>
      </c>
      <c r="AD308" s="585" t="str">
        <f aca="false">IF($Y308="--","--",0.15)</f>
        <v>--</v>
      </c>
      <c r="AE308" s="586" t="str">
        <f aca="false">IF($Y308="--","--",ROUND(AB308+AC308+AD308,2))</f>
        <v>--</v>
      </c>
      <c r="AF308" s="586" t="str">
        <f aca="false">IF($Y308="--","--",IF($AB308&lt;=2,$Y308+1,($Y308+1)+ROUNDUP($AB308-2,0)*0.1))</f>
        <v>--</v>
      </c>
      <c r="AG308" s="602" t="str">
        <f aca="false">IF($D308=0.4,0.92,IF($D308=0.6,0.68,IF($D308=0.8,0.74,IF($D308=1,0.7,IF($D308=1.2,0.66,IF($D308=1.5,0.6,IF($D308&lt;=2,(2.4-(D308+0.3)),"--")))))))</f>
        <v>--</v>
      </c>
      <c r="AH308" s="589" t="str">
        <f aca="false">IF($Y308="--","--",IF($AE308&lt;=$W$4,ROUND(IF($AE308&lt;1.5,$AE308*$AF308*$AG308,1.5*$AF308*$AG308),2),0))</f>
        <v>--</v>
      </c>
      <c r="AI308" s="589" t="str">
        <f aca="false">IF($Y308="--","--",IF($AE308&gt;$W$4,ROUND(IF($AE308&lt;1.5,$AE308*$AF308*$AG308,1.5*$AF308*$AG308),2),0))</f>
        <v>--</v>
      </c>
      <c r="AJ308" s="589" t="str">
        <f aca="false">IF($Y308="--","--",IF($AE308&gt;$W$4,ROUND(IF($AE308&lt;1.5,0,IF($AE308&gt;3,1.5*$AF308*$AG308,($AE308-1.5)*$AF308*$AG308)),2),0))</f>
        <v>--</v>
      </c>
      <c r="AK308" s="589" t="str">
        <f aca="false">IF($Y308="--","--",IF($AE308&gt;$W$4,ROUND(IF($AE308&lt;3,0,IF($AE308&gt;4.5,1.5*$AF308*$AG308,($AE308-3)*$AF308*$AG308)),2),0))</f>
        <v>--</v>
      </c>
      <c r="AL308" s="589" t="str">
        <f aca="false">IF($Y308="--","--",IF($AE308&gt;$W$4,ROUND(IF($AE308&lt;4.5,0,IF($AE308&gt;6,($AE308-4.5)*$AF308*$AG308,($AE308-4.5)*$AF308*$AG308)),2),0))</f>
        <v>--</v>
      </c>
      <c r="AM308" s="585" t="str">
        <f aca="false">IF($Y308="--","--",IF($AE308&gt;$W$4,IF($AE308&lt;=4,ROUND(($AG308*4)*($AE308+0.5)*2,2),0),0))</f>
        <v>--</v>
      </c>
      <c r="AN308" s="548" t="str">
        <f aca="false">IF($Y308="--","--",IF($AE308&gt;$W$4,IF($AE308&gt;4,ROUND(($AG308*4)*($AE308+0.5)*2,2),0),0))</f>
        <v>--</v>
      </c>
      <c r="AO308" s="595" t="s">
        <v>1427</v>
      </c>
      <c r="AP308" s="596" t="s">
        <v>10</v>
      </c>
      <c r="AQ308" s="603" t="s">
        <v>1428</v>
      </c>
      <c r="AR308" s="598" t="n">
        <v>2.5</v>
      </c>
      <c r="AS308" s="599" t="s">
        <v>1151</v>
      </c>
      <c r="AT308" s="599" t="n">
        <v>1.5</v>
      </c>
      <c r="AU308" s="600" t="n">
        <v>26</v>
      </c>
      <c r="AV308" s="598" t="str">
        <f aca="false">IF($Y308="--","--",Y308+0.2)</f>
        <v>--</v>
      </c>
      <c r="AW308" s="601" t="s">
        <v>1151</v>
      </c>
      <c r="AX308" s="599" t="str">
        <f aca="false">AV308</f>
        <v>--</v>
      </c>
      <c r="AY308" s="540" t="n">
        <f aca="false">IF(D308&gt;2,AU308,AU308-AV308)</f>
        <v>26</v>
      </c>
      <c r="AZ308" s="540" t="n">
        <f aca="false">N308</f>
        <v>0.5</v>
      </c>
      <c r="BA308" s="540" t="n">
        <f aca="false">P308</f>
        <v>3.5</v>
      </c>
      <c r="BB308" s="581" t="n">
        <f aca="false">IF(F308=0,IF(ROUND(AY308*(((N308*P308)+(((D308+M308*2)/6)*P308))-ROUND(((D308+M308*2)^2)*((PI()*96.379/(4*360))-((SIN((96.379/2)*PI()/180))*(COS((96.379/2)*PI()/180))/4)),4)),2),ROUND(AY308*(((N308*P308)+(((D308+M308*2)/4)*P308))-ROUND(((D308+M308*2)^2)*((PI()*120/(4*360))-((SIN((120/2)*PI()/180))*(COS((120/2)*PI()/180))/4)),4)),2)),0)</f>
        <v>0</v>
      </c>
      <c r="BC308" s="591" t="n">
        <f aca="false">IF(F308&gt;0,ROUND(AY308*N308*P308,2),0)</f>
        <v>45.5</v>
      </c>
      <c r="BD308" s="591" t="n">
        <f aca="false">SUM(Q308:U308,AH308:AL308)</f>
        <v>253.89</v>
      </c>
      <c r="BE308" s="591" t="n">
        <f aca="false">IF(F308=0,ROUND((PI()*((D308+M308*2)^2)/4)*AY308,2),ROUND((D308+M308*2)*(F308+M308*2)*AY308,2))</f>
        <v>131.04</v>
      </c>
      <c r="BF308" s="582" t="n">
        <f aca="false">IF(($I308+M308-0.15)&lt;=2,($I308+M308+0.15),IF(($I308+M308)&lt;=3,2.35,($I308+M308+0.2)-0.85))</f>
        <v>2.35</v>
      </c>
      <c r="BG308" s="582" t="n">
        <f aca="false">IF(D308&gt;2,(I308-F308-M308-0.11),IF(($I308+M308)&lt;=2,0,IF(($I308+M308)&gt;3,0.85,(I308+M308+0.2-BF308))))</f>
        <v>0.5234</v>
      </c>
      <c r="BH308" s="582" t="n">
        <f aca="false">IF(D308&gt;2,ROUND(((1.42+0.4)+(0.91+0.4))*2*BG308,2),ROUND(AV308*AX308*BF308,2))</f>
        <v>3.28</v>
      </c>
      <c r="BI308" s="582" t="n">
        <f aca="false">ROUND(((PI()*0.9^2)/4)*BG308,2)</f>
        <v>0.33</v>
      </c>
      <c r="BJ308" s="593" t="n">
        <f aca="false">ROUND(BD308-BE308-BH308-BI308-BB308-BC308,2)</f>
        <v>73.74</v>
      </c>
      <c r="BK308" s="594"/>
    </row>
    <row r="309" customFormat="false" ht="14.25" hidden="false" customHeight="false" outlineLevel="0" collapsed="false">
      <c r="A309" s="503"/>
      <c r="B309" s="504"/>
      <c r="C309" s="604"/>
      <c r="D309" s="505"/>
      <c r="E309" s="505"/>
      <c r="F309" s="505"/>
      <c r="G309" s="505"/>
      <c r="H309" s="507"/>
      <c r="I309" s="508"/>
      <c r="J309" s="508"/>
      <c r="K309" s="508"/>
      <c r="L309" s="509"/>
      <c r="M309" s="510"/>
      <c r="N309" s="510"/>
      <c r="O309" s="509"/>
      <c r="P309" s="509"/>
      <c r="Q309" s="511"/>
      <c r="R309" s="511"/>
      <c r="S309" s="511"/>
      <c r="T309" s="511"/>
      <c r="U309" s="511"/>
      <c r="V309" s="512"/>
      <c r="W309" s="513"/>
      <c r="X309" s="503"/>
      <c r="Y309" s="505"/>
      <c r="Z309" s="551"/>
      <c r="AA309" s="505"/>
      <c r="AB309" s="552"/>
      <c r="AC309" s="553"/>
      <c r="AD309" s="553"/>
      <c r="AE309" s="554"/>
      <c r="AF309" s="554"/>
      <c r="AG309" s="551"/>
      <c r="AH309" s="555"/>
      <c r="AI309" s="555"/>
      <c r="AJ309" s="555"/>
      <c r="AK309" s="555"/>
      <c r="AL309" s="555"/>
      <c r="AM309" s="553"/>
      <c r="AN309" s="556"/>
      <c r="AO309" s="503"/>
      <c r="AP309" s="504"/>
      <c r="AQ309" s="604"/>
      <c r="AR309" s="505"/>
      <c r="AS309" s="505"/>
      <c r="AT309" s="505"/>
      <c r="AU309" s="507"/>
      <c r="AV309" s="505"/>
      <c r="AW309" s="551"/>
      <c r="AX309" s="505"/>
      <c r="AY309" s="510"/>
      <c r="AZ309" s="510"/>
      <c r="BA309" s="510"/>
      <c r="BB309" s="509"/>
      <c r="BC309" s="509"/>
      <c r="BD309" s="509"/>
      <c r="BE309" s="509"/>
      <c r="BF309" s="511"/>
      <c r="BG309" s="511"/>
      <c r="BH309" s="511"/>
      <c r="BI309" s="511"/>
      <c r="BJ309" s="515"/>
      <c r="BK309" s="516"/>
    </row>
    <row r="310" s="456" customFormat="true" ht="14.25" hidden="false" customHeight="false" outlineLevel="0" collapsed="false">
      <c r="A310" s="517" t="s">
        <v>1429</v>
      </c>
      <c r="B310" s="504"/>
      <c r="C310" s="504"/>
      <c r="D310" s="505"/>
      <c r="E310" s="505"/>
      <c r="F310" s="505"/>
      <c r="G310" s="506"/>
      <c r="H310" s="507"/>
      <c r="I310" s="508"/>
      <c r="J310" s="508"/>
      <c r="K310" s="508"/>
      <c r="L310" s="509"/>
      <c r="M310" s="510"/>
      <c r="N310" s="510"/>
      <c r="O310" s="509"/>
      <c r="P310" s="509"/>
      <c r="Q310" s="511"/>
      <c r="R310" s="511"/>
      <c r="S310" s="511"/>
      <c r="T310" s="511"/>
      <c r="U310" s="511"/>
      <c r="V310" s="512"/>
      <c r="W310" s="513"/>
      <c r="X310" s="518" t="str">
        <f aca="false">$A310</f>
        <v>BACIA JC - RUA JOÃO MENDES (C)</v>
      </c>
      <c r="Y310" s="505"/>
      <c r="Z310" s="551"/>
      <c r="AA310" s="505"/>
      <c r="AB310" s="552"/>
      <c r="AC310" s="553"/>
      <c r="AD310" s="553"/>
      <c r="AE310" s="554"/>
      <c r="AF310" s="554"/>
      <c r="AG310" s="551"/>
      <c r="AH310" s="555"/>
      <c r="AI310" s="555"/>
      <c r="AJ310" s="555"/>
      <c r="AK310" s="555"/>
      <c r="AL310" s="555"/>
      <c r="AM310" s="553"/>
      <c r="AN310" s="556"/>
      <c r="AO310" s="518" t="str">
        <f aca="false">$A310</f>
        <v>BACIA JC - RUA JOÃO MENDES (C)</v>
      </c>
      <c r="AP310" s="504"/>
      <c r="AQ310" s="504"/>
      <c r="AR310" s="505"/>
      <c r="AS310" s="505"/>
      <c r="AT310" s="505"/>
      <c r="AU310" s="507"/>
      <c r="AV310" s="506"/>
      <c r="AW310" s="506"/>
      <c r="AX310" s="506"/>
      <c r="AY310" s="510"/>
      <c r="AZ310" s="510"/>
      <c r="BA310" s="510"/>
      <c r="BB310" s="509"/>
      <c r="BC310" s="509"/>
      <c r="BD310" s="509"/>
      <c r="BE310" s="509"/>
      <c r="BF310" s="509"/>
      <c r="BG310" s="509"/>
      <c r="BH310" s="509"/>
      <c r="BI310" s="509"/>
      <c r="BJ310" s="515"/>
      <c r="BK310" s="516"/>
    </row>
    <row r="311" customFormat="false" ht="14.25" hidden="false" customHeight="false" outlineLevel="0" collapsed="false">
      <c r="A311" s="557" t="s">
        <v>1430</v>
      </c>
      <c r="B311" s="504"/>
      <c r="C311" s="504"/>
      <c r="D311" s="505"/>
      <c r="E311" s="505"/>
      <c r="F311" s="505"/>
      <c r="G311" s="506"/>
      <c r="H311" s="507"/>
      <c r="I311" s="508"/>
      <c r="J311" s="508"/>
      <c r="K311" s="508"/>
      <c r="L311" s="509"/>
      <c r="M311" s="510"/>
      <c r="N311" s="510"/>
      <c r="O311" s="509"/>
      <c r="P311" s="509"/>
      <c r="Q311" s="511"/>
      <c r="R311" s="511"/>
      <c r="S311" s="511"/>
      <c r="T311" s="511"/>
      <c r="U311" s="511"/>
      <c r="V311" s="512"/>
      <c r="W311" s="513"/>
      <c r="X311" s="528" t="str">
        <f aca="false">$A311</f>
        <v>Rua Dr. Pedro Caldas da Cunha</v>
      </c>
      <c r="Y311" s="522"/>
      <c r="Z311" s="522"/>
      <c r="AA311" s="522"/>
      <c r="AB311" s="525"/>
      <c r="AC311" s="525"/>
      <c r="AD311" s="525"/>
      <c r="AE311" s="525"/>
      <c r="AF311" s="523"/>
      <c r="AG311" s="525"/>
      <c r="AH311" s="525"/>
      <c r="AI311" s="525"/>
      <c r="AJ311" s="525"/>
      <c r="AK311" s="525"/>
      <c r="AL311" s="525"/>
      <c r="AM311" s="525"/>
      <c r="AN311" s="527"/>
      <c r="AO311" s="557" t="str">
        <f aca="false">$A311</f>
        <v>Rua Dr. Pedro Caldas da Cunha</v>
      </c>
      <c r="AP311" s="504"/>
      <c r="AQ311" s="504"/>
      <c r="AR311" s="505"/>
      <c r="AS311" s="505"/>
      <c r="AT311" s="505"/>
      <c r="AU311" s="507"/>
      <c r="AV311" s="506"/>
      <c r="AW311" s="506"/>
      <c r="AX311" s="506"/>
      <c r="AY311" s="510"/>
      <c r="AZ311" s="510"/>
      <c r="BA311" s="510"/>
      <c r="BB311" s="509"/>
      <c r="BC311" s="509"/>
      <c r="BD311" s="509"/>
      <c r="BE311" s="509"/>
      <c r="BF311" s="509"/>
      <c r="BG311" s="509"/>
      <c r="BH311" s="509"/>
      <c r="BI311" s="509"/>
      <c r="BJ311" s="515"/>
      <c r="BK311" s="516"/>
    </row>
    <row r="312" customFormat="false" ht="14.25" hidden="false" customHeight="false" outlineLevel="0" collapsed="false">
      <c r="A312" s="558" t="s">
        <v>1431</v>
      </c>
      <c r="B312" s="570" t="s">
        <v>10</v>
      </c>
      <c r="C312" s="559" t="s">
        <v>1432</v>
      </c>
      <c r="D312" s="560" t="n">
        <v>0.4</v>
      </c>
      <c r="E312" s="561"/>
      <c r="F312" s="561"/>
      <c r="G312" s="560" t="s">
        <v>1155</v>
      </c>
      <c r="H312" s="562" t="n">
        <v>30</v>
      </c>
      <c r="I312" s="563" t="n">
        <v>0.936</v>
      </c>
      <c r="J312" s="563" t="n">
        <v>0.936000000000002</v>
      </c>
      <c r="K312" s="536" t="n">
        <v>0.088</v>
      </c>
      <c r="L312" s="537" t="n">
        <f aca="false">ROUND((I312+J312)/2,2)</f>
        <v>0.94</v>
      </c>
      <c r="M312" s="538" t="n">
        <f aca="false">IF(F312=0,ROUND($D312*0.1,2),IF(D312&gt;2.8,0.18,0.15))</f>
        <v>0.04</v>
      </c>
      <c r="N312" s="538" t="n">
        <f aca="false">IF(F312=0,IF(ROUND($D312/4,2),IF(ROUND(($D312*1.2)/6,2)&lt;0.1,0.1,ROUND(($D312*1.2)/6,2))),0.5)</f>
        <v>0.1</v>
      </c>
      <c r="O312" s="537" t="n">
        <f aca="false">L312+M312+N312</f>
        <v>1.08</v>
      </c>
      <c r="P312" s="537" t="n">
        <f aca="false">IF(O312&lt;2,(D312+M312*2)+0.6,(D312+M312*2)+0.6+ROUNDUP(O312-2,0)*0.1)</f>
        <v>1.08</v>
      </c>
      <c r="Q312" s="539" t="n">
        <f aca="false">IF($O312&lt;=$W$4,ROUND(IF($O312&lt;1.5,$O312*$H312*$P312,1.5*$H312*$P312),2),0)</f>
        <v>34.99</v>
      </c>
      <c r="R312" s="539" t="n">
        <f aca="false">IF($O312&gt;$W$4,ROUND(IF($O312&lt;1.5,$O312*$H312*$P312,1.5*$H312*$P312),2),0)</f>
        <v>0</v>
      </c>
      <c r="S312" s="539" t="n">
        <f aca="false">IF($O312&gt;$W$4,ROUND(IF($O312&lt;1.5,0,IF($O312&gt;3,1.5*$H312*$P312,($O312-1.5)*$H312*$P312)),2),0)</f>
        <v>0</v>
      </c>
      <c r="T312" s="539" t="n">
        <f aca="false">IF($O312&gt;$W$4,ROUND(IF($O312&lt;3,0,IF($O312&gt;4.5,1.5*$H312*$P312,($O312-3)*$H312*$P312)),2),0)</f>
        <v>0</v>
      </c>
      <c r="U312" s="539" t="n">
        <f aca="false">IF($O312&gt;$W$4,ROUND(IF($O312&lt;4.5,0,IF($O312&gt;6,($O312-4.5)*$H312*$P312,($O312-4.5)*$H312*$P312)),2),0)</f>
        <v>0</v>
      </c>
      <c r="V312" s="540" t="n">
        <f aca="false">IF($O312&gt;$W$4,IF($O312&lt;=4,ROUND($H312*($O312+0.5)*2,2),0),0)</f>
        <v>0</v>
      </c>
      <c r="W312" s="541" t="n">
        <f aca="false">IF($O312&gt;$W$4,IF($O312&gt;4,ROUND($H312*($O312+0.5)*2,2),0),0)</f>
        <v>0</v>
      </c>
      <c r="X312" s="558" t="str">
        <f aca="false">A312</f>
        <v>JC7-1</v>
      </c>
      <c r="Y312" s="560" t="n">
        <f aca="false">IF($D312=0.4,1.2,IF($D312=0.6,1.2,IF($D312=0.8,1.3,IF($D312=1,1.5,IF($D312=1.2,1.7,IF($D312&lt;=2,2,"--"))))))</f>
        <v>1.2</v>
      </c>
      <c r="Z312" s="564" t="s">
        <v>1151</v>
      </c>
      <c r="AA312" s="561" t="n">
        <f aca="false">Y312</f>
        <v>1.2</v>
      </c>
      <c r="AB312" s="543" t="n">
        <f aca="false">IF($Y312="--","--",I312)</f>
        <v>0.936</v>
      </c>
      <c r="AC312" s="544" t="n">
        <f aca="false">IF($Y312="--","--",IF(D312&gt;1.5,0.15,ROUND($D312*0.1,2)))</f>
        <v>0.04</v>
      </c>
      <c r="AD312" s="544" t="n">
        <f aca="false">IF($Y312="--","--",0.15)</f>
        <v>0.15</v>
      </c>
      <c r="AE312" s="545" t="n">
        <f aca="false">IF($Y312="--","--",ROUND(AB312+AC312+AD312,2))</f>
        <v>1.13</v>
      </c>
      <c r="AF312" s="565" t="n">
        <f aca="false">IF($Y312="--","--",IF($AB312&lt;=2,$Y312+1,($Y312+1)+ROUNDUP($AB312-2,0)*0.1))</f>
        <v>2.2</v>
      </c>
      <c r="AG312" s="566" t="n">
        <f aca="false">IF($D312=0.4,0.92,IF($D312=0.6,0.68,IF($D312=0.8,0.74,IF($D312=1,0.7,IF($D312=1.2,0.66,IF($D312=1.5,0.6,IF($D312&lt;=2,(2.4-(D312+0.3)),"--")))))))</f>
        <v>0.92</v>
      </c>
      <c r="AH312" s="547" t="n">
        <f aca="false">IF($Y312="--","--",IF($AE312&lt;=$W$4,ROUND(IF($AE312&lt;1.5,$AE312*$AF312*$AG312,1.5*$AF312*$AG312),2),0))</f>
        <v>2.29</v>
      </c>
      <c r="AI312" s="547" t="n">
        <f aca="false">IF($Y312="--","--",IF($AE312&gt;$W$4,ROUND(IF($AE312&lt;1.5,$AE312*$AF312*$AG312,1.5*$AF312*$AG312),2),0))</f>
        <v>0</v>
      </c>
      <c r="AJ312" s="547" t="n">
        <f aca="false">IF($Y312="--","--",IF($AE312&gt;$W$4,ROUND(IF($AE312&lt;1.5,0,IF($AE312&gt;3,1.5*$AF312*$AG312,($AE312-1.5)*$AF312*$AG312)),2),0))</f>
        <v>0</v>
      </c>
      <c r="AK312" s="547" t="n">
        <f aca="false">IF($Y312="--","--",IF($AE312&gt;$W$4,ROUND(IF($AE312&lt;3,0,IF($AE312&gt;4.5,1.5*$AF312*$AG312,($AE312-3)*$AF312*$AG312)),2),0))</f>
        <v>0</v>
      </c>
      <c r="AL312" s="547" t="n">
        <f aca="false">IF($Y312="--","--",IF($AE312&gt;$W$4,ROUND(IF($AE312&lt;4.5,0,IF($AE312&gt;6,($AE312-4.5)*$AF312*$AG312,($AE312-4.5)*$AF312*$AG312)),2),0))</f>
        <v>0</v>
      </c>
      <c r="AM312" s="544" t="n">
        <f aca="false">IF($Y312="--","--",IF($AE312&gt;$W$4,IF($AE312&lt;=4,ROUND(($AG312*4)*($AE312+0.5)*2,2),0),0))</f>
        <v>0</v>
      </c>
      <c r="AN312" s="548" t="n">
        <f aca="false">IF($Y312="--","--",IF($AE312&gt;$W$4,IF($AE312&gt;4,ROUND(($AG312*4)*($AE312+0.5)*2,2),0),0))</f>
        <v>0</v>
      </c>
      <c r="AO312" s="558" t="s">
        <v>1431</v>
      </c>
      <c r="AP312" s="570" t="s">
        <v>10</v>
      </c>
      <c r="AQ312" s="571" t="s">
        <v>1432</v>
      </c>
      <c r="AR312" s="560" t="n">
        <v>0.4</v>
      </c>
      <c r="AS312" s="561"/>
      <c r="AT312" s="561"/>
      <c r="AU312" s="562" t="n">
        <v>30</v>
      </c>
      <c r="AV312" s="560" t="n">
        <f aca="false">IF($Y312="--","--",Y312+0.2)</f>
        <v>1.4</v>
      </c>
      <c r="AW312" s="564" t="s">
        <v>1151</v>
      </c>
      <c r="AX312" s="561" t="n">
        <f aca="false">AV312</f>
        <v>1.4</v>
      </c>
      <c r="AY312" s="538" t="n">
        <f aca="false">IF(D312&gt;2,AU312,AU312-AV312)</f>
        <v>28.6</v>
      </c>
      <c r="AZ312" s="538" t="n">
        <f aca="false">N312</f>
        <v>0.1</v>
      </c>
      <c r="BA312" s="538" t="n">
        <f aca="false">P312</f>
        <v>1.08</v>
      </c>
      <c r="BB312" s="537" t="n">
        <f aca="false">IF(F312=0,IF(ROUND(AY312*(((N312*P312)+(((D312+M312*2)/6)*P312))-ROUND(((D312+M312*2)^2)*((PI()*96.379/(4*360))-((SIN((96.379/2)*PI()/180))*(COS((96.379/2)*PI()/180))/4)),4)),2),ROUND(AY312*(((N312*P312)+(((D312+M312*2)/4)*P312))-ROUND(((D312+M312*2)^2)*((PI()*120/(4*360))-((SIN((120/2)*PI()/180))*(COS((120/2)*PI()/180))/4)),4)),2)),0)</f>
        <v>5.78</v>
      </c>
      <c r="BC312" s="549" t="n">
        <f aca="false">IF(F312&gt;0,ROUND(AY312*N312*P312,2),0)</f>
        <v>0</v>
      </c>
      <c r="BD312" s="549" t="n">
        <f aca="false">SUM(Q312:U312,AH312:AL312)</f>
        <v>37.28</v>
      </c>
      <c r="BE312" s="549" t="n">
        <f aca="false">IF(F312=0,ROUND((PI()*((D312+M312*2)^2)/4)*AY312,2),ROUND((D312+M312*2)*(F312+M312*2)*AY312,2))</f>
        <v>5.18</v>
      </c>
      <c r="BF312" s="572" t="n">
        <f aca="false">IF(($I312+M312-0.15)&lt;=2,($I312+M312+0.15),IF(($I312+M312)&lt;=3,2.35,($I312+M312+0.2)-0.85))</f>
        <v>1.126</v>
      </c>
      <c r="BG312" s="572" t="n">
        <f aca="false">IF(D312&gt;2,(I312-F312-M312-0.11),IF(($I312+M312)&lt;=2,0,IF(($I312+M312)&gt;3,0.85,(I312+M312+0.2-BF312))))</f>
        <v>0</v>
      </c>
      <c r="BH312" s="572" t="n">
        <f aca="false">IF(D312&gt;2,ROUND(((1.42+0.4)+(0.91+0.4))*2*BG312,2),ROUND(AV312*AX312*BF312,2))</f>
        <v>2.21</v>
      </c>
      <c r="BI312" s="572" t="n">
        <f aca="false">ROUND(((PI()*0.9^2)/4)*BG312,2)</f>
        <v>0</v>
      </c>
      <c r="BJ312" s="550" t="n">
        <f aca="false">ROUND(BD312-BE312-BH312-BI312-BB312-BC312,2)</f>
        <v>24.11</v>
      </c>
      <c r="BK312" s="516"/>
    </row>
    <row r="313" customFormat="false" ht="14.25" hidden="false" customHeight="false" outlineLevel="0" collapsed="false">
      <c r="A313" s="530" t="s">
        <v>1432</v>
      </c>
      <c r="B313" s="531" t="s">
        <v>10</v>
      </c>
      <c r="C313" s="532" t="s">
        <v>1433</v>
      </c>
      <c r="D313" s="533" t="n">
        <v>0.4</v>
      </c>
      <c r="E313" s="534"/>
      <c r="F313" s="534"/>
      <c r="G313" s="533" t="s">
        <v>1155</v>
      </c>
      <c r="H313" s="535" t="n">
        <v>27</v>
      </c>
      <c r="I313" s="536" t="n">
        <v>1.024</v>
      </c>
      <c r="J313" s="536" t="n">
        <v>1.3234</v>
      </c>
      <c r="K313" s="536" t="n">
        <v>0.2</v>
      </c>
      <c r="L313" s="537" t="n">
        <f aca="false">ROUND((I313+J313)/2,2)</f>
        <v>1.17</v>
      </c>
      <c r="M313" s="538" t="n">
        <f aca="false">IF(F313=0,ROUND($D313*0.1,2),IF(D313&gt;2.8,0.18,0.15))</f>
        <v>0.04</v>
      </c>
      <c r="N313" s="538" t="n">
        <f aca="false">IF(F313=0,IF(ROUND($D313/4,2),IF(ROUND(($D313*1.2)/6,2)&lt;0.1,0.1,ROUND(($D313*1.2)/6,2))),0.5)</f>
        <v>0.1</v>
      </c>
      <c r="O313" s="537" t="n">
        <f aca="false">L313+M313+N313</f>
        <v>1.31</v>
      </c>
      <c r="P313" s="537" t="n">
        <f aca="false">IF(O313&lt;2,(D313+M313*2)+0.6,(D313+M313*2)+0.6+ROUNDUP(O313-2,0)*0.1)</f>
        <v>1.08</v>
      </c>
      <c r="Q313" s="539" t="n">
        <f aca="false">IF($O313&lt;=$W$4,ROUND(IF($O313&lt;1.5,$O313*$H313*$P313,1.5*$H313*$P313),2),0)</f>
        <v>38.2</v>
      </c>
      <c r="R313" s="539" t="n">
        <f aca="false">IF($O313&gt;$W$4,ROUND(IF($O313&lt;1.5,$O313*$H313*$P313,1.5*$H313*$P313),2),0)</f>
        <v>0</v>
      </c>
      <c r="S313" s="539" t="n">
        <f aca="false">IF($O313&gt;$W$4,ROUND(IF($O313&lt;1.5,0,IF($O313&gt;3,1.5*$H313*$P313,($O313-1.5)*$H313*$P313)),2),0)</f>
        <v>0</v>
      </c>
      <c r="T313" s="539" t="n">
        <f aca="false">IF($O313&gt;$W$4,ROUND(IF($O313&lt;3,0,IF($O313&gt;4.5,1.5*$H313*$P313,($O313-3)*$H313*$P313)),2),0)</f>
        <v>0</v>
      </c>
      <c r="U313" s="539" t="n">
        <f aca="false">IF($O313&gt;$W$4,ROUND(IF($O313&lt;4.5,0,IF($O313&gt;6,($O313-4.5)*$H313*$P313,($O313-4.5)*$H313*$P313)),2),0)</f>
        <v>0</v>
      </c>
      <c r="V313" s="540" t="n">
        <f aca="false">IF($O313&gt;$W$4,IF($O313&lt;=4,ROUND($H313*($O313+0.5)*2,2),0),0)</f>
        <v>0</v>
      </c>
      <c r="W313" s="541" t="n">
        <f aca="false">IF($O313&gt;$W$4,IF($O313&gt;4,ROUND($H313*($O313+0.5)*2,2),0),0)</f>
        <v>0</v>
      </c>
      <c r="X313" s="530" t="str">
        <f aca="false">A313</f>
        <v>JC7-2</v>
      </c>
      <c r="Y313" s="533" t="n">
        <f aca="false">IF($D313=0.4,1.2,IF($D313=0.6,1.2,IF($D313=0.8,1.3,IF($D313=1,1.5,IF($D313=1.2,1.7,IF($D313&lt;=2,2,"--"))))))</f>
        <v>1.2</v>
      </c>
      <c r="Z313" s="542" t="s">
        <v>1151</v>
      </c>
      <c r="AA313" s="534" t="n">
        <f aca="false">Y313</f>
        <v>1.2</v>
      </c>
      <c r="AB313" s="543" t="n">
        <f aca="false">IF($Y313="--","--",I313)</f>
        <v>1.024</v>
      </c>
      <c r="AC313" s="544" t="n">
        <f aca="false">IF($Y313="--","--",IF(D313&gt;1.5,0.15,ROUND($D313*0.1,2)))</f>
        <v>0.04</v>
      </c>
      <c r="AD313" s="544" t="n">
        <f aca="false">IF($Y313="--","--",0.15)</f>
        <v>0.15</v>
      </c>
      <c r="AE313" s="545" t="n">
        <f aca="false">IF($Y313="--","--",ROUND(AB313+AC313+AD313,2))</f>
        <v>1.21</v>
      </c>
      <c r="AF313" s="545" t="n">
        <f aca="false">IF($Y313="--","--",IF($AB313&lt;=2,$Y313+1,($Y313+1)+ROUNDUP($AB313-2,0)*0.1))</f>
        <v>2.2</v>
      </c>
      <c r="AG313" s="546" t="n">
        <f aca="false">IF($D313=0.4,0.92,IF($D313=0.6,0.68,IF($D313=0.8,0.74,IF($D313=1,0.7,IF($D313=1.2,0.66,IF($D313=1.5,0.6,IF($D313&lt;=2,(2.4-(D313+0.3)),"--")))))))</f>
        <v>0.92</v>
      </c>
      <c r="AH313" s="547" t="n">
        <f aca="false">IF($Y313="--","--",IF($AE313&lt;=$W$4,ROUND(IF($AE313&lt;1.5,$AE313*$AF313*$AG313,1.5*$AF313*$AG313),2),0))</f>
        <v>2.45</v>
      </c>
      <c r="AI313" s="547" t="n">
        <f aca="false">IF($Y313="--","--",IF($AE313&gt;$W$4,ROUND(IF($AE313&lt;1.5,$AE313*$AF313*$AG313,1.5*$AF313*$AG313),2),0))</f>
        <v>0</v>
      </c>
      <c r="AJ313" s="547" t="n">
        <f aca="false">IF($Y313="--","--",IF($AE313&gt;$W$4,ROUND(IF($AE313&lt;1.5,0,IF($AE313&gt;3,1.5*$AF313*$AG313,($AE313-1.5)*$AF313*$AG313)),2),0))</f>
        <v>0</v>
      </c>
      <c r="AK313" s="547" t="n">
        <f aca="false">IF($Y313="--","--",IF($AE313&gt;$W$4,ROUND(IF($AE313&lt;3,0,IF($AE313&gt;4.5,1.5*$AF313*$AG313,($AE313-3)*$AF313*$AG313)),2),0))</f>
        <v>0</v>
      </c>
      <c r="AL313" s="547" t="n">
        <f aca="false">IF($Y313="--","--",IF($AE313&gt;$W$4,ROUND(IF($AE313&lt;4.5,0,IF($AE313&gt;6,($AE313-4.5)*$AF313*$AG313,($AE313-4.5)*$AF313*$AG313)),2),0))</f>
        <v>0</v>
      </c>
      <c r="AM313" s="544" t="n">
        <f aca="false">IF($Y313="--","--",IF($AE313&gt;$W$4,IF($AE313&lt;=4,ROUND(($AG313*4)*($AE313+0.5)*2,2),0),0))</f>
        <v>0</v>
      </c>
      <c r="AN313" s="548" t="n">
        <f aca="false">IF($Y313="--","--",IF($AE313&gt;$W$4,IF($AE313&gt;4,ROUND(($AG313*4)*($AE313+0.5)*2,2),0),0))</f>
        <v>0</v>
      </c>
      <c r="AO313" s="530" t="s">
        <v>1432</v>
      </c>
      <c r="AP313" s="531" t="s">
        <v>10</v>
      </c>
      <c r="AQ313" s="532" t="s">
        <v>1433</v>
      </c>
      <c r="AR313" s="533" t="n">
        <v>0.4</v>
      </c>
      <c r="AS313" s="534"/>
      <c r="AT313" s="534"/>
      <c r="AU313" s="535" t="n">
        <v>27</v>
      </c>
      <c r="AV313" s="533" t="n">
        <f aca="false">IF($Y313="--","--",Y313+0.2)</f>
        <v>1.4</v>
      </c>
      <c r="AW313" s="542" t="s">
        <v>1151</v>
      </c>
      <c r="AX313" s="534" t="n">
        <f aca="false">AV313</f>
        <v>1.4</v>
      </c>
      <c r="AY313" s="538" t="n">
        <f aca="false">IF(D313&gt;2,AU313,AU313-AV313)</f>
        <v>25.6</v>
      </c>
      <c r="AZ313" s="538" t="n">
        <f aca="false">N313</f>
        <v>0.1</v>
      </c>
      <c r="BA313" s="538" t="n">
        <f aca="false">P313</f>
        <v>1.08</v>
      </c>
      <c r="BB313" s="537" t="n">
        <f aca="false">IF(F313=0,IF(ROUND(AY313*(((N313*P313)+(((D313+M313*2)/6)*P313))-ROUND(((D313+M313*2)^2)*((PI()*96.379/(4*360))-((SIN((96.379/2)*PI()/180))*(COS((96.379/2)*PI()/180))/4)),4)),2),ROUND(AY313*(((N313*P313)+(((D313+M313*2)/4)*P313))-ROUND(((D313+M313*2)^2)*((PI()*120/(4*360))-((SIN((120/2)*PI()/180))*(COS((120/2)*PI()/180))/4)),4)),2)),0)</f>
        <v>5.18</v>
      </c>
      <c r="BC313" s="549" t="n">
        <f aca="false">IF(F313&gt;0,ROUND(AY313*N313*P313,2),0)</f>
        <v>0</v>
      </c>
      <c r="BD313" s="549" t="n">
        <f aca="false">SUM(Q313:U313,AH313:AL313)</f>
        <v>40.65</v>
      </c>
      <c r="BE313" s="549" t="n">
        <f aca="false">IF(F313=0,ROUND((PI()*((D313+M313*2)^2)/4)*AY313,2),ROUND((D313+M313*2)*(F313+M313*2)*AY313,2))</f>
        <v>4.63</v>
      </c>
      <c r="BF313" s="539" t="n">
        <f aca="false">IF(($I313+M313-0.15)&lt;=2,($I313+M313+0.15),IF(($I313+M313)&lt;=3,2.35,($I313+M313+0.2)-0.85))</f>
        <v>1.214</v>
      </c>
      <c r="BG313" s="539" t="n">
        <f aca="false">IF(D313&gt;2,(I313-F313-M313-0.11),IF(($I313+M313)&lt;=2,0,IF(($I313+M313)&gt;3,0.85,(I313+M313+0.2-BF313))))</f>
        <v>0</v>
      </c>
      <c r="BH313" s="539" t="n">
        <f aca="false">IF(D313&gt;2,ROUND(((1.42+0.4)+(0.91+0.4))*2*BG313,2),ROUND(AV313*AX313*BF313,2))</f>
        <v>2.38</v>
      </c>
      <c r="BI313" s="539" t="n">
        <f aca="false">ROUND(((PI()*0.9^2)/4)*BG313,2)</f>
        <v>0</v>
      </c>
      <c r="BJ313" s="550" t="n">
        <f aca="false">ROUND(BD313-BE313-BH313-BI313-BB313-BC313,2)</f>
        <v>28.46</v>
      </c>
      <c r="BK313" s="516"/>
    </row>
    <row r="314" customFormat="false" ht="14.25" hidden="false" customHeight="false" outlineLevel="0" collapsed="false">
      <c r="A314" s="503"/>
      <c r="B314" s="504"/>
      <c r="C314" s="604"/>
      <c r="D314" s="505"/>
      <c r="E314" s="505"/>
      <c r="F314" s="505"/>
      <c r="G314" s="505"/>
      <c r="H314" s="507"/>
      <c r="I314" s="508"/>
      <c r="J314" s="508"/>
      <c r="K314" s="508"/>
      <c r="L314" s="509"/>
      <c r="M314" s="510"/>
      <c r="N314" s="510"/>
      <c r="O314" s="509"/>
      <c r="P314" s="509"/>
      <c r="Q314" s="511"/>
      <c r="R314" s="511"/>
      <c r="S314" s="511"/>
      <c r="T314" s="511"/>
      <c r="U314" s="511"/>
      <c r="V314" s="512"/>
      <c r="W314" s="513"/>
      <c r="X314" s="518"/>
      <c r="Y314" s="505"/>
      <c r="Z314" s="551"/>
      <c r="AA314" s="505"/>
      <c r="AB314" s="552"/>
      <c r="AC314" s="553"/>
      <c r="AD314" s="553"/>
      <c r="AE314" s="554"/>
      <c r="AF314" s="554"/>
      <c r="AG314" s="551"/>
      <c r="AH314" s="555"/>
      <c r="AI314" s="555"/>
      <c r="AJ314" s="555"/>
      <c r="AK314" s="555"/>
      <c r="AL314" s="555"/>
      <c r="AM314" s="553"/>
      <c r="AN314" s="556"/>
      <c r="AO314" s="518"/>
      <c r="AP314" s="504"/>
      <c r="AQ314" s="604"/>
      <c r="AR314" s="505"/>
      <c r="AS314" s="505"/>
      <c r="AT314" s="505"/>
      <c r="AU314" s="507"/>
      <c r="AV314" s="505"/>
      <c r="AW314" s="551"/>
      <c r="AX314" s="505"/>
      <c r="AY314" s="510"/>
      <c r="AZ314" s="510"/>
      <c r="BA314" s="510"/>
      <c r="BB314" s="509"/>
      <c r="BC314" s="509"/>
      <c r="BD314" s="509"/>
      <c r="BE314" s="509"/>
      <c r="BF314" s="511"/>
      <c r="BG314" s="511"/>
      <c r="BH314" s="511"/>
      <c r="BI314" s="511"/>
      <c r="BJ314" s="515"/>
      <c r="BK314" s="516"/>
    </row>
    <row r="315" s="456" customFormat="true" ht="14.25" hidden="false" customHeight="false" outlineLevel="0" collapsed="false">
      <c r="A315" s="557" t="s">
        <v>1434</v>
      </c>
      <c r="B315" s="504"/>
      <c r="C315" s="504"/>
      <c r="D315" s="505"/>
      <c r="E315" s="505"/>
      <c r="F315" s="505"/>
      <c r="G315" s="506"/>
      <c r="H315" s="507"/>
      <c r="I315" s="508"/>
      <c r="J315" s="508"/>
      <c r="K315" s="508"/>
      <c r="L315" s="509"/>
      <c r="M315" s="510"/>
      <c r="N315" s="510"/>
      <c r="O315" s="509"/>
      <c r="P315" s="509"/>
      <c r="Q315" s="511"/>
      <c r="R315" s="511"/>
      <c r="S315" s="511"/>
      <c r="T315" s="511"/>
      <c r="U315" s="511"/>
      <c r="V315" s="512"/>
      <c r="W315" s="513"/>
      <c r="X315" s="528" t="str">
        <f aca="false">$A315</f>
        <v>Rua Raimundo Teixeira Mendes</v>
      </c>
      <c r="Y315" s="522"/>
      <c r="Z315" s="522"/>
      <c r="AA315" s="522"/>
      <c r="AB315" s="525"/>
      <c r="AC315" s="525"/>
      <c r="AD315" s="525"/>
      <c r="AE315" s="525"/>
      <c r="AF315" s="523"/>
      <c r="AG315" s="525"/>
      <c r="AH315" s="525"/>
      <c r="AI315" s="525"/>
      <c r="AJ315" s="525"/>
      <c r="AK315" s="525"/>
      <c r="AL315" s="525"/>
      <c r="AM315" s="525"/>
      <c r="AN315" s="527"/>
      <c r="AO315" s="557" t="str">
        <f aca="false">$A315</f>
        <v>Rua Raimundo Teixeira Mendes</v>
      </c>
      <c r="AP315" s="504"/>
      <c r="AQ315" s="504"/>
      <c r="AR315" s="505"/>
      <c r="AS315" s="505"/>
      <c r="AT315" s="505"/>
      <c r="AU315" s="507"/>
      <c r="AV315" s="506"/>
      <c r="AW315" s="506"/>
      <c r="AX315" s="506"/>
      <c r="AY315" s="510"/>
      <c r="AZ315" s="510"/>
      <c r="BA315" s="510"/>
      <c r="BB315" s="509"/>
      <c r="BC315" s="509"/>
      <c r="BD315" s="509"/>
      <c r="BE315" s="509"/>
      <c r="BF315" s="509"/>
      <c r="BG315" s="509"/>
      <c r="BH315" s="509"/>
      <c r="BI315" s="509"/>
      <c r="BJ315" s="515"/>
      <c r="BK315" s="516"/>
    </row>
    <row r="316" customFormat="false" ht="14.25" hidden="false" customHeight="false" outlineLevel="0" collapsed="false">
      <c r="A316" s="558" t="s">
        <v>1435</v>
      </c>
      <c r="B316" s="570" t="s">
        <v>10</v>
      </c>
      <c r="C316" s="559" t="s">
        <v>1436</v>
      </c>
      <c r="D316" s="560" t="n">
        <v>0.4</v>
      </c>
      <c r="E316" s="561"/>
      <c r="F316" s="561"/>
      <c r="G316" s="560" t="s">
        <v>1155</v>
      </c>
      <c r="H316" s="562" t="n">
        <v>25</v>
      </c>
      <c r="I316" s="563" t="n">
        <v>0.949999999999999</v>
      </c>
      <c r="J316" s="563" t="n">
        <v>1.0245</v>
      </c>
      <c r="K316" s="536" t="n">
        <v>0.084</v>
      </c>
      <c r="L316" s="537" t="n">
        <f aca="false">ROUND((I316+J316)/2,2)</f>
        <v>0.99</v>
      </c>
      <c r="M316" s="538" t="n">
        <f aca="false">IF(F316=0,ROUND($D316*0.1,2),IF(D316&gt;2.8,0.18,0.15))</f>
        <v>0.04</v>
      </c>
      <c r="N316" s="538" t="n">
        <f aca="false">IF(F316=0,IF(ROUND($D316/4,2),IF(ROUND(($D316*1.2)/6,2)&lt;0.1,0.1,ROUND(($D316*1.2)/6,2))),0.5)</f>
        <v>0.1</v>
      </c>
      <c r="O316" s="537" t="n">
        <f aca="false">L316+M316+N316</f>
        <v>1.13</v>
      </c>
      <c r="P316" s="537" t="n">
        <f aca="false">IF(O316&lt;2,(D316+M316*2)+0.6,(D316+M316*2)+0.6+ROUNDUP(O316-2,0)*0.1)</f>
        <v>1.08</v>
      </c>
      <c r="Q316" s="539" t="n">
        <f aca="false">IF($O316&lt;=$W$4,ROUND(IF($O316&lt;1.5,$O316*$H316*$P316,1.5*$H316*$P316),2),0)</f>
        <v>30.51</v>
      </c>
      <c r="R316" s="539" t="n">
        <f aca="false">IF($O316&gt;$W$4,ROUND(IF($O316&lt;1.5,$O316*$H316*$P316,1.5*$H316*$P316),2),0)</f>
        <v>0</v>
      </c>
      <c r="S316" s="539" t="n">
        <f aca="false">IF($O316&gt;$W$4,ROUND(IF($O316&lt;1.5,0,IF($O316&gt;3,1.5*$H316*$P316,($O316-1.5)*$H316*$P316)),2),0)</f>
        <v>0</v>
      </c>
      <c r="T316" s="539" t="n">
        <f aca="false">IF($O316&gt;$W$4,ROUND(IF($O316&lt;3,0,IF($O316&gt;4.5,1.5*$H316*$P316,($O316-3)*$H316*$P316)),2),0)</f>
        <v>0</v>
      </c>
      <c r="U316" s="539" t="n">
        <f aca="false">IF($O316&gt;$W$4,ROUND(IF($O316&lt;4.5,0,IF($O316&gt;6,($O316-4.5)*$H316*$P316,($O316-4.5)*$H316*$P316)),2),0)</f>
        <v>0</v>
      </c>
      <c r="V316" s="540" t="n">
        <f aca="false">IF($O316&gt;$W$4,IF($O316&lt;=4,ROUND($H316*($O316+0.5)*2,2),0),0)</f>
        <v>0</v>
      </c>
      <c r="W316" s="541" t="n">
        <f aca="false">IF($O316&gt;$W$4,IF($O316&gt;4,ROUND($H316*($O316+0.5)*2,2),0),0)</f>
        <v>0</v>
      </c>
      <c r="X316" s="558" t="str">
        <f aca="false">A316</f>
        <v>JC9-1</v>
      </c>
      <c r="Y316" s="560" t="n">
        <f aca="false">IF($D316=0.4,1.2,IF($D316=0.6,1.2,IF($D316=0.8,1.3,IF($D316=1,1.5,IF($D316=1.2,1.7,IF($D316&lt;=2,2,"--"))))))</f>
        <v>1.2</v>
      </c>
      <c r="Z316" s="564" t="s">
        <v>1151</v>
      </c>
      <c r="AA316" s="561" t="n">
        <f aca="false">Y316</f>
        <v>1.2</v>
      </c>
      <c r="AB316" s="543" t="n">
        <f aca="false">IF($Y316="--","--",I316)</f>
        <v>0.949999999999999</v>
      </c>
      <c r="AC316" s="544" t="n">
        <f aca="false">IF($Y316="--","--",IF(D316&gt;1.5,0.15,ROUND($D316*0.1,2)))</f>
        <v>0.04</v>
      </c>
      <c r="AD316" s="544" t="n">
        <f aca="false">IF($Y316="--","--",0.15)</f>
        <v>0.15</v>
      </c>
      <c r="AE316" s="545" t="n">
        <f aca="false">IF($Y316="--","--",ROUND(AB316+AC316+AD316,2))</f>
        <v>1.14</v>
      </c>
      <c r="AF316" s="565" t="n">
        <f aca="false">IF($Y316="--","--",IF($AB316&lt;=2,$Y316+1,($Y316+1)+ROUNDUP($AB316-2,0)*0.1))</f>
        <v>2.2</v>
      </c>
      <c r="AG316" s="566" t="n">
        <f aca="false">IF($D316=0.4,0.92,IF($D316=0.6,0.68,IF($D316=0.8,0.74,IF($D316=1,0.7,IF($D316=1.2,0.66,IF($D316=1.5,0.6,IF($D316&lt;=2,(2.4-(D316+0.3)),"--")))))))</f>
        <v>0.92</v>
      </c>
      <c r="AH316" s="547" t="n">
        <f aca="false">IF($Y316="--","--",IF($AE316&lt;=$W$4,ROUND(IF($AE316&lt;1.5,$AE316*$AF316*$AG316,1.5*$AF316*$AG316),2),0))</f>
        <v>2.31</v>
      </c>
      <c r="AI316" s="547" t="n">
        <f aca="false">IF($Y316="--","--",IF($AE316&gt;$W$4,ROUND(IF($AE316&lt;1.5,$AE316*$AF316*$AG316,1.5*$AF316*$AG316),2),0))</f>
        <v>0</v>
      </c>
      <c r="AJ316" s="547" t="n">
        <f aca="false">IF($Y316="--","--",IF($AE316&gt;$W$4,ROUND(IF($AE316&lt;1.5,0,IF($AE316&gt;3,1.5*$AF316*$AG316,($AE316-1.5)*$AF316*$AG316)),2),0))</f>
        <v>0</v>
      </c>
      <c r="AK316" s="547" t="n">
        <f aca="false">IF($Y316="--","--",IF($AE316&gt;$W$4,ROUND(IF($AE316&lt;3,0,IF($AE316&gt;4.5,1.5*$AF316*$AG316,($AE316-3)*$AF316*$AG316)),2),0))</f>
        <v>0</v>
      </c>
      <c r="AL316" s="547" t="n">
        <f aca="false">IF($Y316="--","--",IF($AE316&gt;$W$4,ROUND(IF($AE316&lt;4.5,0,IF($AE316&gt;6,($AE316-4.5)*$AF316*$AG316,($AE316-4.5)*$AF316*$AG316)),2),0))</f>
        <v>0</v>
      </c>
      <c r="AM316" s="544" t="n">
        <f aca="false">IF($Y316="--","--",IF($AE316&gt;$W$4,IF($AE316&lt;=4,ROUND(($AG316*4)*($AE316+0.5)*2,2),0),0))</f>
        <v>0</v>
      </c>
      <c r="AN316" s="548" t="n">
        <f aca="false">IF($Y316="--","--",IF($AE316&gt;$W$4,IF($AE316&gt;4,ROUND(($AG316*4)*($AE316+0.5)*2,2),0),0))</f>
        <v>0</v>
      </c>
      <c r="AO316" s="558" t="s">
        <v>1435</v>
      </c>
      <c r="AP316" s="570" t="s">
        <v>10</v>
      </c>
      <c r="AQ316" s="571" t="s">
        <v>1436</v>
      </c>
      <c r="AR316" s="560" t="n">
        <v>0.4</v>
      </c>
      <c r="AS316" s="561"/>
      <c r="AT316" s="561"/>
      <c r="AU316" s="562" t="n">
        <v>25</v>
      </c>
      <c r="AV316" s="560" t="n">
        <f aca="false">IF($Y316="--","--",Y316+0.2)</f>
        <v>1.4</v>
      </c>
      <c r="AW316" s="564" t="s">
        <v>1151</v>
      </c>
      <c r="AX316" s="561" t="n">
        <f aca="false">AV316</f>
        <v>1.4</v>
      </c>
      <c r="AY316" s="538" t="n">
        <f aca="false">IF(D316&gt;2,AU316,AU316-AV316)</f>
        <v>23.6</v>
      </c>
      <c r="AZ316" s="538" t="n">
        <f aca="false">N316</f>
        <v>0.1</v>
      </c>
      <c r="BA316" s="538" t="n">
        <f aca="false">P316</f>
        <v>1.08</v>
      </c>
      <c r="BB316" s="537" t="n">
        <f aca="false">IF(F316=0,IF(ROUND(AY316*(((N316*P316)+(((D316+M316*2)/6)*P316))-ROUND(((D316+M316*2)^2)*((PI()*96.379/(4*360))-((SIN((96.379/2)*PI()/180))*(COS((96.379/2)*PI()/180))/4)),4)),2),ROUND(AY316*(((N316*P316)+(((D316+M316*2)/4)*P316))-ROUND(((D316+M316*2)^2)*((PI()*120/(4*360))-((SIN((120/2)*PI()/180))*(COS((120/2)*PI()/180))/4)),4)),2)),0)</f>
        <v>4.77</v>
      </c>
      <c r="BC316" s="549" t="n">
        <f aca="false">IF(F316&gt;0,ROUND(AY316*N316*P316,2),0)</f>
        <v>0</v>
      </c>
      <c r="BD316" s="549" t="n">
        <f aca="false">SUM(Q316:U316,AH316:AL316)</f>
        <v>32.82</v>
      </c>
      <c r="BE316" s="549" t="n">
        <f aca="false">IF(F316=0,ROUND((PI()*((D316+M316*2)^2)/4)*AY316,2),ROUND((D316+M316*2)*(F316+M316*2)*AY316,2))</f>
        <v>4.27</v>
      </c>
      <c r="BF316" s="572" t="n">
        <f aca="false">IF(($I316+M316-0.15)&lt;=2,($I316+M316+0.15),IF(($I316+M316)&lt;=3,2.35,($I316+M316+0.2)-0.85))</f>
        <v>1.14</v>
      </c>
      <c r="BG316" s="572" t="n">
        <f aca="false">IF(D316&gt;2,(I316-F316-M316-0.11),IF(($I316+M316)&lt;=2,0,IF(($I316+M316)&gt;3,0.85,(I316+M316+0.2-BF316))))</f>
        <v>0</v>
      </c>
      <c r="BH316" s="572" t="n">
        <f aca="false">IF(D316&gt;2,ROUND(((1.42+0.4)+(0.91+0.4))*2*BG316,2),ROUND(AV316*AX316*BF316,2))</f>
        <v>2.23</v>
      </c>
      <c r="BI316" s="572" t="n">
        <f aca="false">ROUND(((PI()*0.9^2)/4)*BG316,2)</f>
        <v>0</v>
      </c>
      <c r="BJ316" s="550" t="n">
        <f aca="false">ROUND(BD316-BE316-BH316-BI316-BB316-BC316,2)</f>
        <v>21.55</v>
      </c>
      <c r="BK316" s="516"/>
    </row>
    <row r="317" customFormat="false" ht="14.25" hidden="false" customHeight="false" outlineLevel="0" collapsed="false">
      <c r="A317" s="558" t="s">
        <v>1436</v>
      </c>
      <c r="B317" s="570" t="s">
        <v>10</v>
      </c>
      <c r="C317" s="559" t="s">
        <v>1437</v>
      </c>
      <c r="D317" s="560" t="n">
        <v>0.4</v>
      </c>
      <c r="E317" s="561"/>
      <c r="F317" s="561"/>
      <c r="G317" s="560" t="s">
        <v>1150</v>
      </c>
      <c r="H317" s="562" t="n">
        <v>25</v>
      </c>
      <c r="I317" s="563" t="n">
        <v>1.1085</v>
      </c>
      <c r="J317" s="563" t="n">
        <v>1.09885</v>
      </c>
      <c r="K317" s="536" t="n">
        <v>0</v>
      </c>
      <c r="L317" s="537" t="n">
        <f aca="false">ROUND((I317+J317)/2,2)</f>
        <v>1.1</v>
      </c>
      <c r="M317" s="538" t="n">
        <f aca="false">IF(F317=0,ROUND($D317*0.1,2),IF(D317&gt;2.8,0.18,0.15))</f>
        <v>0.04</v>
      </c>
      <c r="N317" s="538" t="n">
        <f aca="false">IF(F317=0,IF(ROUND($D317/4,2),IF(ROUND(($D317*1.2)/6,2)&lt;0.1,0.1,ROUND(($D317*1.2)/6,2))),0.5)</f>
        <v>0.1</v>
      </c>
      <c r="O317" s="537" t="n">
        <f aca="false">L317+M317+N317</f>
        <v>1.24</v>
      </c>
      <c r="P317" s="537" t="n">
        <f aca="false">IF(O317&lt;2,(D317+M317*2)+0.6,(D317+M317*2)+0.6+ROUNDUP(O317-2,0)*0.1)</f>
        <v>1.08</v>
      </c>
      <c r="Q317" s="539" t="n">
        <f aca="false">IF($O317&lt;=$W$4,ROUND(IF($O317&lt;1.5,$O317*$H317*$P317,1.5*$H317*$P317),2),0)</f>
        <v>33.48</v>
      </c>
      <c r="R317" s="539" t="n">
        <f aca="false">IF($O317&gt;$W$4,ROUND(IF($O317&lt;1.5,$O317*$H317*$P317,1.5*$H317*$P317),2),0)</f>
        <v>0</v>
      </c>
      <c r="S317" s="539" t="n">
        <f aca="false">IF($O317&gt;$W$4,ROUND(IF($O317&lt;1.5,0,IF($O317&gt;3,1.5*$H317*$P317,($O317-1.5)*$H317*$P317)),2),0)</f>
        <v>0</v>
      </c>
      <c r="T317" s="539" t="n">
        <f aca="false">IF($O317&gt;$W$4,ROUND(IF($O317&lt;3,0,IF($O317&gt;4.5,1.5*$H317*$P317,($O317-3)*$H317*$P317)),2),0)</f>
        <v>0</v>
      </c>
      <c r="U317" s="539" t="n">
        <f aca="false">IF($O317&gt;$W$4,ROUND(IF($O317&lt;4.5,0,IF($O317&gt;6,($O317-4.5)*$H317*$P317,($O317-4.5)*$H317*$P317)),2),0)</f>
        <v>0</v>
      </c>
      <c r="V317" s="540" t="n">
        <f aca="false">IF($O317&gt;$W$4,IF($O317&lt;=4,ROUND($H317*($O317+0.5)*2,2),0),0)</f>
        <v>0</v>
      </c>
      <c r="W317" s="541" t="n">
        <f aca="false">IF($O317&gt;$W$4,IF($O317&gt;4,ROUND($H317*($O317+0.5)*2,2),0),0)</f>
        <v>0</v>
      </c>
      <c r="X317" s="558" t="str">
        <f aca="false">A317</f>
        <v>JC9-2</v>
      </c>
      <c r="Y317" s="560" t="n">
        <f aca="false">IF($D317=0.4,1.2,IF($D317=0.6,1.2,IF($D317=0.8,1.3,IF($D317=1,1.5,IF($D317=1.2,1.7,IF($D317&lt;=2,2,"--"))))))</f>
        <v>1.2</v>
      </c>
      <c r="Z317" s="564" t="s">
        <v>1151</v>
      </c>
      <c r="AA317" s="561" t="n">
        <f aca="false">Y317</f>
        <v>1.2</v>
      </c>
      <c r="AB317" s="543" t="n">
        <f aca="false">IF($Y317="--","--",I317)</f>
        <v>1.1085</v>
      </c>
      <c r="AC317" s="544" t="n">
        <f aca="false">IF($Y317="--","--",IF(D317&gt;1.5,0.15,ROUND($D317*0.1,2)))</f>
        <v>0.04</v>
      </c>
      <c r="AD317" s="544" t="n">
        <f aca="false">IF($Y317="--","--",0.15)</f>
        <v>0.15</v>
      </c>
      <c r="AE317" s="545" t="n">
        <f aca="false">IF($Y317="--","--",ROUND(AB317+AC317+AD317,2))</f>
        <v>1.3</v>
      </c>
      <c r="AF317" s="565" t="n">
        <f aca="false">IF($Y317="--","--",IF($AB317&lt;=2,$Y317+1,($Y317+1)+ROUNDUP($AB317-2,0)*0.1))</f>
        <v>2.2</v>
      </c>
      <c r="AG317" s="566" t="n">
        <f aca="false">IF($D317=0.4,0.92,IF($D317=0.6,0.68,IF($D317=0.8,0.74,IF($D317=1,0.7,IF($D317=1.2,0.66,IF($D317=1.5,0.6,IF($D317&lt;=2,(2.4-(D317+0.3)),"--")))))))</f>
        <v>0.92</v>
      </c>
      <c r="AH317" s="547" t="n">
        <f aca="false">IF($Y317="--","--",IF($AE317&lt;=$W$4,ROUND(IF($AE317&lt;1.5,$AE317*$AF317*$AG317,1.5*$AF317*$AG317),2),0))</f>
        <v>2.63</v>
      </c>
      <c r="AI317" s="547" t="n">
        <f aca="false">IF($Y317="--","--",IF($AE317&gt;$W$4,ROUND(IF($AE317&lt;1.5,$AE317*$AF317*$AG317,1.5*$AF317*$AG317),2),0))</f>
        <v>0</v>
      </c>
      <c r="AJ317" s="547" t="n">
        <f aca="false">IF($Y317="--","--",IF($AE317&gt;$W$4,ROUND(IF($AE317&lt;1.5,0,IF($AE317&gt;3,1.5*$AF317*$AG317,($AE317-1.5)*$AF317*$AG317)),2),0))</f>
        <v>0</v>
      </c>
      <c r="AK317" s="547" t="n">
        <f aca="false">IF($Y317="--","--",IF($AE317&gt;$W$4,ROUND(IF($AE317&lt;3,0,IF($AE317&gt;4.5,1.5*$AF317*$AG317,($AE317-3)*$AF317*$AG317)),2),0))</f>
        <v>0</v>
      </c>
      <c r="AL317" s="547" t="n">
        <f aca="false">IF($Y317="--","--",IF($AE317&gt;$W$4,ROUND(IF($AE317&lt;4.5,0,IF($AE317&gt;6,($AE317-4.5)*$AF317*$AG317,($AE317-4.5)*$AF317*$AG317)),2),0))</f>
        <v>0</v>
      </c>
      <c r="AM317" s="544" t="n">
        <f aca="false">IF($Y317="--","--",IF($AE317&gt;$W$4,IF($AE317&lt;=4,ROUND(($AG317*4)*($AE317+0.5)*2,2),0),0))</f>
        <v>0</v>
      </c>
      <c r="AN317" s="548" t="n">
        <f aca="false">IF($Y317="--","--",IF($AE317&gt;$W$4,IF($AE317&gt;4,ROUND(($AG317*4)*($AE317+0.5)*2,2),0),0))</f>
        <v>0</v>
      </c>
      <c r="AO317" s="558" t="s">
        <v>1436</v>
      </c>
      <c r="AP317" s="570" t="s">
        <v>10</v>
      </c>
      <c r="AQ317" s="571" t="s">
        <v>1437</v>
      </c>
      <c r="AR317" s="560" t="n">
        <v>0.4</v>
      </c>
      <c r="AS317" s="561"/>
      <c r="AT317" s="561"/>
      <c r="AU317" s="562" t="n">
        <v>25</v>
      </c>
      <c r="AV317" s="560" t="n">
        <f aca="false">IF($Y317="--","--",Y317+0.2)</f>
        <v>1.4</v>
      </c>
      <c r="AW317" s="564" t="s">
        <v>1151</v>
      </c>
      <c r="AX317" s="561" t="n">
        <f aca="false">AV317</f>
        <v>1.4</v>
      </c>
      <c r="AY317" s="538" t="n">
        <f aca="false">IF(D317&gt;2,AU317,AU317-AV317)</f>
        <v>23.6</v>
      </c>
      <c r="AZ317" s="538" t="n">
        <f aca="false">N317</f>
        <v>0.1</v>
      </c>
      <c r="BA317" s="538" t="n">
        <f aca="false">P317</f>
        <v>1.08</v>
      </c>
      <c r="BB317" s="537" t="n">
        <f aca="false">IF(F317=0,IF(ROUND(AY317*(((N317*P317)+(((D317+M317*2)/6)*P317))-ROUND(((D317+M317*2)^2)*((PI()*96.379/(4*360))-((SIN((96.379/2)*PI()/180))*(COS((96.379/2)*PI()/180))/4)),4)),2),ROUND(AY317*(((N317*P317)+(((D317+M317*2)/4)*P317))-ROUND(((D317+M317*2)^2)*((PI()*120/(4*360))-((SIN((120/2)*PI()/180))*(COS((120/2)*PI()/180))/4)),4)),2)),0)</f>
        <v>4.77</v>
      </c>
      <c r="BC317" s="549" t="n">
        <f aca="false">IF(F317&gt;0,ROUND(AY317*N317*P317,2),0)</f>
        <v>0</v>
      </c>
      <c r="BD317" s="549" t="n">
        <f aca="false">SUM(Q317:U317,AH317:AL317)</f>
        <v>36.11</v>
      </c>
      <c r="BE317" s="549" t="n">
        <f aca="false">IF(F317=0,ROUND((PI()*((D317+M317*2)^2)/4)*AY317,2),ROUND((D317+M317*2)*(F317+M317*2)*AY317,2))</f>
        <v>4.27</v>
      </c>
      <c r="BF317" s="572" t="n">
        <f aca="false">IF(($I317+M317-0.15)&lt;=2,($I317+M317+0.15),IF(($I317+M317)&lt;=3,2.35,($I317+M317+0.2)-0.85))</f>
        <v>1.2985</v>
      </c>
      <c r="BG317" s="572" t="n">
        <f aca="false">IF(D317&gt;2,(I317-F317-M317-0.11),IF(($I317+M317)&lt;=2,0,IF(($I317+M317)&gt;3,0.85,(I317+M317+0.2-BF317))))</f>
        <v>0</v>
      </c>
      <c r="BH317" s="572" t="n">
        <f aca="false">IF(D317&gt;2,ROUND(((1.42+0.4)+(0.91+0.4))*2*BG317,2),ROUND(AV317*AX317*BF317,2))</f>
        <v>2.55</v>
      </c>
      <c r="BI317" s="572" t="n">
        <f aca="false">ROUND(((PI()*0.9^2)/4)*BG317,2)</f>
        <v>0</v>
      </c>
      <c r="BJ317" s="550" t="n">
        <f aca="false">ROUND(BD317-BE317-BH317-BI317-BB317-BC317,2)</f>
        <v>24.52</v>
      </c>
      <c r="BK317" s="516"/>
    </row>
    <row r="318" customFormat="false" ht="14.25" hidden="false" customHeight="false" outlineLevel="0" collapsed="false">
      <c r="A318" s="558" t="s">
        <v>1437</v>
      </c>
      <c r="B318" s="570" t="s">
        <v>10</v>
      </c>
      <c r="C318" s="559" t="s">
        <v>1438</v>
      </c>
      <c r="D318" s="560" t="n">
        <v>0.4</v>
      </c>
      <c r="E318" s="561"/>
      <c r="F318" s="561"/>
      <c r="G318" s="560" t="s">
        <v>1150</v>
      </c>
      <c r="H318" s="562" t="n">
        <v>15</v>
      </c>
      <c r="I318" s="563" t="n">
        <v>1.09885</v>
      </c>
      <c r="J318" s="563" t="n">
        <v>1.18955</v>
      </c>
      <c r="K318" s="536" t="n">
        <v>0</v>
      </c>
      <c r="L318" s="537" t="n">
        <f aca="false">ROUND((I318+J318)/2,2)</f>
        <v>1.14</v>
      </c>
      <c r="M318" s="538" t="n">
        <f aca="false">IF(F318=0,ROUND($D318*0.1,2),IF(D318&gt;2.8,0.18,0.15))</f>
        <v>0.04</v>
      </c>
      <c r="N318" s="538" t="n">
        <f aca="false">IF(F318=0,IF(ROUND($D318/4,2),IF(ROUND(($D318*1.2)/6,2)&lt;0.1,0.1,ROUND(($D318*1.2)/6,2))),0.5)</f>
        <v>0.1</v>
      </c>
      <c r="O318" s="537" t="n">
        <f aca="false">L318+M318+N318</f>
        <v>1.28</v>
      </c>
      <c r="P318" s="537" t="n">
        <f aca="false">IF(O318&lt;2,(D318+M318*2)+0.6,(D318+M318*2)+0.6+ROUNDUP(O318-2,0)*0.1)</f>
        <v>1.08</v>
      </c>
      <c r="Q318" s="539" t="n">
        <f aca="false">IF($O318&lt;=$W$4,ROUND(IF($O318&lt;1.5,$O318*$H318*$P318,1.5*$H318*$P318),2),0)</f>
        <v>20.74</v>
      </c>
      <c r="R318" s="539" t="n">
        <f aca="false">IF($O318&gt;$W$4,ROUND(IF($O318&lt;1.5,$O318*$H318*$P318,1.5*$H318*$P318),2),0)</f>
        <v>0</v>
      </c>
      <c r="S318" s="539" t="n">
        <f aca="false">IF($O318&gt;$W$4,ROUND(IF($O318&lt;1.5,0,IF($O318&gt;3,1.5*$H318*$P318,($O318-1.5)*$H318*$P318)),2),0)</f>
        <v>0</v>
      </c>
      <c r="T318" s="539" t="n">
        <f aca="false">IF($O318&gt;$W$4,ROUND(IF($O318&lt;3,0,IF($O318&gt;4.5,1.5*$H318*$P318,($O318-3)*$H318*$P318)),2),0)</f>
        <v>0</v>
      </c>
      <c r="U318" s="539" t="n">
        <f aca="false">IF($O318&gt;$W$4,ROUND(IF($O318&lt;4.5,0,IF($O318&gt;6,($O318-4.5)*$H318*$P318,($O318-4.5)*$H318*$P318)),2),0)</f>
        <v>0</v>
      </c>
      <c r="V318" s="540" t="n">
        <f aca="false">IF($O318&gt;$W$4,IF($O318&lt;=4,ROUND($H318*($O318+0.5)*2,2),0),0)</f>
        <v>0</v>
      </c>
      <c r="W318" s="541" t="n">
        <f aca="false">IF($O318&gt;$W$4,IF($O318&gt;4,ROUND($H318*($O318+0.5)*2,2),0),0)</f>
        <v>0</v>
      </c>
      <c r="X318" s="558" t="str">
        <f aca="false">A318</f>
        <v>JC9-3</v>
      </c>
      <c r="Y318" s="560" t="n">
        <f aca="false">IF($D318=0.4,1.2,IF($D318=0.6,1.2,IF($D318=0.8,1.3,IF($D318=1,1.5,IF($D318=1.2,1.7,IF($D318&lt;=2,2,"--"))))))</f>
        <v>1.2</v>
      </c>
      <c r="Z318" s="564" t="s">
        <v>1151</v>
      </c>
      <c r="AA318" s="561" t="n">
        <f aca="false">Y318</f>
        <v>1.2</v>
      </c>
      <c r="AB318" s="543" t="n">
        <f aca="false">IF($Y318="--","--",I318)</f>
        <v>1.09885</v>
      </c>
      <c r="AC318" s="544" t="n">
        <f aca="false">IF($Y318="--","--",IF(D318&gt;1.5,0.15,ROUND($D318*0.1,2)))</f>
        <v>0.04</v>
      </c>
      <c r="AD318" s="544" t="n">
        <f aca="false">IF($Y318="--","--",0.15)</f>
        <v>0.15</v>
      </c>
      <c r="AE318" s="545" t="n">
        <f aca="false">IF($Y318="--","--",ROUND(AB318+AC318+AD318,2))</f>
        <v>1.29</v>
      </c>
      <c r="AF318" s="565" t="n">
        <f aca="false">IF($Y318="--","--",IF($AB318&lt;=2,$Y318+1,($Y318+1)+ROUNDUP($AB318-2,0)*0.1))</f>
        <v>2.2</v>
      </c>
      <c r="AG318" s="566" t="n">
        <f aca="false">IF($D318=0.4,0.92,IF($D318=0.6,0.68,IF($D318=0.8,0.74,IF($D318=1,0.7,IF($D318=1.2,0.66,IF($D318=1.5,0.6,IF($D318&lt;=2,(2.4-(D318+0.3)),"--")))))))</f>
        <v>0.92</v>
      </c>
      <c r="AH318" s="547" t="n">
        <f aca="false">IF($Y318="--","--",IF($AE318&lt;=$W$4,ROUND(IF($AE318&lt;1.5,$AE318*$AF318*$AG318,1.5*$AF318*$AG318),2),0))</f>
        <v>2.61</v>
      </c>
      <c r="AI318" s="547" t="n">
        <f aca="false">IF($Y318="--","--",IF($AE318&gt;$W$4,ROUND(IF($AE318&lt;1.5,$AE318*$AF318*$AG318,1.5*$AF318*$AG318),2),0))</f>
        <v>0</v>
      </c>
      <c r="AJ318" s="547" t="n">
        <f aca="false">IF($Y318="--","--",IF($AE318&gt;$W$4,ROUND(IF($AE318&lt;1.5,0,IF($AE318&gt;3,1.5*$AF318*$AG318,($AE318-1.5)*$AF318*$AG318)),2),0))</f>
        <v>0</v>
      </c>
      <c r="AK318" s="547" t="n">
        <f aca="false">IF($Y318="--","--",IF($AE318&gt;$W$4,ROUND(IF($AE318&lt;3,0,IF($AE318&gt;4.5,1.5*$AF318*$AG318,($AE318-3)*$AF318*$AG318)),2),0))</f>
        <v>0</v>
      </c>
      <c r="AL318" s="547" t="n">
        <f aca="false">IF($Y318="--","--",IF($AE318&gt;$W$4,ROUND(IF($AE318&lt;4.5,0,IF($AE318&gt;6,($AE318-4.5)*$AF318*$AG318,($AE318-4.5)*$AF318*$AG318)),2),0))</f>
        <v>0</v>
      </c>
      <c r="AM318" s="544" t="n">
        <f aca="false">IF($Y318="--","--",IF($AE318&gt;$W$4,IF($AE318&lt;=4,ROUND(($AG318*4)*($AE318+0.5)*2,2),0),0))</f>
        <v>0</v>
      </c>
      <c r="AN318" s="548" t="n">
        <f aca="false">IF($Y318="--","--",IF($AE318&gt;$W$4,IF($AE318&gt;4,ROUND(($AG318*4)*($AE318+0.5)*2,2),0),0))</f>
        <v>0</v>
      </c>
      <c r="AO318" s="558" t="s">
        <v>1437</v>
      </c>
      <c r="AP318" s="570" t="s">
        <v>10</v>
      </c>
      <c r="AQ318" s="571" t="s">
        <v>1438</v>
      </c>
      <c r="AR318" s="560" t="n">
        <v>0.4</v>
      </c>
      <c r="AS318" s="561"/>
      <c r="AT318" s="561"/>
      <c r="AU318" s="562" t="n">
        <v>15</v>
      </c>
      <c r="AV318" s="560" t="n">
        <f aca="false">IF($Y318="--","--",Y318+0.2)</f>
        <v>1.4</v>
      </c>
      <c r="AW318" s="564" t="s">
        <v>1151</v>
      </c>
      <c r="AX318" s="561" t="n">
        <f aca="false">AV318</f>
        <v>1.4</v>
      </c>
      <c r="AY318" s="538" t="n">
        <f aca="false">IF(D318&gt;2,AU318,AU318-AV318)</f>
        <v>13.6</v>
      </c>
      <c r="AZ318" s="538" t="n">
        <f aca="false">N318</f>
        <v>0.1</v>
      </c>
      <c r="BA318" s="538" t="n">
        <f aca="false">P318</f>
        <v>1.08</v>
      </c>
      <c r="BB318" s="537" t="n">
        <f aca="false">IF(F318=0,IF(ROUND(AY318*(((N318*P318)+(((D318+M318*2)/6)*P318))-ROUND(((D318+M318*2)^2)*((PI()*96.379/(4*360))-((SIN((96.379/2)*PI()/180))*(COS((96.379/2)*PI()/180))/4)),4)),2),ROUND(AY318*(((N318*P318)+(((D318+M318*2)/4)*P318))-ROUND(((D318+M318*2)^2)*((PI()*120/(4*360))-((SIN((120/2)*PI()/180))*(COS((120/2)*PI()/180))/4)),4)),2)),0)</f>
        <v>2.75</v>
      </c>
      <c r="BC318" s="549" t="n">
        <f aca="false">IF(F318&gt;0,ROUND(AY318*N318*P318,2),0)</f>
        <v>0</v>
      </c>
      <c r="BD318" s="549" t="n">
        <f aca="false">SUM(Q318:U318,AH318:AL318)</f>
        <v>23.35</v>
      </c>
      <c r="BE318" s="549" t="n">
        <f aca="false">IF(F318=0,ROUND((PI()*((D318+M318*2)^2)/4)*AY318,2),ROUND((D318+M318*2)*(F318+M318*2)*AY318,2))</f>
        <v>2.46</v>
      </c>
      <c r="BF318" s="572" t="n">
        <f aca="false">IF(($I318+M318-0.15)&lt;=2,($I318+M318+0.15),IF(($I318+M318)&lt;=3,2.35,($I318+M318+0.2)-0.85))</f>
        <v>1.28885</v>
      </c>
      <c r="BG318" s="572" t="n">
        <f aca="false">IF(D318&gt;2,(I318-F318-M318-0.11),IF(($I318+M318)&lt;=2,0,IF(($I318+M318)&gt;3,0.85,(I318+M318+0.2-BF318))))</f>
        <v>0</v>
      </c>
      <c r="BH318" s="572" t="n">
        <f aca="false">IF(D318&gt;2,ROUND(((1.42+0.4)+(0.91+0.4))*2*BG318,2),ROUND(AV318*AX318*BF318,2))</f>
        <v>2.53</v>
      </c>
      <c r="BI318" s="572" t="n">
        <f aca="false">ROUND(((PI()*0.9^2)/4)*BG318,2)</f>
        <v>0</v>
      </c>
      <c r="BJ318" s="550" t="n">
        <f aca="false">ROUND(BD318-BE318-BH318-BI318-BB318-BC318,2)</f>
        <v>15.61</v>
      </c>
      <c r="BK318" s="516"/>
    </row>
    <row r="319" customFormat="false" ht="14.25" hidden="false" customHeight="false" outlineLevel="0" collapsed="false">
      <c r="A319" s="530" t="s">
        <v>1438</v>
      </c>
      <c r="B319" s="531" t="s">
        <v>10</v>
      </c>
      <c r="C319" s="532" t="s">
        <v>1439</v>
      </c>
      <c r="D319" s="533" t="n">
        <v>0.4</v>
      </c>
      <c r="E319" s="534"/>
      <c r="F319" s="534"/>
      <c r="G319" s="533" t="s">
        <v>1150</v>
      </c>
      <c r="H319" s="535" t="n">
        <v>5</v>
      </c>
      <c r="I319" s="536" t="n">
        <v>1.18955</v>
      </c>
      <c r="J319" s="536" t="n">
        <v>1.2069</v>
      </c>
      <c r="K319" s="536" t="n">
        <v>0.245</v>
      </c>
      <c r="L319" s="537" t="n">
        <f aca="false">ROUND((I319+J319)/2,2)</f>
        <v>1.2</v>
      </c>
      <c r="M319" s="538" t="n">
        <f aca="false">IF(F319=0,ROUND($D319*0.1,2),IF(D319&gt;2.8,0.18,0.15))</f>
        <v>0.04</v>
      </c>
      <c r="N319" s="538" t="n">
        <f aca="false">IF(F319=0,IF(ROUND($D319/4,2),IF(ROUND(($D319*1.2)/6,2)&lt;0.1,0.1,ROUND(($D319*1.2)/6,2))),0.5)</f>
        <v>0.1</v>
      </c>
      <c r="O319" s="537" t="n">
        <f aca="false">L319+M319+N319</f>
        <v>1.34</v>
      </c>
      <c r="P319" s="537" t="n">
        <f aca="false">IF(O319&lt;2,(D319+M319*2)+0.6,(D319+M319*2)+0.6+ROUNDUP(O319-2,0)*0.1)</f>
        <v>1.08</v>
      </c>
      <c r="Q319" s="539" t="n">
        <f aca="false">IF($O319&lt;=$W$4,ROUND(IF($O319&lt;1.5,$O319*$H319*$P319,1.5*$H319*$P319),2),0)</f>
        <v>7.24</v>
      </c>
      <c r="R319" s="539" t="n">
        <f aca="false">IF($O319&gt;$W$4,ROUND(IF($O319&lt;1.5,$O319*$H319*$P319,1.5*$H319*$P319),2),0)</f>
        <v>0</v>
      </c>
      <c r="S319" s="539" t="n">
        <f aca="false">IF($O319&gt;$W$4,ROUND(IF($O319&lt;1.5,0,IF($O319&gt;3,1.5*$H319*$P319,($O319-1.5)*$H319*$P319)),2),0)</f>
        <v>0</v>
      </c>
      <c r="T319" s="539" t="n">
        <f aca="false">IF($O319&gt;$W$4,ROUND(IF($O319&lt;3,0,IF($O319&gt;4.5,1.5*$H319*$P319,($O319-3)*$H319*$P319)),2),0)</f>
        <v>0</v>
      </c>
      <c r="U319" s="539" t="n">
        <f aca="false">IF($O319&gt;$W$4,ROUND(IF($O319&lt;4.5,0,IF($O319&gt;6,($O319-4.5)*$H319*$P319,($O319-4.5)*$H319*$P319)),2),0)</f>
        <v>0</v>
      </c>
      <c r="V319" s="540" t="n">
        <f aca="false">IF($O319&gt;$W$4,IF($O319&lt;=4,ROUND($H319*($O319+0.5)*2,2),0),0)</f>
        <v>0</v>
      </c>
      <c r="W319" s="541" t="n">
        <f aca="false">IF($O319&gt;$W$4,IF($O319&gt;4,ROUND($H319*($O319+0.5)*2,2),0),0)</f>
        <v>0</v>
      </c>
      <c r="X319" s="530" t="str">
        <f aca="false">A319</f>
        <v>JC9-4</v>
      </c>
      <c r="Y319" s="533" t="n">
        <f aca="false">IF($D319=0.4,1.2,IF($D319=0.6,1.2,IF($D319=0.8,1.3,IF($D319=1,1.5,IF($D319=1.2,1.7,IF($D319&lt;=2,2,"--"))))))</f>
        <v>1.2</v>
      </c>
      <c r="Z319" s="542" t="s">
        <v>1151</v>
      </c>
      <c r="AA319" s="534" t="n">
        <f aca="false">Y319</f>
        <v>1.2</v>
      </c>
      <c r="AB319" s="543" t="n">
        <f aca="false">IF($Y319="--","--",I319)</f>
        <v>1.18955</v>
      </c>
      <c r="AC319" s="544" t="n">
        <f aca="false">IF($Y319="--","--",IF(D319&gt;1.5,0.15,ROUND($D319*0.1,2)))</f>
        <v>0.04</v>
      </c>
      <c r="AD319" s="544" t="n">
        <f aca="false">IF($Y319="--","--",0.15)</f>
        <v>0.15</v>
      </c>
      <c r="AE319" s="545" t="n">
        <f aca="false">IF($Y319="--","--",ROUND(AB319+AC319+AD319,2))</f>
        <v>1.38</v>
      </c>
      <c r="AF319" s="545" t="n">
        <f aca="false">IF($Y319="--","--",IF($AB319&lt;=2,$Y319+1,($Y319+1)+ROUNDUP($AB319-2,0)*0.1))</f>
        <v>2.2</v>
      </c>
      <c r="AG319" s="546" t="n">
        <f aca="false">IF($D319=0.4,0.92,IF($D319=0.6,0.68,IF($D319=0.8,0.74,IF($D319=1,0.7,IF($D319=1.2,0.66,IF($D319=1.5,0.6,IF($D319&lt;=2,(2.4-(D319+0.3)),"--")))))))</f>
        <v>0.92</v>
      </c>
      <c r="AH319" s="547" t="n">
        <f aca="false">IF($Y319="--","--",IF($AE319&lt;=$W$4,ROUND(IF($AE319&lt;1.5,$AE319*$AF319*$AG319,1.5*$AF319*$AG319),2),0))</f>
        <v>2.79</v>
      </c>
      <c r="AI319" s="547" t="n">
        <f aca="false">IF($Y319="--","--",IF($AE319&gt;$W$4,ROUND(IF($AE319&lt;1.5,$AE319*$AF319*$AG319,1.5*$AF319*$AG319),2),0))</f>
        <v>0</v>
      </c>
      <c r="AJ319" s="547" t="n">
        <f aca="false">IF($Y319="--","--",IF($AE319&gt;$W$4,ROUND(IF($AE319&lt;1.5,0,IF($AE319&gt;3,1.5*$AF319*$AG319,($AE319-1.5)*$AF319*$AG319)),2),0))</f>
        <v>0</v>
      </c>
      <c r="AK319" s="547" t="n">
        <f aca="false">IF($Y319="--","--",IF($AE319&gt;$W$4,ROUND(IF($AE319&lt;3,0,IF($AE319&gt;4.5,1.5*$AF319*$AG319,($AE319-3)*$AF319*$AG319)),2),0))</f>
        <v>0</v>
      </c>
      <c r="AL319" s="547" t="n">
        <f aca="false">IF($Y319="--","--",IF($AE319&gt;$W$4,ROUND(IF($AE319&lt;4.5,0,IF($AE319&gt;6,($AE319-4.5)*$AF319*$AG319,($AE319-4.5)*$AF319*$AG319)),2),0))</f>
        <v>0</v>
      </c>
      <c r="AM319" s="544" t="n">
        <f aca="false">IF($Y319="--","--",IF($AE319&gt;$W$4,IF($AE319&lt;=4,ROUND(($AG319*4)*($AE319+0.5)*2,2),0),0))</f>
        <v>0</v>
      </c>
      <c r="AN319" s="548" t="n">
        <f aca="false">IF($Y319="--","--",IF($AE319&gt;$W$4,IF($AE319&gt;4,ROUND(($AG319*4)*($AE319+0.5)*2,2),0),0))</f>
        <v>0</v>
      </c>
      <c r="AO319" s="530" t="s">
        <v>1438</v>
      </c>
      <c r="AP319" s="531" t="s">
        <v>10</v>
      </c>
      <c r="AQ319" s="532" t="s">
        <v>1439</v>
      </c>
      <c r="AR319" s="533" t="n">
        <v>0.4</v>
      </c>
      <c r="AS319" s="534"/>
      <c r="AT319" s="534"/>
      <c r="AU319" s="535" t="n">
        <v>5</v>
      </c>
      <c r="AV319" s="533" t="n">
        <f aca="false">IF($Y319="--","--",Y319+0.2)</f>
        <v>1.4</v>
      </c>
      <c r="AW319" s="542" t="s">
        <v>1151</v>
      </c>
      <c r="AX319" s="534" t="n">
        <f aca="false">AV319</f>
        <v>1.4</v>
      </c>
      <c r="AY319" s="538" t="n">
        <f aca="false">IF(D319&gt;2,AU319,AU319-AV319)</f>
        <v>3.6</v>
      </c>
      <c r="AZ319" s="538" t="n">
        <f aca="false">N319</f>
        <v>0.1</v>
      </c>
      <c r="BA319" s="538" t="n">
        <f aca="false">P319</f>
        <v>1.08</v>
      </c>
      <c r="BB319" s="537" t="n">
        <f aca="false">IF(F319=0,IF(ROUND(AY319*(((N319*P319)+(((D319+M319*2)/6)*P319))-ROUND(((D319+M319*2)^2)*((PI()*96.379/(4*360))-((SIN((96.379/2)*PI()/180))*(COS((96.379/2)*PI()/180))/4)),4)),2),ROUND(AY319*(((N319*P319)+(((D319+M319*2)/4)*P319))-ROUND(((D319+M319*2)^2)*((PI()*120/(4*360))-((SIN((120/2)*PI()/180))*(COS((120/2)*PI()/180))/4)),4)),2)),0)</f>
        <v>0.73</v>
      </c>
      <c r="BC319" s="549" t="n">
        <f aca="false">IF(F319&gt;0,ROUND(AY319*N319*P319,2),0)</f>
        <v>0</v>
      </c>
      <c r="BD319" s="549" t="n">
        <f aca="false">SUM(Q319:U319,AH319:AL319)</f>
        <v>10.03</v>
      </c>
      <c r="BE319" s="549" t="n">
        <f aca="false">IF(F319=0,ROUND((PI()*((D319+M319*2)^2)/4)*AY319,2),ROUND((D319+M319*2)*(F319+M319*2)*AY319,2))</f>
        <v>0.65</v>
      </c>
      <c r="BF319" s="539" t="n">
        <f aca="false">IF(($I319+M319-0.15)&lt;=2,($I319+M319+0.15),IF(($I319+M319)&lt;=3,2.35,($I319+M319+0.2)-0.85))</f>
        <v>1.37955</v>
      </c>
      <c r="BG319" s="539" t="n">
        <f aca="false">IF(D319&gt;2,(I319-F319-M319-0.11),IF(($I319+M319)&lt;=2,0,IF(($I319+M319)&gt;3,0.85,(I319+M319+0.2-BF319))))</f>
        <v>0</v>
      </c>
      <c r="BH319" s="539" t="n">
        <f aca="false">IF(D319&gt;2,ROUND(((1.42+0.4)+(0.91+0.4))*2*BG319,2),ROUND(AV319*AX319*BF319,2))</f>
        <v>2.7</v>
      </c>
      <c r="BI319" s="539" t="n">
        <f aca="false">ROUND(((PI()*0.9^2)/4)*BG319,2)</f>
        <v>0</v>
      </c>
      <c r="BJ319" s="550" t="n">
        <f aca="false">ROUND(BD319-BE319-BH319-BI319-BB319-BC319,2)</f>
        <v>5.95</v>
      </c>
      <c r="BK319" s="516"/>
    </row>
    <row r="320" customFormat="false" ht="14.25" hidden="false" customHeight="false" outlineLevel="0" collapsed="false">
      <c r="A320" s="503"/>
      <c r="B320" s="504"/>
      <c r="C320" s="604"/>
      <c r="D320" s="505"/>
      <c r="E320" s="505"/>
      <c r="F320" s="505"/>
      <c r="G320" s="505"/>
      <c r="H320" s="507"/>
      <c r="I320" s="508"/>
      <c r="J320" s="508"/>
      <c r="K320" s="508"/>
      <c r="L320" s="509"/>
      <c r="M320" s="510"/>
      <c r="N320" s="510"/>
      <c r="O320" s="509"/>
      <c r="P320" s="509"/>
      <c r="Q320" s="511"/>
      <c r="R320" s="511"/>
      <c r="S320" s="511"/>
      <c r="T320" s="511"/>
      <c r="U320" s="511"/>
      <c r="V320" s="512"/>
      <c r="W320" s="513"/>
      <c r="X320" s="518"/>
      <c r="Y320" s="505"/>
      <c r="Z320" s="551"/>
      <c r="AA320" s="505"/>
      <c r="AB320" s="552"/>
      <c r="AC320" s="553"/>
      <c r="AD320" s="553"/>
      <c r="AE320" s="554"/>
      <c r="AF320" s="554"/>
      <c r="AG320" s="551"/>
      <c r="AH320" s="555"/>
      <c r="AI320" s="555"/>
      <c r="AJ320" s="555"/>
      <c r="AK320" s="555"/>
      <c r="AL320" s="555"/>
      <c r="AM320" s="553"/>
      <c r="AN320" s="556"/>
      <c r="AO320" s="518"/>
      <c r="AP320" s="504"/>
      <c r="AQ320" s="604"/>
      <c r="AR320" s="505"/>
      <c r="AS320" s="505"/>
      <c r="AT320" s="505"/>
      <c r="AU320" s="507"/>
      <c r="AV320" s="505"/>
      <c r="AW320" s="551"/>
      <c r="AX320" s="505"/>
      <c r="AY320" s="510"/>
      <c r="AZ320" s="510"/>
      <c r="BA320" s="510"/>
      <c r="BB320" s="509"/>
      <c r="BC320" s="509"/>
      <c r="BD320" s="509"/>
      <c r="BE320" s="509"/>
      <c r="BF320" s="511"/>
      <c r="BG320" s="511"/>
      <c r="BH320" s="511"/>
      <c r="BI320" s="511"/>
      <c r="BJ320" s="515"/>
      <c r="BK320" s="516"/>
    </row>
    <row r="321" s="456" customFormat="true" ht="14.25" hidden="false" customHeight="false" outlineLevel="0" collapsed="false">
      <c r="A321" s="557" t="s">
        <v>1224</v>
      </c>
      <c r="B321" s="504"/>
      <c r="C321" s="504"/>
      <c r="D321" s="505"/>
      <c r="E321" s="505"/>
      <c r="F321" s="505"/>
      <c r="G321" s="506"/>
      <c r="H321" s="507"/>
      <c r="I321" s="508"/>
      <c r="J321" s="508"/>
      <c r="K321" s="508"/>
      <c r="L321" s="509"/>
      <c r="M321" s="510"/>
      <c r="N321" s="510"/>
      <c r="O321" s="509"/>
      <c r="P321" s="509"/>
      <c r="Q321" s="511"/>
      <c r="R321" s="511"/>
      <c r="S321" s="511"/>
      <c r="T321" s="511"/>
      <c r="U321" s="511"/>
      <c r="V321" s="512"/>
      <c r="W321" s="513"/>
      <c r="X321" s="528" t="str">
        <f aca="false">$A321</f>
        <v>Rua Porto Rico</v>
      </c>
      <c r="Y321" s="522"/>
      <c r="Z321" s="522"/>
      <c r="AA321" s="522"/>
      <c r="AB321" s="525"/>
      <c r="AC321" s="525"/>
      <c r="AD321" s="525"/>
      <c r="AE321" s="525"/>
      <c r="AF321" s="523"/>
      <c r="AG321" s="525"/>
      <c r="AH321" s="525"/>
      <c r="AI321" s="525"/>
      <c r="AJ321" s="525"/>
      <c r="AK321" s="525"/>
      <c r="AL321" s="525"/>
      <c r="AM321" s="525"/>
      <c r="AN321" s="527"/>
      <c r="AO321" s="557" t="str">
        <f aca="false">$A321</f>
        <v>Rua Porto Rico</v>
      </c>
      <c r="AP321" s="504"/>
      <c r="AQ321" s="504"/>
      <c r="AR321" s="505"/>
      <c r="AS321" s="505"/>
      <c r="AT321" s="505"/>
      <c r="AU321" s="507"/>
      <c r="AV321" s="506"/>
      <c r="AW321" s="506"/>
      <c r="AX321" s="506"/>
      <c r="AY321" s="510"/>
      <c r="AZ321" s="510"/>
      <c r="BA321" s="510"/>
      <c r="BB321" s="509"/>
      <c r="BC321" s="509"/>
      <c r="BD321" s="509"/>
      <c r="BE321" s="509"/>
      <c r="BF321" s="509"/>
      <c r="BG321" s="509"/>
      <c r="BH321" s="509"/>
      <c r="BI321" s="509"/>
      <c r="BJ321" s="515"/>
      <c r="BK321" s="516"/>
    </row>
    <row r="322" customFormat="false" ht="14.25" hidden="false" customHeight="false" outlineLevel="0" collapsed="false">
      <c r="A322" s="530" t="s">
        <v>1440</v>
      </c>
      <c r="B322" s="531" t="s">
        <v>10</v>
      </c>
      <c r="C322" s="532" t="s">
        <v>1441</v>
      </c>
      <c r="D322" s="533" t="n">
        <v>0.4</v>
      </c>
      <c r="E322" s="534"/>
      <c r="F322" s="534"/>
      <c r="G322" s="533" t="s">
        <v>1150</v>
      </c>
      <c r="H322" s="535" t="n">
        <v>15</v>
      </c>
      <c r="I322" s="536" t="n">
        <v>1</v>
      </c>
      <c r="J322" s="536" t="n">
        <v>1.1543</v>
      </c>
      <c r="K322" s="536" t="n">
        <v>0.45</v>
      </c>
      <c r="L322" s="537" t="n">
        <f aca="false">ROUND((I322+J322)/2,2)</f>
        <v>1.08</v>
      </c>
      <c r="M322" s="538" t="n">
        <f aca="false">IF(F322=0,ROUND($D322*0.1,2),IF(D322&gt;2.8,0.18,0.15))</f>
        <v>0.04</v>
      </c>
      <c r="N322" s="538" t="n">
        <f aca="false">IF(F322=0,IF(ROUND($D322/4,2),IF(ROUND(($D322*1.2)/6,2)&lt;0.1,0.1,ROUND(($D322*1.2)/6,2))),0.5)</f>
        <v>0.1</v>
      </c>
      <c r="O322" s="537" t="n">
        <f aca="false">L322+M322+N322</f>
        <v>1.22</v>
      </c>
      <c r="P322" s="537" t="n">
        <f aca="false">IF(O322&lt;2,(D322+M322*2)+0.6,(D322+M322*2)+0.6+ROUNDUP(O322-2,0)*0.1)</f>
        <v>1.08</v>
      </c>
      <c r="Q322" s="539" t="n">
        <f aca="false">IF($O322&lt;=$W$4,ROUND(IF($O322&lt;1.5,$O322*$H322*$P322,1.5*$H322*$P322),2),0)</f>
        <v>19.76</v>
      </c>
      <c r="R322" s="539" t="n">
        <f aca="false">IF($O322&gt;$W$4,ROUND(IF($O322&lt;1.5,$O322*$H322*$P322,1.5*$H322*$P322),2),0)</f>
        <v>0</v>
      </c>
      <c r="S322" s="539" t="n">
        <f aca="false">IF($O322&gt;$W$4,ROUND(IF($O322&lt;1.5,0,IF($O322&gt;3,1.5*$H322*$P322,($O322-1.5)*$H322*$P322)),2),0)</f>
        <v>0</v>
      </c>
      <c r="T322" s="539" t="n">
        <f aca="false">IF($O322&gt;$W$4,ROUND(IF($O322&lt;3,0,IF($O322&gt;4.5,1.5*$H322*$P322,($O322-3)*$H322*$P322)),2),0)</f>
        <v>0</v>
      </c>
      <c r="U322" s="539" t="n">
        <f aca="false">IF($O322&gt;$W$4,ROUND(IF($O322&lt;4.5,0,IF($O322&gt;6,($O322-4.5)*$H322*$P322,($O322-4.5)*$H322*$P322)),2),0)</f>
        <v>0</v>
      </c>
      <c r="V322" s="540" t="n">
        <f aca="false">IF($O322&gt;$W$4,IF($O322&lt;=4,ROUND($H322*($O322+0.5)*2,2),0),0)</f>
        <v>0</v>
      </c>
      <c r="W322" s="541" t="n">
        <f aca="false">IF($O322&gt;$W$4,IF($O322&gt;4,ROUND($H322*($O322+0.5)*2,2),0),0)</f>
        <v>0</v>
      </c>
      <c r="X322" s="530" t="str">
        <f aca="false">A322</f>
        <v>JC19-1</v>
      </c>
      <c r="Y322" s="533" t="n">
        <f aca="false">IF($D322=0.4,1.2,IF($D322=0.6,1.2,IF($D322=0.8,1.3,IF($D322=1,1.5,IF($D322=1.2,1.7,IF($D322&lt;=2,2,"--"))))))</f>
        <v>1.2</v>
      </c>
      <c r="Z322" s="542" t="s">
        <v>1151</v>
      </c>
      <c r="AA322" s="534" t="n">
        <f aca="false">Y322</f>
        <v>1.2</v>
      </c>
      <c r="AB322" s="543" t="n">
        <f aca="false">IF($Y322="--","--",I322)</f>
        <v>1</v>
      </c>
      <c r="AC322" s="544" t="n">
        <f aca="false">IF($Y322="--","--",IF(D322&gt;1.5,0.15,ROUND($D322*0.1,2)))</f>
        <v>0.04</v>
      </c>
      <c r="AD322" s="544" t="n">
        <f aca="false">IF($Y322="--","--",0.15)</f>
        <v>0.15</v>
      </c>
      <c r="AE322" s="545" t="n">
        <f aca="false">IF($Y322="--","--",ROUND(AB322+AC322+AD322,2))</f>
        <v>1.19</v>
      </c>
      <c r="AF322" s="545" t="n">
        <f aca="false">IF($Y322="--","--",IF($AB322&lt;=2,$Y322+1,($Y322+1)+ROUNDUP($AB322-2,0)*0.1))</f>
        <v>2.2</v>
      </c>
      <c r="AG322" s="546" t="n">
        <f aca="false">IF($D322=0.4,0.92,IF($D322=0.6,0.68,IF($D322=0.8,0.74,IF($D322=1,0.7,IF($D322=1.2,0.66,IF($D322=1.5,0.6,IF($D322&lt;=2,(2.4-(D322+0.3)),"--")))))))</f>
        <v>0.92</v>
      </c>
      <c r="AH322" s="547" t="n">
        <f aca="false">IF($Y322="--","--",IF($AE322&lt;=$W$4,ROUND(IF($AE322&lt;1.5,$AE322*$AF322*$AG322,1.5*$AF322*$AG322),2),0))</f>
        <v>2.41</v>
      </c>
      <c r="AI322" s="547" t="n">
        <f aca="false">IF($Y322="--","--",IF($AE322&gt;$W$4,ROUND(IF($AE322&lt;1.5,$AE322*$AF322*$AG322,1.5*$AF322*$AG322),2),0))</f>
        <v>0</v>
      </c>
      <c r="AJ322" s="547" t="n">
        <f aca="false">IF($Y322="--","--",IF($AE322&gt;$W$4,ROUND(IF($AE322&lt;1.5,0,IF($AE322&gt;3,1.5*$AF322*$AG322,($AE322-1.5)*$AF322*$AG322)),2),0))</f>
        <v>0</v>
      </c>
      <c r="AK322" s="547" t="n">
        <f aca="false">IF($Y322="--","--",IF($AE322&gt;$W$4,ROUND(IF($AE322&lt;3,0,IF($AE322&gt;4.5,1.5*$AF322*$AG322,($AE322-3)*$AF322*$AG322)),2),0))</f>
        <v>0</v>
      </c>
      <c r="AL322" s="547" t="n">
        <f aca="false">IF($Y322="--","--",IF($AE322&gt;$W$4,ROUND(IF($AE322&lt;4.5,0,IF($AE322&gt;6,($AE322-4.5)*$AF322*$AG322,($AE322-4.5)*$AF322*$AG322)),2),0))</f>
        <v>0</v>
      </c>
      <c r="AM322" s="544" t="n">
        <f aca="false">IF($Y322="--","--",IF($AE322&gt;$W$4,IF($AE322&lt;=4,ROUND(($AG322*4)*($AE322+0.5)*2,2),0),0))</f>
        <v>0</v>
      </c>
      <c r="AN322" s="548" t="n">
        <f aca="false">IF($Y322="--","--",IF($AE322&gt;$W$4,IF($AE322&gt;4,ROUND(($AG322*4)*($AE322+0.5)*2,2),0),0))</f>
        <v>0</v>
      </c>
      <c r="AO322" s="530" t="s">
        <v>1440</v>
      </c>
      <c r="AP322" s="531" t="s">
        <v>10</v>
      </c>
      <c r="AQ322" s="532" t="s">
        <v>1441</v>
      </c>
      <c r="AR322" s="533" t="n">
        <v>0.4</v>
      </c>
      <c r="AS322" s="534"/>
      <c r="AT322" s="534"/>
      <c r="AU322" s="535" t="n">
        <v>15</v>
      </c>
      <c r="AV322" s="533" t="n">
        <f aca="false">IF($Y322="--","--",Y322+0.2)</f>
        <v>1.4</v>
      </c>
      <c r="AW322" s="542" t="s">
        <v>1151</v>
      </c>
      <c r="AX322" s="534" t="n">
        <f aca="false">AV322</f>
        <v>1.4</v>
      </c>
      <c r="AY322" s="538" t="n">
        <f aca="false">IF(D322&gt;2,AU322,AU322-AV322)</f>
        <v>13.6</v>
      </c>
      <c r="AZ322" s="538" t="n">
        <f aca="false">N322</f>
        <v>0.1</v>
      </c>
      <c r="BA322" s="538" t="n">
        <f aca="false">P322</f>
        <v>1.08</v>
      </c>
      <c r="BB322" s="537" t="n">
        <f aca="false">IF(F322=0,IF(ROUND(AY322*(((N322*P322)+(((D322+M322*2)/6)*P322))-ROUND(((D322+M322*2)^2)*((PI()*96.379/(4*360))-((SIN((96.379/2)*PI()/180))*(COS((96.379/2)*PI()/180))/4)),4)),2),ROUND(AY322*(((N322*P322)+(((D322+M322*2)/4)*P322))-ROUND(((D322+M322*2)^2)*((PI()*120/(4*360))-((SIN((120/2)*PI()/180))*(COS((120/2)*PI()/180))/4)),4)),2)),0)</f>
        <v>2.75</v>
      </c>
      <c r="BC322" s="549" t="n">
        <f aca="false">IF(F322&gt;0,ROUND(AY322*N322*P322,2),0)</f>
        <v>0</v>
      </c>
      <c r="BD322" s="549" t="n">
        <f aca="false">SUM(Q322:U322,AH322:AL322)</f>
        <v>22.17</v>
      </c>
      <c r="BE322" s="549" t="n">
        <f aca="false">IF(F322=0,ROUND((PI()*((D322+M322*2)^2)/4)*AY322,2),ROUND((D322+M322*2)*(F322+M322*2)*AY322,2))</f>
        <v>2.46</v>
      </c>
      <c r="BF322" s="539" t="n">
        <f aca="false">IF(($I322+M322-0.15)&lt;=2,($I322+M322+0.15),IF(($I322+M322)&lt;=3,2.35,($I322+M322+0.2)-0.85))</f>
        <v>1.19</v>
      </c>
      <c r="BG322" s="539" t="n">
        <f aca="false">IF(D322&gt;2,(I322-F322-M322-0.11),IF(($I322+M322)&lt;=2,0,IF(($I322+M322)&gt;3,0.85,(I322+M322+0.2-BF322))))</f>
        <v>0</v>
      </c>
      <c r="BH322" s="539" t="n">
        <f aca="false">IF(D322&gt;2,ROUND(((1.42+0.4)+(0.91+0.4))*2*BG322,2),ROUND(AV322*AX322*BF322,2))</f>
        <v>2.33</v>
      </c>
      <c r="BI322" s="539" t="n">
        <f aca="false">ROUND(((PI()*0.9^2)/4)*BG322,2)</f>
        <v>0</v>
      </c>
      <c r="BJ322" s="550" t="n">
        <f aca="false">ROUND(BD322-BE322-BH322-BI322-BB322-BC322,2)</f>
        <v>14.63</v>
      </c>
      <c r="BK322" s="516"/>
    </row>
    <row r="323" customFormat="false" ht="14.25" hidden="false" customHeight="false" outlineLevel="0" collapsed="false">
      <c r="A323" s="503"/>
      <c r="B323" s="504"/>
      <c r="C323" s="604"/>
      <c r="D323" s="505"/>
      <c r="E323" s="505"/>
      <c r="F323" s="505"/>
      <c r="G323" s="505"/>
      <c r="H323" s="507"/>
      <c r="I323" s="508"/>
      <c r="J323" s="508"/>
      <c r="K323" s="508"/>
      <c r="L323" s="509"/>
      <c r="M323" s="510"/>
      <c r="N323" s="510"/>
      <c r="O323" s="509"/>
      <c r="P323" s="509"/>
      <c r="Q323" s="511"/>
      <c r="R323" s="511"/>
      <c r="S323" s="511"/>
      <c r="T323" s="511"/>
      <c r="U323" s="511"/>
      <c r="V323" s="512"/>
      <c r="W323" s="513"/>
      <c r="X323" s="518"/>
      <c r="Y323" s="505"/>
      <c r="Z323" s="551"/>
      <c r="AA323" s="505"/>
      <c r="AB323" s="552"/>
      <c r="AC323" s="553"/>
      <c r="AD323" s="553"/>
      <c r="AE323" s="554"/>
      <c r="AF323" s="554"/>
      <c r="AG323" s="551"/>
      <c r="AH323" s="555"/>
      <c r="AI323" s="555"/>
      <c r="AJ323" s="555"/>
      <c r="AK323" s="555"/>
      <c r="AL323" s="555"/>
      <c r="AM323" s="553"/>
      <c r="AN323" s="556"/>
      <c r="AO323" s="518"/>
      <c r="AP323" s="504"/>
      <c r="AQ323" s="604"/>
      <c r="AR323" s="505"/>
      <c r="AS323" s="505"/>
      <c r="AT323" s="505"/>
      <c r="AU323" s="507"/>
      <c r="AV323" s="505"/>
      <c r="AW323" s="551"/>
      <c r="AX323" s="505"/>
      <c r="AY323" s="510"/>
      <c r="AZ323" s="510"/>
      <c r="BA323" s="510"/>
      <c r="BB323" s="509"/>
      <c r="BC323" s="509"/>
      <c r="BD323" s="509"/>
      <c r="BE323" s="509"/>
      <c r="BF323" s="511"/>
      <c r="BG323" s="511"/>
      <c r="BH323" s="511"/>
      <c r="BI323" s="511"/>
      <c r="BJ323" s="515"/>
      <c r="BK323" s="516"/>
    </row>
    <row r="324" s="456" customFormat="true" ht="14.25" hidden="false" customHeight="false" outlineLevel="0" collapsed="false">
      <c r="A324" s="557" t="s">
        <v>1430</v>
      </c>
      <c r="B324" s="504"/>
      <c r="C324" s="504"/>
      <c r="D324" s="505"/>
      <c r="E324" s="505"/>
      <c r="F324" s="505"/>
      <c r="G324" s="506"/>
      <c r="H324" s="507"/>
      <c r="I324" s="508"/>
      <c r="J324" s="508"/>
      <c r="K324" s="508"/>
      <c r="L324" s="509"/>
      <c r="M324" s="510"/>
      <c r="N324" s="510"/>
      <c r="O324" s="509"/>
      <c r="P324" s="509"/>
      <c r="Q324" s="511"/>
      <c r="R324" s="511"/>
      <c r="S324" s="511"/>
      <c r="T324" s="511"/>
      <c r="U324" s="511"/>
      <c r="V324" s="512"/>
      <c r="W324" s="513"/>
      <c r="X324" s="528" t="str">
        <f aca="false">$A324</f>
        <v>Rua Dr. Pedro Caldas da Cunha</v>
      </c>
      <c r="Y324" s="522"/>
      <c r="Z324" s="522"/>
      <c r="AA324" s="522"/>
      <c r="AB324" s="525"/>
      <c r="AC324" s="525"/>
      <c r="AD324" s="525"/>
      <c r="AE324" s="525"/>
      <c r="AF324" s="523"/>
      <c r="AG324" s="525"/>
      <c r="AH324" s="525"/>
      <c r="AI324" s="525"/>
      <c r="AJ324" s="525"/>
      <c r="AK324" s="525"/>
      <c r="AL324" s="525"/>
      <c r="AM324" s="525"/>
      <c r="AN324" s="527"/>
      <c r="AO324" s="557" t="str">
        <f aca="false">$A324</f>
        <v>Rua Dr. Pedro Caldas da Cunha</v>
      </c>
      <c r="AP324" s="504"/>
      <c r="AQ324" s="504"/>
      <c r="AR324" s="505"/>
      <c r="AS324" s="505"/>
      <c r="AT324" s="505"/>
      <c r="AU324" s="507"/>
      <c r="AV324" s="506"/>
      <c r="AW324" s="506"/>
      <c r="AX324" s="506"/>
      <c r="AY324" s="510"/>
      <c r="AZ324" s="510"/>
      <c r="BA324" s="510"/>
      <c r="BB324" s="509"/>
      <c r="BC324" s="509"/>
      <c r="BD324" s="509"/>
      <c r="BE324" s="509"/>
      <c r="BF324" s="509"/>
      <c r="BG324" s="509"/>
      <c r="BH324" s="509"/>
      <c r="BI324" s="509"/>
      <c r="BJ324" s="515"/>
      <c r="BK324" s="516"/>
    </row>
    <row r="325" customFormat="false" ht="14.25" hidden="false" customHeight="false" outlineLevel="0" collapsed="false">
      <c r="A325" s="558" t="s">
        <v>1442</v>
      </c>
      <c r="B325" s="570" t="s">
        <v>10</v>
      </c>
      <c r="C325" s="559" t="s">
        <v>1443</v>
      </c>
      <c r="D325" s="560" t="n">
        <v>0.4</v>
      </c>
      <c r="E325" s="561"/>
      <c r="F325" s="561"/>
      <c r="G325" s="560" t="s">
        <v>1150</v>
      </c>
      <c r="H325" s="562" t="n">
        <v>35</v>
      </c>
      <c r="I325" s="563" t="n">
        <v>1</v>
      </c>
      <c r="J325" s="563" t="n">
        <v>1.037</v>
      </c>
      <c r="K325" s="536" t="n">
        <v>0.092</v>
      </c>
      <c r="L325" s="537" t="n">
        <f aca="false">ROUND((I325+J325)/2,2)</f>
        <v>1.02</v>
      </c>
      <c r="M325" s="538" t="n">
        <f aca="false">IF(F325=0,ROUND($D325*0.1,2),IF(D325&gt;2.8,0.18,0.15))</f>
        <v>0.04</v>
      </c>
      <c r="N325" s="538" t="n">
        <f aca="false">IF(F325=0,IF(ROUND($D325/4,2),IF(ROUND(($D325*1.2)/6,2)&lt;0.1,0.1,ROUND(($D325*1.2)/6,2))),0.5)</f>
        <v>0.1</v>
      </c>
      <c r="O325" s="537" t="n">
        <f aca="false">L325+M325+N325</f>
        <v>1.16</v>
      </c>
      <c r="P325" s="537" t="n">
        <f aca="false">IF(O325&lt;2,(D325+M325*2)+0.6,(D325+M325*2)+0.6+ROUNDUP(O325-2,0)*0.1)</f>
        <v>1.08</v>
      </c>
      <c r="Q325" s="539" t="n">
        <f aca="false">IF($O325&lt;=$W$4,ROUND(IF($O325&lt;1.5,$O325*$H325*$P325,1.5*$H325*$P325),2),0)</f>
        <v>43.85</v>
      </c>
      <c r="R325" s="539" t="n">
        <f aca="false">IF($O325&gt;$W$4,ROUND(IF($O325&lt;1.5,$O325*$H325*$P325,1.5*$H325*$P325),2),0)</f>
        <v>0</v>
      </c>
      <c r="S325" s="539" t="n">
        <f aca="false">IF($O325&gt;$W$4,ROUND(IF($O325&lt;1.5,0,IF($O325&gt;3,1.5*$H325*$P325,($O325-1.5)*$H325*$P325)),2),0)</f>
        <v>0</v>
      </c>
      <c r="T325" s="539" t="n">
        <f aca="false">IF($O325&gt;$W$4,ROUND(IF($O325&lt;3,0,IF($O325&gt;4.5,1.5*$H325*$P325,($O325-3)*$H325*$P325)),2),0)</f>
        <v>0</v>
      </c>
      <c r="U325" s="539" t="n">
        <f aca="false">IF($O325&gt;$W$4,ROUND(IF($O325&lt;4.5,0,IF($O325&gt;6,($O325-4.5)*$H325*$P325,($O325-4.5)*$H325*$P325)),2),0)</f>
        <v>0</v>
      </c>
      <c r="V325" s="540" t="n">
        <f aca="false">IF($O325&gt;$W$4,IF($O325&lt;=4,ROUND($H325*($O325+0.5)*2,2),0),0)</f>
        <v>0</v>
      </c>
      <c r="W325" s="541" t="n">
        <f aca="false">IF($O325&gt;$W$4,IF($O325&gt;4,ROUND($H325*($O325+0.5)*2,2),0),0)</f>
        <v>0</v>
      </c>
      <c r="X325" s="558" t="str">
        <f aca="false">A325</f>
        <v>JC29-5-1</v>
      </c>
      <c r="Y325" s="560" t="n">
        <f aca="false">IF($D325=0.4,1.2,IF($D325=0.6,1.2,IF($D325=0.8,1.3,IF($D325=1,1.5,IF($D325=1.2,1.7,IF($D325&lt;=2,2,"--"))))))</f>
        <v>1.2</v>
      </c>
      <c r="Z325" s="564" t="s">
        <v>1151</v>
      </c>
      <c r="AA325" s="561" t="n">
        <f aca="false">Y325</f>
        <v>1.2</v>
      </c>
      <c r="AB325" s="543" t="n">
        <f aca="false">IF($Y325="--","--",I325)</f>
        <v>1</v>
      </c>
      <c r="AC325" s="544" t="n">
        <f aca="false">IF($Y325="--","--",IF(D325&gt;1.5,0.15,ROUND($D325*0.1,2)))</f>
        <v>0.04</v>
      </c>
      <c r="AD325" s="544" t="n">
        <f aca="false">IF($Y325="--","--",0.15)</f>
        <v>0.15</v>
      </c>
      <c r="AE325" s="545" t="n">
        <f aca="false">IF($Y325="--","--",ROUND(AB325+AC325+AD325,2))</f>
        <v>1.19</v>
      </c>
      <c r="AF325" s="565" t="n">
        <f aca="false">IF($Y325="--","--",IF($AB325&lt;=2,$Y325+1,($Y325+1)+ROUNDUP($AB325-2,0)*0.1))</f>
        <v>2.2</v>
      </c>
      <c r="AG325" s="566" t="n">
        <f aca="false">IF($D325=0.4,0.92,IF($D325=0.6,0.68,IF($D325=0.8,0.74,IF($D325=1,0.7,IF($D325=1.2,0.66,IF($D325=1.5,0.6,IF($D325&lt;=2,(2.4-(D325+0.3)),"--")))))))</f>
        <v>0.92</v>
      </c>
      <c r="AH325" s="547" t="n">
        <f aca="false">IF($Y325="--","--",IF($AE325&lt;=$W$4,ROUND(IF($AE325&lt;1.5,$AE325*$AF325*$AG325,1.5*$AF325*$AG325),2),0))</f>
        <v>2.41</v>
      </c>
      <c r="AI325" s="547" t="n">
        <f aca="false">IF($Y325="--","--",IF($AE325&gt;$W$4,ROUND(IF($AE325&lt;1.5,$AE325*$AF325*$AG325,1.5*$AF325*$AG325),2),0))</f>
        <v>0</v>
      </c>
      <c r="AJ325" s="547" t="n">
        <f aca="false">IF($Y325="--","--",IF($AE325&gt;$W$4,ROUND(IF($AE325&lt;1.5,0,IF($AE325&gt;3,1.5*$AF325*$AG325,($AE325-1.5)*$AF325*$AG325)),2),0))</f>
        <v>0</v>
      </c>
      <c r="AK325" s="547" t="n">
        <f aca="false">IF($Y325="--","--",IF($AE325&gt;$W$4,ROUND(IF($AE325&lt;3,0,IF($AE325&gt;4.5,1.5*$AF325*$AG325,($AE325-3)*$AF325*$AG325)),2),0))</f>
        <v>0</v>
      </c>
      <c r="AL325" s="547" t="n">
        <f aca="false">IF($Y325="--","--",IF($AE325&gt;$W$4,ROUND(IF($AE325&lt;4.5,0,IF($AE325&gt;6,($AE325-4.5)*$AF325*$AG325,($AE325-4.5)*$AF325*$AG325)),2),0))</f>
        <v>0</v>
      </c>
      <c r="AM325" s="544" t="n">
        <f aca="false">IF($Y325="--","--",IF($AE325&gt;$W$4,IF($AE325&lt;=4,ROUND(($AG325*4)*($AE325+0.5)*2,2),0),0))</f>
        <v>0</v>
      </c>
      <c r="AN325" s="548" t="n">
        <f aca="false">IF($Y325="--","--",IF($AE325&gt;$W$4,IF($AE325&gt;4,ROUND(($AG325*4)*($AE325+0.5)*2,2),0),0))</f>
        <v>0</v>
      </c>
      <c r="AO325" s="558" t="s">
        <v>1442</v>
      </c>
      <c r="AP325" s="570" t="s">
        <v>10</v>
      </c>
      <c r="AQ325" s="571" t="s">
        <v>1443</v>
      </c>
      <c r="AR325" s="560" t="n">
        <v>0.4</v>
      </c>
      <c r="AS325" s="561"/>
      <c r="AT325" s="561"/>
      <c r="AU325" s="562" t="n">
        <v>35</v>
      </c>
      <c r="AV325" s="560" t="n">
        <f aca="false">IF($Y325="--","--",Y325+0.2)</f>
        <v>1.4</v>
      </c>
      <c r="AW325" s="564" t="s">
        <v>1151</v>
      </c>
      <c r="AX325" s="561" t="n">
        <f aca="false">AV325</f>
        <v>1.4</v>
      </c>
      <c r="AY325" s="538" t="n">
        <f aca="false">IF(D325&gt;2,AU325,AU325-AV325)</f>
        <v>33.6</v>
      </c>
      <c r="AZ325" s="538" t="n">
        <f aca="false">N325</f>
        <v>0.1</v>
      </c>
      <c r="BA325" s="538" t="n">
        <f aca="false">P325</f>
        <v>1.08</v>
      </c>
      <c r="BB325" s="537" t="n">
        <f aca="false">IF(F325=0,IF(ROUND(AY325*(((N325*P325)+(((D325+M325*2)/6)*P325))-ROUND(((D325+M325*2)^2)*((PI()*96.379/(4*360))-((SIN((96.379/2)*PI()/180))*(COS((96.379/2)*PI()/180))/4)),4)),2),ROUND(AY325*(((N325*P325)+(((D325+M325*2)/4)*P325))-ROUND(((D325+M325*2)^2)*((PI()*120/(4*360))-((SIN((120/2)*PI()/180))*(COS((120/2)*PI()/180))/4)),4)),2)),0)</f>
        <v>6.79</v>
      </c>
      <c r="BC325" s="549" t="n">
        <f aca="false">IF(F325&gt;0,ROUND(AY325*N325*P325,2),0)</f>
        <v>0</v>
      </c>
      <c r="BD325" s="549" t="n">
        <f aca="false">SUM(Q325:U325,AH325:AL325)</f>
        <v>46.26</v>
      </c>
      <c r="BE325" s="549" t="n">
        <f aca="false">IF(F325=0,ROUND((PI()*((D325+M325*2)^2)/4)*AY325,2),ROUND((D325+M325*2)*(F325+M325*2)*AY325,2))</f>
        <v>6.08</v>
      </c>
      <c r="BF325" s="572" t="n">
        <f aca="false">IF(($I325+M325-0.15)&lt;=2,($I325+M325+0.15),IF(($I325+M325)&lt;=3,2.35,($I325+M325+0.2)-0.85))</f>
        <v>1.19</v>
      </c>
      <c r="BG325" s="572" t="n">
        <f aca="false">IF(D325&gt;2,(I325-F325-M325-0.11),IF(($I325+M325)&lt;=2,0,IF(($I325+M325)&gt;3,0.85,(I325+M325+0.2-BF325))))</f>
        <v>0</v>
      </c>
      <c r="BH325" s="572" t="n">
        <f aca="false">IF(D325&gt;2,ROUND(((1.42+0.4)+(0.91+0.4))*2*BG325,2),ROUND(AV325*AX325*BF325,2))</f>
        <v>2.33</v>
      </c>
      <c r="BI325" s="572" t="n">
        <f aca="false">ROUND(((PI()*0.9^2)/4)*BG325,2)</f>
        <v>0</v>
      </c>
      <c r="BJ325" s="550" t="n">
        <f aca="false">ROUND(BD325-BE325-BH325-BI325-BB325-BC325,2)</f>
        <v>31.06</v>
      </c>
      <c r="BK325" s="516"/>
    </row>
    <row r="326" customFormat="false" ht="14.25" hidden="false" customHeight="false" outlineLevel="0" collapsed="false">
      <c r="A326" s="558" t="s">
        <v>1443</v>
      </c>
      <c r="B326" s="570" t="s">
        <v>10</v>
      </c>
      <c r="C326" s="559" t="s">
        <v>1444</v>
      </c>
      <c r="D326" s="560" t="n">
        <v>0.4</v>
      </c>
      <c r="E326" s="561"/>
      <c r="F326" s="561"/>
      <c r="G326" s="560" t="s">
        <v>1150</v>
      </c>
      <c r="H326" s="562" t="n">
        <v>35</v>
      </c>
      <c r="I326" s="563" t="n">
        <v>1.129</v>
      </c>
      <c r="J326" s="563" t="n">
        <v>1.06659</v>
      </c>
      <c r="K326" s="536" t="n">
        <v>0</v>
      </c>
      <c r="L326" s="537" t="n">
        <f aca="false">ROUND((I326+J326)/2,2)</f>
        <v>1.1</v>
      </c>
      <c r="M326" s="538" t="n">
        <f aca="false">IF(F326=0,ROUND($D326*0.1,2),IF(D326&gt;2.8,0.18,0.15))</f>
        <v>0.04</v>
      </c>
      <c r="N326" s="538" t="n">
        <f aca="false">IF(F326=0,IF(ROUND($D326/4,2),IF(ROUND(($D326*1.2)/6,2)&lt;0.1,0.1,ROUND(($D326*1.2)/6,2))),0.5)</f>
        <v>0.1</v>
      </c>
      <c r="O326" s="537" t="n">
        <f aca="false">L326+M326+N326</f>
        <v>1.24</v>
      </c>
      <c r="P326" s="537" t="n">
        <f aca="false">IF(O326&lt;2,(D326+M326*2)+0.6,(D326+M326*2)+0.6+ROUNDUP(O326-2,0)*0.1)</f>
        <v>1.08</v>
      </c>
      <c r="Q326" s="539" t="n">
        <f aca="false">IF($O326&lt;=$W$4,ROUND(IF($O326&lt;1.5,$O326*$H326*$P326,1.5*$H326*$P326),2),0)</f>
        <v>46.87</v>
      </c>
      <c r="R326" s="539" t="n">
        <f aca="false">IF($O326&gt;$W$4,ROUND(IF($O326&lt;1.5,$O326*$H326*$P326,1.5*$H326*$P326),2),0)</f>
        <v>0</v>
      </c>
      <c r="S326" s="539" t="n">
        <f aca="false">IF($O326&gt;$W$4,ROUND(IF($O326&lt;1.5,0,IF($O326&gt;3,1.5*$H326*$P326,($O326-1.5)*$H326*$P326)),2),0)</f>
        <v>0</v>
      </c>
      <c r="T326" s="539" t="n">
        <f aca="false">IF($O326&gt;$W$4,ROUND(IF($O326&lt;3,0,IF($O326&gt;4.5,1.5*$H326*$P326,($O326-3)*$H326*$P326)),2),0)</f>
        <v>0</v>
      </c>
      <c r="U326" s="539" t="n">
        <f aca="false">IF($O326&gt;$W$4,ROUND(IF($O326&lt;4.5,0,IF($O326&gt;6,($O326-4.5)*$H326*$P326,($O326-4.5)*$H326*$P326)),2),0)</f>
        <v>0</v>
      </c>
      <c r="V326" s="540" t="n">
        <f aca="false">IF($O326&gt;$W$4,IF($O326&lt;=4,ROUND($H326*($O326+0.5)*2,2),0),0)</f>
        <v>0</v>
      </c>
      <c r="W326" s="541" t="n">
        <f aca="false">IF($O326&gt;$W$4,IF($O326&gt;4,ROUND($H326*($O326+0.5)*2,2),0),0)</f>
        <v>0</v>
      </c>
      <c r="X326" s="558" t="str">
        <f aca="false">A326</f>
        <v>JC29-5-2</v>
      </c>
      <c r="Y326" s="560" t="n">
        <f aca="false">IF($D326=0.4,1.2,IF($D326=0.6,1.2,IF($D326=0.8,1.3,IF($D326=1,1.5,IF($D326=1.2,1.7,IF($D326&lt;=2,2,"--"))))))</f>
        <v>1.2</v>
      </c>
      <c r="Z326" s="564" t="s">
        <v>1151</v>
      </c>
      <c r="AA326" s="561" t="n">
        <f aca="false">Y326</f>
        <v>1.2</v>
      </c>
      <c r="AB326" s="543" t="n">
        <f aca="false">IF($Y326="--","--",I326)</f>
        <v>1.129</v>
      </c>
      <c r="AC326" s="544" t="n">
        <f aca="false">IF($Y326="--","--",IF(D326&gt;1.5,0.15,ROUND($D326*0.1,2)))</f>
        <v>0.04</v>
      </c>
      <c r="AD326" s="544" t="n">
        <f aca="false">IF($Y326="--","--",0.15)</f>
        <v>0.15</v>
      </c>
      <c r="AE326" s="545" t="n">
        <f aca="false">IF($Y326="--","--",ROUND(AB326+AC326+AD326,2))</f>
        <v>1.32</v>
      </c>
      <c r="AF326" s="565" t="n">
        <f aca="false">IF($Y326="--","--",IF($AB326&lt;=2,$Y326+1,($Y326+1)+ROUNDUP($AB326-2,0)*0.1))</f>
        <v>2.2</v>
      </c>
      <c r="AG326" s="566" t="n">
        <f aca="false">IF($D326=0.4,0.92,IF($D326=0.6,0.68,IF($D326=0.8,0.74,IF($D326=1,0.7,IF($D326=1.2,0.66,IF($D326=1.5,0.6,IF($D326&lt;=2,(2.4-(D326+0.3)),"--")))))))</f>
        <v>0.92</v>
      </c>
      <c r="AH326" s="547" t="n">
        <f aca="false">IF($Y326="--","--",IF($AE326&lt;=$W$4,ROUND(IF($AE326&lt;1.5,$AE326*$AF326*$AG326,1.5*$AF326*$AG326),2),0))</f>
        <v>2.67</v>
      </c>
      <c r="AI326" s="547" t="n">
        <f aca="false">IF($Y326="--","--",IF($AE326&gt;$W$4,ROUND(IF($AE326&lt;1.5,$AE326*$AF326*$AG326,1.5*$AF326*$AG326),2),0))</f>
        <v>0</v>
      </c>
      <c r="AJ326" s="547" t="n">
        <f aca="false">IF($Y326="--","--",IF($AE326&gt;$W$4,ROUND(IF($AE326&lt;1.5,0,IF($AE326&gt;3,1.5*$AF326*$AG326,($AE326-1.5)*$AF326*$AG326)),2),0))</f>
        <v>0</v>
      </c>
      <c r="AK326" s="547" t="n">
        <f aca="false">IF($Y326="--","--",IF($AE326&gt;$W$4,ROUND(IF($AE326&lt;3,0,IF($AE326&gt;4.5,1.5*$AF326*$AG326,($AE326-3)*$AF326*$AG326)),2),0))</f>
        <v>0</v>
      </c>
      <c r="AL326" s="547" t="n">
        <f aca="false">IF($Y326="--","--",IF($AE326&gt;$W$4,ROUND(IF($AE326&lt;4.5,0,IF($AE326&gt;6,($AE326-4.5)*$AF326*$AG326,($AE326-4.5)*$AF326*$AG326)),2),0))</f>
        <v>0</v>
      </c>
      <c r="AM326" s="544" t="n">
        <f aca="false">IF($Y326="--","--",IF($AE326&gt;$W$4,IF($AE326&lt;=4,ROUND(($AG326*4)*($AE326+0.5)*2,2),0),0))</f>
        <v>0</v>
      </c>
      <c r="AN326" s="548" t="n">
        <f aca="false">IF($Y326="--","--",IF($AE326&gt;$W$4,IF($AE326&gt;4,ROUND(($AG326*4)*($AE326+0.5)*2,2),0),0))</f>
        <v>0</v>
      </c>
      <c r="AO326" s="558" t="s">
        <v>1443</v>
      </c>
      <c r="AP326" s="570" t="s">
        <v>10</v>
      </c>
      <c r="AQ326" s="571" t="s">
        <v>1444</v>
      </c>
      <c r="AR326" s="560" t="n">
        <v>0.4</v>
      </c>
      <c r="AS326" s="561"/>
      <c r="AT326" s="561"/>
      <c r="AU326" s="562" t="n">
        <v>35</v>
      </c>
      <c r="AV326" s="560" t="n">
        <f aca="false">IF($Y326="--","--",Y326+0.2)</f>
        <v>1.4</v>
      </c>
      <c r="AW326" s="564" t="s">
        <v>1151</v>
      </c>
      <c r="AX326" s="561" t="n">
        <f aca="false">AV326</f>
        <v>1.4</v>
      </c>
      <c r="AY326" s="538" t="n">
        <f aca="false">IF(D326&gt;2,AU326,AU326-AV326)</f>
        <v>33.6</v>
      </c>
      <c r="AZ326" s="538" t="n">
        <f aca="false">N326</f>
        <v>0.1</v>
      </c>
      <c r="BA326" s="538" t="n">
        <f aca="false">P326</f>
        <v>1.08</v>
      </c>
      <c r="BB326" s="537" t="n">
        <f aca="false">IF(F326=0,IF(ROUND(AY326*(((N326*P326)+(((D326+M326*2)/6)*P326))-ROUND(((D326+M326*2)^2)*((PI()*96.379/(4*360))-((SIN((96.379/2)*PI()/180))*(COS((96.379/2)*PI()/180))/4)),4)),2),ROUND(AY326*(((N326*P326)+(((D326+M326*2)/4)*P326))-ROUND(((D326+M326*2)^2)*((PI()*120/(4*360))-((SIN((120/2)*PI()/180))*(COS((120/2)*PI()/180))/4)),4)),2)),0)</f>
        <v>6.79</v>
      </c>
      <c r="BC326" s="549" t="n">
        <f aca="false">IF(F326&gt;0,ROUND(AY326*N326*P326,2),0)</f>
        <v>0</v>
      </c>
      <c r="BD326" s="549" t="n">
        <f aca="false">SUM(Q326:U326,AH326:AL326)</f>
        <v>49.54</v>
      </c>
      <c r="BE326" s="549" t="n">
        <f aca="false">IF(F326=0,ROUND((PI()*((D326+M326*2)^2)/4)*AY326,2),ROUND((D326+M326*2)*(F326+M326*2)*AY326,2))</f>
        <v>6.08</v>
      </c>
      <c r="BF326" s="572" t="n">
        <f aca="false">IF(($I326+M326-0.15)&lt;=2,($I326+M326+0.15),IF(($I326+M326)&lt;=3,2.35,($I326+M326+0.2)-0.85))</f>
        <v>1.319</v>
      </c>
      <c r="BG326" s="572" t="n">
        <f aca="false">IF(D326&gt;2,(I326-F326-M326-0.11),IF(($I326+M326)&lt;=2,0,IF(($I326+M326)&gt;3,0.85,(I326+M326+0.2-BF326))))</f>
        <v>0</v>
      </c>
      <c r="BH326" s="572" t="n">
        <f aca="false">IF(D326&gt;2,ROUND(((1.42+0.4)+(0.91+0.4))*2*BG326,2),ROUND(AV326*AX326*BF326,2))</f>
        <v>2.59</v>
      </c>
      <c r="BI326" s="572" t="n">
        <f aca="false">ROUND(((PI()*0.9^2)/4)*BG326,2)</f>
        <v>0</v>
      </c>
      <c r="BJ326" s="550" t="n">
        <f aca="false">ROUND(BD326-BE326-BH326-BI326-BB326-BC326,2)</f>
        <v>34.08</v>
      </c>
      <c r="BK326" s="516"/>
    </row>
    <row r="327" customFormat="false" ht="14.25" hidden="false" customHeight="false" outlineLevel="0" collapsed="false">
      <c r="A327" s="558" t="s">
        <v>1444</v>
      </c>
      <c r="B327" s="570" t="s">
        <v>10</v>
      </c>
      <c r="C327" s="559" t="s">
        <v>1445</v>
      </c>
      <c r="D327" s="560" t="n">
        <v>0.4</v>
      </c>
      <c r="E327" s="561"/>
      <c r="F327" s="561"/>
      <c r="G327" s="560" t="s">
        <v>1150</v>
      </c>
      <c r="H327" s="562" t="n">
        <v>26</v>
      </c>
      <c r="I327" s="563" t="n">
        <v>1.06659</v>
      </c>
      <c r="J327" s="563" t="n">
        <v>1.06659</v>
      </c>
      <c r="K327" s="536" t="n">
        <v>0</v>
      </c>
      <c r="L327" s="537" t="n">
        <f aca="false">ROUND((I327+J327)/2,2)</f>
        <v>1.07</v>
      </c>
      <c r="M327" s="538" t="n">
        <f aca="false">IF(F327=0,ROUND($D327*0.1,2),IF(D327&gt;2.8,0.18,0.15))</f>
        <v>0.04</v>
      </c>
      <c r="N327" s="538" t="n">
        <f aca="false">IF(F327=0,IF(ROUND($D327/4,2),IF(ROUND(($D327*1.2)/6,2)&lt;0.1,0.1,ROUND(($D327*1.2)/6,2))),0.5)</f>
        <v>0.1</v>
      </c>
      <c r="O327" s="537" t="n">
        <f aca="false">L327+M327+N327</f>
        <v>1.21</v>
      </c>
      <c r="P327" s="537" t="n">
        <f aca="false">IF(O327&lt;2,(D327+M327*2)+0.6,(D327+M327*2)+0.6+ROUNDUP(O327-2,0)*0.1)</f>
        <v>1.08</v>
      </c>
      <c r="Q327" s="539" t="n">
        <f aca="false">IF($O327&lt;=$W$4,ROUND(IF($O327&lt;1.5,$O327*$H327*$P327,1.5*$H327*$P327),2),0)</f>
        <v>33.98</v>
      </c>
      <c r="R327" s="539" t="n">
        <f aca="false">IF($O327&gt;$W$4,ROUND(IF($O327&lt;1.5,$O327*$H327*$P327,1.5*$H327*$P327),2),0)</f>
        <v>0</v>
      </c>
      <c r="S327" s="539" t="n">
        <f aca="false">IF($O327&gt;$W$4,ROUND(IF($O327&lt;1.5,0,IF($O327&gt;3,1.5*$H327*$P327,($O327-1.5)*$H327*$P327)),2),0)</f>
        <v>0</v>
      </c>
      <c r="T327" s="539" t="n">
        <f aca="false">IF($O327&gt;$W$4,ROUND(IF($O327&lt;3,0,IF($O327&gt;4.5,1.5*$H327*$P327,($O327-3)*$H327*$P327)),2),0)</f>
        <v>0</v>
      </c>
      <c r="U327" s="539" t="n">
        <f aca="false">IF($O327&gt;$W$4,ROUND(IF($O327&lt;4.5,0,IF($O327&gt;6,($O327-4.5)*$H327*$P327,($O327-4.5)*$H327*$P327)),2),0)</f>
        <v>0</v>
      </c>
      <c r="V327" s="540" t="n">
        <f aca="false">IF($O327&gt;$W$4,IF($O327&lt;=4,ROUND($H327*($O327+0.5)*2,2),0),0)</f>
        <v>0</v>
      </c>
      <c r="W327" s="541" t="n">
        <f aca="false">IF($O327&gt;$W$4,IF($O327&gt;4,ROUND($H327*($O327+0.5)*2,2),0),0)</f>
        <v>0</v>
      </c>
      <c r="X327" s="558" t="str">
        <f aca="false">A327</f>
        <v>JC29-5-3</v>
      </c>
      <c r="Y327" s="560" t="n">
        <f aca="false">IF($D327=0.4,1.2,IF($D327=0.6,1.2,IF($D327=0.8,1.3,IF($D327=1,1.5,IF($D327=1.2,1.7,IF($D327&lt;=2,2,"--"))))))</f>
        <v>1.2</v>
      </c>
      <c r="Z327" s="564" t="s">
        <v>1151</v>
      </c>
      <c r="AA327" s="561" t="n">
        <f aca="false">Y327</f>
        <v>1.2</v>
      </c>
      <c r="AB327" s="543" t="n">
        <f aca="false">IF($Y327="--","--",I327)</f>
        <v>1.06659</v>
      </c>
      <c r="AC327" s="544" t="n">
        <f aca="false">IF($Y327="--","--",IF(D327&gt;1.5,0.15,ROUND($D327*0.1,2)))</f>
        <v>0.04</v>
      </c>
      <c r="AD327" s="544" t="n">
        <f aca="false">IF($Y327="--","--",0.15)</f>
        <v>0.15</v>
      </c>
      <c r="AE327" s="545" t="n">
        <f aca="false">IF($Y327="--","--",ROUND(AB327+AC327+AD327,2))</f>
        <v>1.26</v>
      </c>
      <c r="AF327" s="565" t="n">
        <f aca="false">IF($Y327="--","--",IF($AB327&lt;=2,$Y327+1,($Y327+1)+ROUNDUP($AB327-2,0)*0.1))</f>
        <v>2.2</v>
      </c>
      <c r="AG327" s="566" t="n">
        <f aca="false">IF($D327=0.4,0.92,IF($D327=0.6,0.68,IF($D327=0.8,0.74,IF($D327=1,0.7,IF($D327=1.2,0.66,IF($D327=1.5,0.6,IF($D327&lt;=2,(2.4-(D327+0.3)),"--")))))))</f>
        <v>0.92</v>
      </c>
      <c r="AH327" s="547" t="n">
        <f aca="false">IF($Y327="--","--",IF($AE327&lt;=$W$4,ROUND(IF($AE327&lt;1.5,$AE327*$AF327*$AG327,1.5*$AF327*$AG327),2),0))</f>
        <v>2.55</v>
      </c>
      <c r="AI327" s="547" t="n">
        <f aca="false">IF($Y327="--","--",IF($AE327&gt;$W$4,ROUND(IF($AE327&lt;1.5,$AE327*$AF327*$AG327,1.5*$AF327*$AG327),2),0))</f>
        <v>0</v>
      </c>
      <c r="AJ327" s="547" t="n">
        <f aca="false">IF($Y327="--","--",IF($AE327&gt;$W$4,ROUND(IF($AE327&lt;1.5,0,IF($AE327&gt;3,1.5*$AF327*$AG327,($AE327-1.5)*$AF327*$AG327)),2),0))</f>
        <v>0</v>
      </c>
      <c r="AK327" s="547" t="n">
        <f aca="false">IF($Y327="--","--",IF($AE327&gt;$W$4,ROUND(IF($AE327&lt;3,0,IF($AE327&gt;4.5,1.5*$AF327*$AG327,($AE327-3)*$AF327*$AG327)),2),0))</f>
        <v>0</v>
      </c>
      <c r="AL327" s="547" t="n">
        <f aca="false">IF($Y327="--","--",IF($AE327&gt;$W$4,ROUND(IF($AE327&lt;4.5,0,IF($AE327&gt;6,($AE327-4.5)*$AF327*$AG327,($AE327-4.5)*$AF327*$AG327)),2),0))</f>
        <v>0</v>
      </c>
      <c r="AM327" s="544" t="n">
        <f aca="false">IF($Y327="--","--",IF($AE327&gt;$W$4,IF($AE327&lt;=4,ROUND(($AG327*4)*($AE327+0.5)*2,2),0),0))</f>
        <v>0</v>
      </c>
      <c r="AN327" s="548" t="n">
        <f aca="false">IF($Y327="--","--",IF($AE327&gt;$W$4,IF($AE327&gt;4,ROUND(($AG327*4)*($AE327+0.5)*2,2),0),0))</f>
        <v>0</v>
      </c>
      <c r="AO327" s="558" t="s">
        <v>1444</v>
      </c>
      <c r="AP327" s="570" t="s">
        <v>10</v>
      </c>
      <c r="AQ327" s="571" t="s">
        <v>1445</v>
      </c>
      <c r="AR327" s="560" t="n">
        <v>0.4</v>
      </c>
      <c r="AS327" s="561"/>
      <c r="AT327" s="561"/>
      <c r="AU327" s="562" t="n">
        <v>26</v>
      </c>
      <c r="AV327" s="560" t="n">
        <f aca="false">IF($Y327="--","--",Y327+0.2)</f>
        <v>1.4</v>
      </c>
      <c r="AW327" s="564" t="s">
        <v>1151</v>
      </c>
      <c r="AX327" s="561" t="n">
        <f aca="false">AV327</f>
        <v>1.4</v>
      </c>
      <c r="AY327" s="538" t="n">
        <f aca="false">IF(D327&gt;2,AU327,AU327-AV327)</f>
        <v>24.6</v>
      </c>
      <c r="AZ327" s="538" t="n">
        <f aca="false">N327</f>
        <v>0.1</v>
      </c>
      <c r="BA327" s="538" t="n">
        <f aca="false">P327</f>
        <v>1.08</v>
      </c>
      <c r="BB327" s="537" t="n">
        <f aca="false">IF(F327=0,IF(ROUND(AY327*(((N327*P327)+(((D327+M327*2)/6)*P327))-ROUND(((D327+M327*2)^2)*((PI()*96.379/(4*360))-((SIN((96.379/2)*PI()/180))*(COS((96.379/2)*PI()/180))/4)),4)),2),ROUND(AY327*(((N327*P327)+(((D327+M327*2)/4)*P327))-ROUND(((D327+M327*2)^2)*((PI()*120/(4*360))-((SIN((120/2)*PI()/180))*(COS((120/2)*PI()/180))/4)),4)),2)),0)</f>
        <v>4.97</v>
      </c>
      <c r="BC327" s="549" t="n">
        <f aca="false">IF(F327&gt;0,ROUND(AY327*N327*P327,2),0)</f>
        <v>0</v>
      </c>
      <c r="BD327" s="549" t="n">
        <f aca="false">SUM(Q327:U327,AH327:AL327)</f>
        <v>36.53</v>
      </c>
      <c r="BE327" s="549" t="n">
        <f aca="false">IF(F327=0,ROUND((PI()*((D327+M327*2)^2)/4)*AY327,2),ROUND((D327+M327*2)*(F327+M327*2)*AY327,2))</f>
        <v>4.45</v>
      </c>
      <c r="BF327" s="572" t="n">
        <f aca="false">IF(($I327+M327-0.15)&lt;=2,($I327+M327+0.15),IF(($I327+M327)&lt;=3,2.35,($I327+M327+0.2)-0.85))</f>
        <v>1.25659</v>
      </c>
      <c r="BG327" s="572" t="n">
        <f aca="false">IF(D327&gt;2,(I327-F327-M327-0.11),IF(($I327+M327)&lt;=2,0,IF(($I327+M327)&gt;3,0.85,(I327+M327+0.2-BF327))))</f>
        <v>0</v>
      </c>
      <c r="BH327" s="572" t="n">
        <f aca="false">IF(D327&gt;2,ROUND(((1.42+0.4)+(0.91+0.4))*2*BG327,2),ROUND(AV327*AX327*BF327,2))</f>
        <v>2.46</v>
      </c>
      <c r="BI327" s="572" t="n">
        <f aca="false">ROUND(((PI()*0.9^2)/4)*BG327,2)</f>
        <v>0</v>
      </c>
      <c r="BJ327" s="550" t="n">
        <f aca="false">ROUND(BD327-BE327-BH327-BI327-BB327-BC327,2)</f>
        <v>24.65</v>
      </c>
      <c r="BK327" s="516"/>
    </row>
    <row r="328" customFormat="false" ht="14.25" hidden="false" customHeight="false" outlineLevel="0" collapsed="false">
      <c r="A328" s="530" t="s">
        <v>1445</v>
      </c>
      <c r="B328" s="531" t="s">
        <v>10</v>
      </c>
      <c r="C328" s="532" t="s">
        <v>1446</v>
      </c>
      <c r="D328" s="533" t="n">
        <v>0.4</v>
      </c>
      <c r="E328" s="534"/>
      <c r="F328" s="534"/>
      <c r="G328" s="533" t="s">
        <v>1150</v>
      </c>
      <c r="H328" s="535" t="n">
        <v>21</v>
      </c>
      <c r="I328" s="536" t="n">
        <v>1.06659</v>
      </c>
      <c r="J328" s="536" t="n">
        <v>1.20809</v>
      </c>
      <c r="K328" s="536" t="n">
        <v>0.2</v>
      </c>
      <c r="L328" s="537" t="n">
        <f aca="false">ROUND((I328+J328)/2,2)</f>
        <v>1.14</v>
      </c>
      <c r="M328" s="538" t="n">
        <f aca="false">IF(F328=0,ROUND($D328*0.1,2),IF(D328&gt;2.8,0.18,0.15))</f>
        <v>0.04</v>
      </c>
      <c r="N328" s="538" t="n">
        <f aca="false">IF(F328=0,IF(ROUND($D328/4,2),IF(ROUND(($D328*1.2)/6,2)&lt;0.1,0.1,ROUND(($D328*1.2)/6,2))),0.5)</f>
        <v>0.1</v>
      </c>
      <c r="O328" s="537" t="n">
        <f aca="false">L328+M328+N328</f>
        <v>1.28</v>
      </c>
      <c r="P328" s="537" t="n">
        <f aca="false">IF(O328&lt;2,(D328+M328*2)+0.6,(D328+M328*2)+0.6+ROUNDUP(O328-2,0)*0.1)</f>
        <v>1.08</v>
      </c>
      <c r="Q328" s="539" t="n">
        <f aca="false">IF($O328&lt;=$W$4,ROUND(IF($O328&lt;1.5,$O328*$H328*$P328,1.5*$H328*$P328),2),0)</f>
        <v>29.03</v>
      </c>
      <c r="R328" s="539" t="n">
        <f aca="false">IF($O328&gt;$W$4,ROUND(IF($O328&lt;1.5,$O328*$H328*$P328,1.5*$H328*$P328),2),0)</f>
        <v>0</v>
      </c>
      <c r="S328" s="539" t="n">
        <f aca="false">IF($O328&gt;$W$4,ROUND(IF($O328&lt;1.5,0,IF($O328&gt;3,1.5*$H328*$P328,($O328-1.5)*$H328*$P328)),2),0)</f>
        <v>0</v>
      </c>
      <c r="T328" s="539" t="n">
        <f aca="false">IF($O328&gt;$W$4,ROUND(IF($O328&lt;3,0,IF($O328&gt;4.5,1.5*$H328*$P328,($O328-3)*$H328*$P328)),2),0)</f>
        <v>0</v>
      </c>
      <c r="U328" s="539" t="n">
        <f aca="false">IF($O328&gt;$W$4,ROUND(IF($O328&lt;4.5,0,IF($O328&gt;6,($O328-4.5)*$H328*$P328,($O328-4.5)*$H328*$P328)),2),0)</f>
        <v>0</v>
      </c>
      <c r="V328" s="540" t="n">
        <f aca="false">IF($O328&gt;$W$4,IF($O328&lt;=4,ROUND($H328*($O328+0.5)*2,2),0),0)</f>
        <v>0</v>
      </c>
      <c r="W328" s="541" t="n">
        <f aca="false">IF($O328&gt;$W$4,IF($O328&gt;4,ROUND($H328*($O328+0.5)*2,2),0),0)</f>
        <v>0</v>
      </c>
      <c r="X328" s="530" t="str">
        <f aca="false">A328</f>
        <v>JC29-5-4</v>
      </c>
      <c r="Y328" s="533" t="n">
        <f aca="false">IF($D328=0.4,1.2,IF($D328=0.6,1.2,IF($D328=0.8,1.3,IF($D328=1,1.5,IF($D328=1.2,1.7,IF($D328&lt;=2,2,"--"))))))</f>
        <v>1.2</v>
      </c>
      <c r="Z328" s="542" t="s">
        <v>1151</v>
      </c>
      <c r="AA328" s="534" t="n">
        <f aca="false">Y328</f>
        <v>1.2</v>
      </c>
      <c r="AB328" s="543" t="n">
        <f aca="false">IF($Y328="--","--",I328)</f>
        <v>1.06659</v>
      </c>
      <c r="AC328" s="544" t="n">
        <f aca="false">IF($Y328="--","--",IF(D328&gt;1.5,0.15,ROUND($D328*0.1,2)))</f>
        <v>0.04</v>
      </c>
      <c r="AD328" s="544" t="n">
        <f aca="false">IF($Y328="--","--",0.15)</f>
        <v>0.15</v>
      </c>
      <c r="AE328" s="545" t="n">
        <f aca="false">IF($Y328="--","--",ROUND(AB328+AC328+AD328,2))</f>
        <v>1.26</v>
      </c>
      <c r="AF328" s="545" t="n">
        <f aca="false">IF($Y328="--","--",IF($AB328&lt;=2,$Y328+1,($Y328+1)+ROUNDUP($AB328-2,0)*0.1))</f>
        <v>2.2</v>
      </c>
      <c r="AG328" s="546" t="n">
        <f aca="false">IF($D328=0.4,0.92,IF($D328=0.6,0.68,IF($D328=0.8,0.74,IF($D328=1,0.7,IF($D328=1.2,0.66,IF($D328=1.5,0.6,IF($D328&lt;=2,(2.4-(D328+0.3)),"--")))))))</f>
        <v>0.92</v>
      </c>
      <c r="AH328" s="547" t="n">
        <f aca="false">IF($Y328="--","--",IF($AE328&lt;=$W$4,ROUND(IF($AE328&lt;1.5,$AE328*$AF328*$AG328,1.5*$AF328*$AG328),2),0))</f>
        <v>2.55</v>
      </c>
      <c r="AI328" s="547" t="n">
        <f aca="false">IF($Y328="--","--",IF($AE328&gt;$W$4,ROUND(IF($AE328&lt;1.5,$AE328*$AF328*$AG328,1.5*$AF328*$AG328),2),0))</f>
        <v>0</v>
      </c>
      <c r="AJ328" s="547" t="n">
        <f aca="false">IF($Y328="--","--",IF($AE328&gt;$W$4,ROUND(IF($AE328&lt;1.5,0,IF($AE328&gt;3,1.5*$AF328*$AG328,($AE328-1.5)*$AF328*$AG328)),2),0))</f>
        <v>0</v>
      </c>
      <c r="AK328" s="547" t="n">
        <f aca="false">IF($Y328="--","--",IF($AE328&gt;$W$4,ROUND(IF($AE328&lt;3,0,IF($AE328&gt;4.5,1.5*$AF328*$AG328,($AE328-3)*$AF328*$AG328)),2),0))</f>
        <v>0</v>
      </c>
      <c r="AL328" s="547" t="n">
        <f aca="false">IF($Y328="--","--",IF($AE328&gt;$W$4,ROUND(IF($AE328&lt;4.5,0,IF($AE328&gt;6,($AE328-4.5)*$AF328*$AG328,($AE328-4.5)*$AF328*$AG328)),2),0))</f>
        <v>0</v>
      </c>
      <c r="AM328" s="544" t="n">
        <f aca="false">IF($Y328="--","--",IF($AE328&gt;$W$4,IF($AE328&lt;=4,ROUND(($AG328*4)*($AE328+0.5)*2,2),0),0))</f>
        <v>0</v>
      </c>
      <c r="AN328" s="548" t="n">
        <f aca="false">IF($Y328="--","--",IF($AE328&gt;$W$4,IF($AE328&gt;4,ROUND(($AG328*4)*($AE328+0.5)*2,2),0),0))</f>
        <v>0</v>
      </c>
      <c r="AO328" s="530" t="s">
        <v>1445</v>
      </c>
      <c r="AP328" s="531" t="s">
        <v>10</v>
      </c>
      <c r="AQ328" s="532" t="s">
        <v>1446</v>
      </c>
      <c r="AR328" s="533" t="n">
        <v>0.4</v>
      </c>
      <c r="AS328" s="534"/>
      <c r="AT328" s="534"/>
      <c r="AU328" s="535" t="n">
        <v>21</v>
      </c>
      <c r="AV328" s="533" t="n">
        <f aca="false">IF($Y328="--","--",Y328+0.2)</f>
        <v>1.4</v>
      </c>
      <c r="AW328" s="542" t="s">
        <v>1151</v>
      </c>
      <c r="AX328" s="534" t="n">
        <f aca="false">AV328</f>
        <v>1.4</v>
      </c>
      <c r="AY328" s="538" t="n">
        <f aca="false">IF(D328&gt;2,AU328,AU328-AV328)</f>
        <v>19.6</v>
      </c>
      <c r="AZ328" s="538" t="n">
        <f aca="false">N328</f>
        <v>0.1</v>
      </c>
      <c r="BA328" s="538" t="n">
        <f aca="false">P328</f>
        <v>1.08</v>
      </c>
      <c r="BB328" s="537" t="n">
        <f aca="false">IF(F328=0,IF(ROUND(AY328*(((N328*P328)+(((D328+M328*2)/6)*P328))-ROUND(((D328+M328*2)^2)*((PI()*96.379/(4*360))-((SIN((96.379/2)*PI()/180))*(COS((96.379/2)*PI()/180))/4)),4)),2),ROUND(AY328*(((N328*P328)+(((D328+M328*2)/4)*P328))-ROUND(((D328+M328*2)^2)*((PI()*120/(4*360))-((SIN((120/2)*PI()/180))*(COS((120/2)*PI()/180))/4)),4)),2)),0)</f>
        <v>3.96</v>
      </c>
      <c r="BC328" s="549" t="n">
        <f aca="false">IF(F328&gt;0,ROUND(AY328*N328*P328,2),0)</f>
        <v>0</v>
      </c>
      <c r="BD328" s="549" t="n">
        <f aca="false">SUM(Q328:U328,AH328:AL328)</f>
        <v>31.58</v>
      </c>
      <c r="BE328" s="549" t="n">
        <f aca="false">IF(F328=0,ROUND((PI()*((D328+M328*2)^2)/4)*AY328,2),ROUND((D328+M328*2)*(F328+M328*2)*AY328,2))</f>
        <v>3.55</v>
      </c>
      <c r="BF328" s="539" t="n">
        <f aca="false">IF(($I328+M328-0.15)&lt;=2,($I328+M328+0.15),IF(($I328+M328)&lt;=3,2.35,($I328+M328+0.2)-0.85))</f>
        <v>1.25659</v>
      </c>
      <c r="BG328" s="539" t="n">
        <f aca="false">IF(D328&gt;2,(I328-F328-M328-0.11),IF(($I328+M328)&lt;=2,0,IF(($I328+M328)&gt;3,0.85,(I328+M328+0.2-BF328))))</f>
        <v>0</v>
      </c>
      <c r="BH328" s="539" t="n">
        <f aca="false">IF(D328&gt;2,ROUND(((1.42+0.4)+(0.91+0.4))*2*BG328,2),ROUND(AV328*AX328*BF328,2))</f>
        <v>2.46</v>
      </c>
      <c r="BI328" s="539" t="n">
        <f aca="false">ROUND(((PI()*0.9^2)/4)*BG328,2)</f>
        <v>0</v>
      </c>
      <c r="BJ328" s="550" t="n">
        <f aca="false">ROUND(BD328-BE328-BH328-BI328-BB328-BC328,2)</f>
        <v>21.61</v>
      </c>
      <c r="BK328" s="516"/>
    </row>
    <row r="329" customFormat="false" ht="14.25" hidden="false" customHeight="false" outlineLevel="0" collapsed="false">
      <c r="A329" s="503"/>
      <c r="B329" s="504"/>
      <c r="C329" s="604"/>
      <c r="D329" s="505"/>
      <c r="E329" s="505"/>
      <c r="F329" s="505"/>
      <c r="G329" s="505"/>
      <c r="H329" s="507"/>
      <c r="I329" s="508"/>
      <c r="J329" s="508"/>
      <c r="K329" s="508"/>
      <c r="L329" s="509"/>
      <c r="M329" s="510"/>
      <c r="N329" s="510"/>
      <c r="O329" s="509"/>
      <c r="P329" s="509"/>
      <c r="Q329" s="511"/>
      <c r="R329" s="511"/>
      <c r="S329" s="511"/>
      <c r="T329" s="511"/>
      <c r="U329" s="511"/>
      <c r="V329" s="512"/>
      <c r="W329" s="513"/>
      <c r="X329" s="518"/>
      <c r="Y329" s="505"/>
      <c r="Z329" s="551"/>
      <c r="AA329" s="505"/>
      <c r="AB329" s="552"/>
      <c r="AC329" s="553"/>
      <c r="AD329" s="553"/>
      <c r="AE329" s="554"/>
      <c r="AF329" s="554"/>
      <c r="AG329" s="551"/>
      <c r="AH329" s="555"/>
      <c r="AI329" s="555"/>
      <c r="AJ329" s="555"/>
      <c r="AK329" s="555"/>
      <c r="AL329" s="555"/>
      <c r="AM329" s="553"/>
      <c r="AN329" s="556"/>
      <c r="AO329" s="518"/>
      <c r="AP329" s="504"/>
      <c r="AQ329" s="604"/>
      <c r="AR329" s="505"/>
      <c r="AS329" s="505"/>
      <c r="AT329" s="505"/>
      <c r="AU329" s="507"/>
      <c r="AV329" s="505"/>
      <c r="AW329" s="551"/>
      <c r="AX329" s="505"/>
      <c r="AY329" s="510"/>
      <c r="AZ329" s="510"/>
      <c r="BA329" s="510"/>
      <c r="BB329" s="509"/>
      <c r="BC329" s="509"/>
      <c r="BD329" s="509"/>
      <c r="BE329" s="509"/>
      <c r="BF329" s="511"/>
      <c r="BG329" s="511"/>
      <c r="BH329" s="511"/>
      <c r="BI329" s="511"/>
      <c r="BJ329" s="515"/>
      <c r="BK329" s="516"/>
    </row>
    <row r="330" s="456" customFormat="true" ht="14.25" hidden="false" customHeight="false" outlineLevel="0" collapsed="false">
      <c r="A330" s="557" t="s">
        <v>1434</v>
      </c>
      <c r="B330" s="504"/>
      <c r="C330" s="504"/>
      <c r="D330" s="505"/>
      <c r="E330" s="505"/>
      <c r="F330" s="505"/>
      <c r="G330" s="506"/>
      <c r="H330" s="507"/>
      <c r="I330" s="508"/>
      <c r="J330" s="508"/>
      <c r="K330" s="508"/>
      <c r="L330" s="509"/>
      <c r="M330" s="510"/>
      <c r="N330" s="510"/>
      <c r="O330" s="509"/>
      <c r="P330" s="509"/>
      <c r="Q330" s="511"/>
      <c r="R330" s="511"/>
      <c r="S330" s="511"/>
      <c r="T330" s="511"/>
      <c r="U330" s="511"/>
      <c r="V330" s="512"/>
      <c r="W330" s="513"/>
      <c r="X330" s="528" t="str">
        <f aca="false">$A330</f>
        <v>Rua Raimundo Teixeira Mendes</v>
      </c>
      <c r="Y330" s="522"/>
      <c r="Z330" s="522"/>
      <c r="AA330" s="522"/>
      <c r="AB330" s="525"/>
      <c r="AC330" s="525"/>
      <c r="AD330" s="525"/>
      <c r="AE330" s="525"/>
      <c r="AF330" s="523"/>
      <c r="AG330" s="525"/>
      <c r="AH330" s="525"/>
      <c r="AI330" s="525"/>
      <c r="AJ330" s="525"/>
      <c r="AK330" s="525"/>
      <c r="AL330" s="525"/>
      <c r="AM330" s="525"/>
      <c r="AN330" s="527"/>
      <c r="AO330" s="557" t="str">
        <f aca="false">$A330</f>
        <v>Rua Raimundo Teixeira Mendes</v>
      </c>
      <c r="AP330" s="504"/>
      <c r="AQ330" s="504"/>
      <c r="AR330" s="505"/>
      <c r="AS330" s="505"/>
      <c r="AT330" s="505"/>
      <c r="AU330" s="507"/>
      <c r="AV330" s="506"/>
      <c r="AW330" s="506"/>
      <c r="AX330" s="506"/>
      <c r="AY330" s="510"/>
      <c r="AZ330" s="510"/>
      <c r="BA330" s="510"/>
      <c r="BB330" s="509"/>
      <c r="BC330" s="509"/>
      <c r="BD330" s="509"/>
      <c r="BE330" s="509"/>
      <c r="BF330" s="509"/>
      <c r="BG330" s="509"/>
      <c r="BH330" s="509"/>
      <c r="BI330" s="509"/>
      <c r="BJ330" s="515"/>
      <c r="BK330" s="516"/>
    </row>
    <row r="331" customFormat="false" ht="14.25" hidden="false" customHeight="false" outlineLevel="0" collapsed="false">
      <c r="A331" s="558" t="s">
        <v>1447</v>
      </c>
      <c r="B331" s="570" t="s">
        <v>10</v>
      </c>
      <c r="C331" s="559" t="s">
        <v>1448</v>
      </c>
      <c r="D331" s="560" t="n">
        <v>0.4</v>
      </c>
      <c r="E331" s="561"/>
      <c r="F331" s="561"/>
      <c r="G331" s="560" t="s">
        <v>1150</v>
      </c>
      <c r="H331" s="562" t="n">
        <v>32</v>
      </c>
      <c r="I331" s="563" t="n">
        <v>1.013</v>
      </c>
      <c r="J331" s="563" t="n">
        <v>1.1497</v>
      </c>
      <c r="K331" s="536" t="n">
        <v>0.184</v>
      </c>
      <c r="L331" s="537" t="n">
        <f aca="false">ROUND((I331+J331)/2,2)</f>
        <v>1.08</v>
      </c>
      <c r="M331" s="538" t="n">
        <f aca="false">IF(F331=0,ROUND($D331*0.1,2),IF(D331&gt;2.8,0.18,0.15))</f>
        <v>0.04</v>
      </c>
      <c r="N331" s="538" t="n">
        <f aca="false">IF(F331=0,IF(ROUND($D331/4,2),IF(ROUND(($D331*1.2)/6,2)&lt;0.1,0.1,ROUND(($D331*1.2)/6,2))),0.5)</f>
        <v>0.1</v>
      </c>
      <c r="O331" s="537" t="n">
        <f aca="false">L331+M331+N331</f>
        <v>1.22</v>
      </c>
      <c r="P331" s="537" t="n">
        <f aca="false">IF(O331&lt;2,(D331+M331*2)+0.6,(D331+M331*2)+0.6+ROUNDUP(O331-2,0)*0.1)</f>
        <v>1.08</v>
      </c>
      <c r="Q331" s="539" t="n">
        <f aca="false">IF($O331&lt;=$W$4,ROUND(IF($O331&lt;1.5,$O331*$H331*$P331,1.5*$H331*$P331),2),0)</f>
        <v>42.16</v>
      </c>
      <c r="R331" s="539" t="n">
        <f aca="false">IF($O331&gt;$W$4,ROUND(IF($O331&lt;1.5,$O331*$H331*$P331,1.5*$H331*$P331),2),0)</f>
        <v>0</v>
      </c>
      <c r="S331" s="539" t="n">
        <f aca="false">IF($O331&gt;$W$4,ROUND(IF($O331&lt;1.5,0,IF($O331&gt;3,1.5*$H331*$P331,($O331-1.5)*$H331*$P331)),2),0)</f>
        <v>0</v>
      </c>
      <c r="T331" s="539" t="n">
        <f aca="false">IF($O331&gt;$W$4,ROUND(IF($O331&lt;3,0,IF($O331&gt;4.5,1.5*$H331*$P331,($O331-3)*$H331*$P331)),2),0)</f>
        <v>0</v>
      </c>
      <c r="U331" s="539" t="n">
        <f aca="false">IF($O331&gt;$W$4,ROUND(IF($O331&lt;4.5,0,IF($O331&gt;6,($O331-4.5)*$H331*$P331,($O331-4.5)*$H331*$P331)),2),0)</f>
        <v>0</v>
      </c>
      <c r="V331" s="540" t="n">
        <f aca="false">IF($O331&gt;$W$4,IF($O331&lt;=4,ROUND($H331*($O331+0.5)*2,2),0),0)</f>
        <v>0</v>
      </c>
      <c r="W331" s="541" t="n">
        <f aca="false">IF($O331&gt;$W$4,IF($O331&gt;4,ROUND($H331*($O331+0.5)*2,2),0),0)</f>
        <v>0</v>
      </c>
      <c r="X331" s="558" t="str">
        <f aca="false">A331</f>
        <v>JC29-7-1</v>
      </c>
      <c r="Y331" s="560" t="n">
        <f aca="false">IF($D331=0.4,1.2,IF($D331=0.6,1.2,IF($D331=0.8,1.3,IF($D331=1,1.5,IF($D331=1.2,1.7,IF($D331&lt;=2,2,"--"))))))</f>
        <v>1.2</v>
      </c>
      <c r="Z331" s="564" t="s">
        <v>1151</v>
      </c>
      <c r="AA331" s="561" t="n">
        <f aca="false">Y331</f>
        <v>1.2</v>
      </c>
      <c r="AB331" s="543" t="n">
        <f aca="false">IF($Y331="--","--",I331)</f>
        <v>1.013</v>
      </c>
      <c r="AC331" s="544" t="n">
        <f aca="false">IF($Y331="--","--",IF(D331&gt;1.5,0.15,ROUND($D331*0.1,2)))</f>
        <v>0.04</v>
      </c>
      <c r="AD331" s="544" t="n">
        <f aca="false">IF($Y331="--","--",0.15)</f>
        <v>0.15</v>
      </c>
      <c r="AE331" s="545" t="n">
        <f aca="false">IF($Y331="--","--",ROUND(AB331+AC331+AD331,2))</f>
        <v>1.2</v>
      </c>
      <c r="AF331" s="565" t="n">
        <f aca="false">IF($Y331="--","--",IF($AB331&lt;=2,$Y331+1,($Y331+1)+ROUNDUP($AB331-2,0)*0.1))</f>
        <v>2.2</v>
      </c>
      <c r="AG331" s="566" t="n">
        <f aca="false">IF($D331=0.4,0.92,IF($D331=0.6,0.68,IF($D331=0.8,0.74,IF($D331=1,0.7,IF($D331=1.2,0.66,IF($D331=1.5,0.6,IF($D331&lt;=2,(2.4-(D331+0.3)),"--")))))))</f>
        <v>0.92</v>
      </c>
      <c r="AH331" s="547" t="n">
        <f aca="false">IF($Y331="--","--",IF($AE331&lt;=$W$4,ROUND(IF($AE331&lt;1.5,$AE331*$AF331*$AG331,1.5*$AF331*$AG331),2),0))</f>
        <v>2.43</v>
      </c>
      <c r="AI331" s="547" t="n">
        <f aca="false">IF($Y331="--","--",IF($AE331&gt;$W$4,ROUND(IF($AE331&lt;1.5,$AE331*$AF331*$AG331,1.5*$AF331*$AG331),2),0))</f>
        <v>0</v>
      </c>
      <c r="AJ331" s="547" t="n">
        <f aca="false">IF($Y331="--","--",IF($AE331&gt;$W$4,ROUND(IF($AE331&lt;1.5,0,IF($AE331&gt;3,1.5*$AF331*$AG331,($AE331-1.5)*$AF331*$AG331)),2),0))</f>
        <v>0</v>
      </c>
      <c r="AK331" s="547" t="n">
        <f aca="false">IF($Y331="--","--",IF($AE331&gt;$W$4,ROUND(IF($AE331&lt;3,0,IF($AE331&gt;4.5,1.5*$AF331*$AG331,($AE331-3)*$AF331*$AG331)),2),0))</f>
        <v>0</v>
      </c>
      <c r="AL331" s="547" t="n">
        <f aca="false">IF($Y331="--","--",IF($AE331&gt;$W$4,ROUND(IF($AE331&lt;4.5,0,IF($AE331&gt;6,($AE331-4.5)*$AF331*$AG331,($AE331-4.5)*$AF331*$AG331)),2),0))</f>
        <v>0</v>
      </c>
      <c r="AM331" s="544" t="n">
        <f aca="false">IF($Y331="--","--",IF($AE331&gt;$W$4,IF($AE331&lt;=4,ROUND(($AG331*4)*($AE331+0.5)*2,2),0),0))</f>
        <v>0</v>
      </c>
      <c r="AN331" s="548" t="n">
        <f aca="false">IF($Y331="--","--",IF($AE331&gt;$W$4,IF($AE331&gt;4,ROUND(($AG331*4)*($AE331+0.5)*2,2),0),0))</f>
        <v>0</v>
      </c>
      <c r="AO331" s="558" t="s">
        <v>1447</v>
      </c>
      <c r="AP331" s="570" t="s">
        <v>10</v>
      </c>
      <c r="AQ331" s="571" t="s">
        <v>1448</v>
      </c>
      <c r="AR331" s="560" t="n">
        <v>0.4</v>
      </c>
      <c r="AS331" s="561"/>
      <c r="AT331" s="561"/>
      <c r="AU331" s="562" t="n">
        <v>32</v>
      </c>
      <c r="AV331" s="560" t="n">
        <f aca="false">IF($Y331="--","--",Y331+0.2)</f>
        <v>1.4</v>
      </c>
      <c r="AW331" s="564" t="s">
        <v>1151</v>
      </c>
      <c r="AX331" s="561" t="n">
        <f aca="false">AV331</f>
        <v>1.4</v>
      </c>
      <c r="AY331" s="538" t="n">
        <f aca="false">IF(D331&gt;2,AU331,AU331-AV331)</f>
        <v>30.6</v>
      </c>
      <c r="AZ331" s="538" t="n">
        <f aca="false">N331</f>
        <v>0.1</v>
      </c>
      <c r="BA331" s="538" t="n">
        <f aca="false">P331</f>
        <v>1.08</v>
      </c>
      <c r="BB331" s="537" t="n">
        <f aca="false">IF(F331=0,IF(ROUND(AY331*(((N331*P331)+(((D331+M331*2)/6)*P331))-ROUND(((D331+M331*2)^2)*((PI()*96.379/(4*360))-((SIN((96.379/2)*PI()/180))*(COS((96.379/2)*PI()/180))/4)),4)),2),ROUND(AY331*(((N331*P331)+(((D331+M331*2)/4)*P331))-ROUND(((D331+M331*2)^2)*((PI()*120/(4*360))-((SIN((120/2)*PI()/180))*(COS((120/2)*PI()/180))/4)),4)),2)),0)</f>
        <v>6.19</v>
      </c>
      <c r="BC331" s="549" t="n">
        <f aca="false">IF(F331&gt;0,ROUND(AY331*N331*P331,2),0)</f>
        <v>0</v>
      </c>
      <c r="BD331" s="549" t="n">
        <f aca="false">SUM(Q331:U331,AH331:AL331)</f>
        <v>44.59</v>
      </c>
      <c r="BE331" s="549" t="n">
        <f aca="false">IF(F331=0,ROUND((PI()*((D331+M331*2)^2)/4)*AY331,2),ROUND((D331+M331*2)*(F331+M331*2)*AY331,2))</f>
        <v>5.54</v>
      </c>
      <c r="BF331" s="572" t="n">
        <f aca="false">IF(($I331+M331-0.15)&lt;=2,($I331+M331+0.15),IF(($I331+M331)&lt;=3,2.35,($I331+M331+0.2)-0.85))</f>
        <v>1.203</v>
      </c>
      <c r="BG331" s="572" t="n">
        <f aca="false">IF(D331&gt;2,(I331-F331-M331-0.11),IF(($I331+M331)&lt;=2,0,IF(($I331+M331)&gt;3,0.85,(I331+M331+0.2-BF331))))</f>
        <v>0</v>
      </c>
      <c r="BH331" s="572" t="n">
        <f aca="false">IF(D331&gt;2,ROUND(((1.42+0.4)+(0.91+0.4))*2*BG331,2),ROUND(AV331*AX331*BF331,2))</f>
        <v>2.36</v>
      </c>
      <c r="BI331" s="572" t="n">
        <f aca="false">ROUND(((PI()*0.9^2)/4)*BG331,2)</f>
        <v>0</v>
      </c>
      <c r="BJ331" s="550" t="n">
        <f aca="false">ROUND(BD331-BE331-BH331-BI331-BB331-BC331,2)</f>
        <v>30.5</v>
      </c>
      <c r="BK331" s="516"/>
    </row>
    <row r="332" customFormat="false" ht="14.25" hidden="false" customHeight="false" outlineLevel="0" collapsed="false">
      <c r="A332" s="558" t="s">
        <v>1448</v>
      </c>
      <c r="B332" s="570" t="s">
        <v>10</v>
      </c>
      <c r="C332" s="559" t="s">
        <v>1449</v>
      </c>
      <c r="D332" s="560" t="n">
        <v>0.4</v>
      </c>
      <c r="E332" s="561"/>
      <c r="F332" s="561"/>
      <c r="G332" s="560" t="s">
        <v>1150</v>
      </c>
      <c r="H332" s="562" t="n">
        <v>30</v>
      </c>
      <c r="I332" s="563" t="n">
        <v>1.3337</v>
      </c>
      <c r="J332" s="563" t="n">
        <v>1.4623</v>
      </c>
      <c r="K332" s="536" t="n">
        <v>0</v>
      </c>
      <c r="L332" s="537" t="n">
        <f aca="false">ROUND((I332+J332)/2,2)</f>
        <v>1.4</v>
      </c>
      <c r="M332" s="538" t="n">
        <f aca="false">IF(F332=0,ROUND($D332*0.1,2),IF(D332&gt;2.8,0.18,0.15))</f>
        <v>0.04</v>
      </c>
      <c r="N332" s="538" t="n">
        <f aca="false">IF(F332=0,IF(ROUND($D332/4,2),IF(ROUND(($D332*1.2)/6,2)&lt;0.1,0.1,ROUND(($D332*1.2)/6,2))),0.5)</f>
        <v>0.1</v>
      </c>
      <c r="O332" s="537" t="n">
        <f aca="false">L332+M332+N332</f>
        <v>1.54</v>
      </c>
      <c r="P332" s="537" t="n">
        <f aca="false">IF(O332&lt;2,(D332+M332*2)+0.6,(D332+M332*2)+0.6+ROUNDUP(O332-2,0)*0.1)</f>
        <v>1.08</v>
      </c>
      <c r="Q332" s="539" t="n">
        <f aca="false">IF($O332&lt;=$W$4,ROUND(IF($O332&lt;1.5,$O332*$H332*$P332,1.5*$H332*$P332),2),0)</f>
        <v>0</v>
      </c>
      <c r="R332" s="539" t="n">
        <f aca="false">IF($O332&gt;$W$4,ROUND(IF($O332&lt;1.5,$O332*$H332*$P332,1.5*$H332*$P332),2),0)</f>
        <v>48.6</v>
      </c>
      <c r="S332" s="539" t="n">
        <f aca="false">IF($O332&gt;$W$4,ROUND(IF($O332&lt;1.5,0,IF($O332&gt;3,1.5*$H332*$P332,($O332-1.5)*$H332*$P332)),2),0)</f>
        <v>1.3</v>
      </c>
      <c r="T332" s="539" t="n">
        <f aca="false">IF($O332&gt;$W$4,ROUND(IF($O332&lt;3,0,IF($O332&gt;4.5,1.5*$H332*$P332,($O332-3)*$H332*$P332)),2),0)</f>
        <v>0</v>
      </c>
      <c r="U332" s="539" t="n">
        <f aca="false">IF($O332&gt;$W$4,ROUND(IF($O332&lt;4.5,0,IF($O332&gt;6,($O332-4.5)*$H332*$P332,($O332-4.5)*$H332*$P332)),2),0)</f>
        <v>0</v>
      </c>
      <c r="V332" s="540" t="n">
        <f aca="false">IF($O332&gt;$W$4,IF($O332&lt;=4,ROUND($H332*($O332+0.5)*2,2),0),0)</f>
        <v>122.4</v>
      </c>
      <c r="W332" s="541" t="n">
        <f aca="false">IF($O332&gt;$W$4,IF($O332&gt;4,ROUND($H332*($O332+0.5)*2,2),0),0)</f>
        <v>0</v>
      </c>
      <c r="X332" s="558" t="str">
        <f aca="false">A332</f>
        <v>JC29-7-2</v>
      </c>
      <c r="Y332" s="560" t="n">
        <f aca="false">IF($D332=0.4,1.2,IF($D332=0.6,1.2,IF($D332=0.8,1.3,IF($D332=1,1.5,IF($D332=1.2,1.7,IF($D332&lt;=2,2,"--"))))))</f>
        <v>1.2</v>
      </c>
      <c r="Z332" s="564" t="s">
        <v>1151</v>
      </c>
      <c r="AA332" s="561" t="n">
        <f aca="false">Y332</f>
        <v>1.2</v>
      </c>
      <c r="AB332" s="543" t="n">
        <f aca="false">IF($Y332="--","--",I332)</f>
        <v>1.3337</v>
      </c>
      <c r="AC332" s="544" t="n">
        <f aca="false">IF($Y332="--","--",IF(D332&gt;1.5,0.15,ROUND($D332*0.1,2)))</f>
        <v>0.04</v>
      </c>
      <c r="AD332" s="544" t="n">
        <f aca="false">IF($Y332="--","--",0.15)</f>
        <v>0.15</v>
      </c>
      <c r="AE332" s="545" t="n">
        <f aca="false">IF($Y332="--","--",ROUND(AB332+AC332+AD332,2))</f>
        <v>1.52</v>
      </c>
      <c r="AF332" s="565" t="n">
        <f aca="false">IF($Y332="--","--",IF($AB332&lt;=2,$Y332+1,($Y332+1)+ROUNDUP($AB332-2,0)*0.1))</f>
        <v>2.2</v>
      </c>
      <c r="AG332" s="566" t="n">
        <f aca="false">IF($D332=0.4,0.92,IF($D332=0.6,0.68,IF($D332=0.8,0.74,IF($D332=1,0.7,IF($D332=1.2,0.66,IF($D332=1.5,0.6,IF($D332&lt;=2,(2.4-(D332+0.3)),"--")))))))</f>
        <v>0.92</v>
      </c>
      <c r="AH332" s="547" t="n">
        <f aca="false">IF($Y332="--","--",IF($AE332&lt;=$W$4,ROUND(IF($AE332&lt;1.5,$AE332*$AF332*$AG332,1.5*$AF332*$AG332),2),0))</f>
        <v>0</v>
      </c>
      <c r="AI332" s="547" t="n">
        <f aca="false">IF($Y332="--","--",IF($AE332&gt;$W$4,ROUND(IF($AE332&lt;1.5,$AE332*$AF332*$AG332,1.5*$AF332*$AG332),2),0))</f>
        <v>3.04</v>
      </c>
      <c r="AJ332" s="547" t="n">
        <f aca="false">IF($Y332="--","--",IF($AE332&gt;$W$4,ROUND(IF($AE332&lt;1.5,0,IF($AE332&gt;3,1.5*$AF332*$AG332,($AE332-1.5)*$AF332*$AG332)),2),0))</f>
        <v>0.04</v>
      </c>
      <c r="AK332" s="547" t="n">
        <f aca="false">IF($Y332="--","--",IF($AE332&gt;$W$4,ROUND(IF($AE332&lt;3,0,IF($AE332&gt;4.5,1.5*$AF332*$AG332,($AE332-3)*$AF332*$AG332)),2),0))</f>
        <v>0</v>
      </c>
      <c r="AL332" s="547" t="n">
        <f aca="false">IF($Y332="--","--",IF($AE332&gt;$W$4,ROUND(IF($AE332&lt;4.5,0,IF($AE332&gt;6,($AE332-4.5)*$AF332*$AG332,($AE332-4.5)*$AF332*$AG332)),2),0))</f>
        <v>0</v>
      </c>
      <c r="AM332" s="544" t="n">
        <f aca="false">IF($Y332="--","--",IF($AE332&gt;$W$4,IF($AE332&lt;=4,ROUND(($AG332*4)*($AE332+0.5)*2,2),0),0))</f>
        <v>14.87</v>
      </c>
      <c r="AN332" s="548" t="n">
        <f aca="false">IF($Y332="--","--",IF($AE332&gt;$W$4,IF($AE332&gt;4,ROUND(($AG332*4)*($AE332+0.5)*2,2),0),0))</f>
        <v>0</v>
      </c>
      <c r="AO332" s="558" t="s">
        <v>1448</v>
      </c>
      <c r="AP332" s="570" t="s">
        <v>10</v>
      </c>
      <c r="AQ332" s="571" t="s">
        <v>1449</v>
      </c>
      <c r="AR332" s="560" t="n">
        <v>0.4</v>
      </c>
      <c r="AS332" s="561"/>
      <c r="AT332" s="561"/>
      <c r="AU332" s="562" t="n">
        <v>30</v>
      </c>
      <c r="AV332" s="560" t="n">
        <f aca="false">IF($Y332="--","--",Y332+0.2)</f>
        <v>1.4</v>
      </c>
      <c r="AW332" s="564" t="s">
        <v>1151</v>
      </c>
      <c r="AX332" s="561" t="n">
        <f aca="false">AV332</f>
        <v>1.4</v>
      </c>
      <c r="AY332" s="538" t="n">
        <f aca="false">IF(D332&gt;2,AU332,AU332-AV332)</f>
        <v>28.6</v>
      </c>
      <c r="AZ332" s="538" t="n">
        <f aca="false">N332</f>
        <v>0.1</v>
      </c>
      <c r="BA332" s="538" t="n">
        <f aca="false">P332</f>
        <v>1.08</v>
      </c>
      <c r="BB332" s="537" t="n">
        <f aca="false">IF(F332=0,IF(ROUND(AY332*(((N332*P332)+(((D332+M332*2)/6)*P332))-ROUND(((D332+M332*2)^2)*((PI()*96.379/(4*360))-((SIN((96.379/2)*PI()/180))*(COS((96.379/2)*PI()/180))/4)),4)),2),ROUND(AY332*(((N332*P332)+(((D332+M332*2)/4)*P332))-ROUND(((D332+M332*2)^2)*((PI()*120/(4*360))-((SIN((120/2)*PI()/180))*(COS((120/2)*PI()/180))/4)),4)),2)),0)</f>
        <v>5.78</v>
      </c>
      <c r="BC332" s="549" t="n">
        <f aca="false">IF(F332&gt;0,ROUND(AY332*N332*P332,2),0)</f>
        <v>0</v>
      </c>
      <c r="BD332" s="549" t="n">
        <f aca="false">SUM(Q332:U332,AH332:AL332)</f>
        <v>52.98</v>
      </c>
      <c r="BE332" s="549" t="n">
        <f aca="false">IF(F332=0,ROUND((PI()*((D332+M332*2)^2)/4)*AY332,2),ROUND((D332+M332*2)*(F332+M332*2)*AY332,2))</f>
        <v>5.18</v>
      </c>
      <c r="BF332" s="572" t="n">
        <f aca="false">IF(($I332+M332-0.15)&lt;=2,($I332+M332+0.15),IF(($I332+M332)&lt;=3,2.35,($I332+M332+0.2)-0.85))</f>
        <v>1.5237</v>
      </c>
      <c r="BG332" s="572" t="n">
        <f aca="false">IF(D332&gt;2,(I332-F332-M332-0.11),IF(($I332+M332)&lt;=2,0,IF(($I332+M332)&gt;3,0.85,(I332+M332+0.2-BF332))))</f>
        <v>0</v>
      </c>
      <c r="BH332" s="572" t="n">
        <f aca="false">IF(D332&gt;2,ROUND(((1.42+0.4)+(0.91+0.4))*2*BG332,2),ROUND(AV332*AX332*BF332,2))</f>
        <v>2.99</v>
      </c>
      <c r="BI332" s="572" t="n">
        <f aca="false">ROUND(((PI()*0.9^2)/4)*BG332,2)</f>
        <v>0</v>
      </c>
      <c r="BJ332" s="550" t="n">
        <f aca="false">ROUND(BD332-BE332-BH332-BI332-BB332-BC332,2)</f>
        <v>39.03</v>
      </c>
      <c r="BK332" s="516"/>
    </row>
    <row r="333" customFormat="false" ht="14.25" hidden="false" customHeight="false" outlineLevel="0" collapsed="false">
      <c r="A333" s="558" t="s">
        <v>1449</v>
      </c>
      <c r="B333" s="570" t="s">
        <v>10</v>
      </c>
      <c r="C333" s="559" t="s">
        <v>1450</v>
      </c>
      <c r="D333" s="560" t="n">
        <v>0.4</v>
      </c>
      <c r="E333" s="561"/>
      <c r="F333" s="561"/>
      <c r="G333" s="560" t="s">
        <v>1150</v>
      </c>
      <c r="H333" s="562" t="n">
        <v>38</v>
      </c>
      <c r="I333" s="563" t="n">
        <v>1.4623</v>
      </c>
      <c r="J333" s="563" t="n">
        <v>1.399</v>
      </c>
      <c r="K333" s="536" t="n">
        <v>0</v>
      </c>
      <c r="L333" s="537" t="n">
        <f aca="false">ROUND((I333+J333)/2,2)</f>
        <v>1.43</v>
      </c>
      <c r="M333" s="538" t="n">
        <f aca="false">IF(F333=0,ROUND($D333*0.1,2),IF(D333&gt;2.8,0.18,0.15))</f>
        <v>0.04</v>
      </c>
      <c r="N333" s="538" t="n">
        <f aca="false">IF(F333=0,IF(ROUND($D333/4,2),IF(ROUND(($D333*1.2)/6,2)&lt;0.1,0.1,ROUND(($D333*1.2)/6,2))),0.5)</f>
        <v>0.1</v>
      </c>
      <c r="O333" s="537" t="n">
        <f aca="false">L333+M333+N333</f>
        <v>1.57</v>
      </c>
      <c r="P333" s="537" t="n">
        <f aca="false">IF(O333&lt;2,(D333+M333*2)+0.6,(D333+M333*2)+0.6+ROUNDUP(O333-2,0)*0.1)</f>
        <v>1.08</v>
      </c>
      <c r="Q333" s="539" t="n">
        <f aca="false">IF($O333&lt;=$W$4,ROUND(IF($O333&lt;1.5,$O333*$H333*$P333,1.5*$H333*$P333),2),0)</f>
        <v>0</v>
      </c>
      <c r="R333" s="539" t="n">
        <f aca="false">IF($O333&gt;$W$4,ROUND(IF($O333&lt;1.5,$O333*$H333*$P333,1.5*$H333*$P333),2),0)</f>
        <v>61.56</v>
      </c>
      <c r="S333" s="539" t="n">
        <f aca="false">IF($O333&gt;$W$4,ROUND(IF($O333&lt;1.5,0,IF($O333&gt;3,1.5*$H333*$P333,($O333-1.5)*$H333*$P333)),2),0)</f>
        <v>2.87</v>
      </c>
      <c r="T333" s="539" t="n">
        <f aca="false">IF($O333&gt;$W$4,ROUND(IF($O333&lt;3,0,IF($O333&gt;4.5,1.5*$H333*$P333,($O333-3)*$H333*$P333)),2),0)</f>
        <v>0</v>
      </c>
      <c r="U333" s="539" t="n">
        <f aca="false">IF($O333&gt;$W$4,ROUND(IF($O333&lt;4.5,0,IF($O333&gt;6,($O333-4.5)*$H333*$P333,($O333-4.5)*$H333*$P333)),2),0)</f>
        <v>0</v>
      </c>
      <c r="V333" s="540" t="n">
        <f aca="false">IF($O333&gt;$W$4,IF($O333&lt;=4,ROUND($H333*($O333+0.5)*2,2),0),0)</f>
        <v>157.32</v>
      </c>
      <c r="W333" s="541" t="n">
        <f aca="false">IF($O333&gt;$W$4,IF($O333&gt;4,ROUND($H333*($O333+0.5)*2,2),0),0)</f>
        <v>0</v>
      </c>
      <c r="X333" s="558" t="str">
        <f aca="false">A333</f>
        <v>JC29-7-3</v>
      </c>
      <c r="Y333" s="560" t="n">
        <f aca="false">IF($D333=0.4,1.2,IF($D333=0.6,1.2,IF($D333=0.8,1.3,IF($D333=1,1.5,IF($D333=1.2,1.7,IF($D333&lt;=2,2,"--"))))))</f>
        <v>1.2</v>
      </c>
      <c r="Z333" s="564" t="s">
        <v>1151</v>
      </c>
      <c r="AA333" s="561" t="n">
        <f aca="false">Y333</f>
        <v>1.2</v>
      </c>
      <c r="AB333" s="543" t="n">
        <f aca="false">IF($Y333="--","--",I333)</f>
        <v>1.4623</v>
      </c>
      <c r="AC333" s="544" t="n">
        <f aca="false">IF($Y333="--","--",IF(D333&gt;1.5,0.15,ROUND($D333*0.1,2)))</f>
        <v>0.04</v>
      </c>
      <c r="AD333" s="544" t="n">
        <f aca="false">IF($Y333="--","--",0.15)</f>
        <v>0.15</v>
      </c>
      <c r="AE333" s="545" t="n">
        <f aca="false">IF($Y333="--","--",ROUND(AB333+AC333+AD333,2))</f>
        <v>1.65</v>
      </c>
      <c r="AF333" s="565" t="n">
        <f aca="false">IF($Y333="--","--",IF($AB333&lt;=2,$Y333+1,($Y333+1)+ROUNDUP($AB333-2,0)*0.1))</f>
        <v>2.2</v>
      </c>
      <c r="AG333" s="566" t="n">
        <f aca="false">IF($D333=0.4,0.92,IF($D333=0.6,0.68,IF($D333=0.8,0.74,IF($D333=1,0.7,IF($D333=1.2,0.66,IF($D333=1.5,0.6,IF($D333&lt;=2,(2.4-(D333+0.3)),"--")))))))</f>
        <v>0.92</v>
      </c>
      <c r="AH333" s="547" t="n">
        <f aca="false">IF($Y333="--","--",IF($AE333&lt;=$W$4,ROUND(IF($AE333&lt;1.5,$AE333*$AF333*$AG333,1.5*$AF333*$AG333),2),0))</f>
        <v>0</v>
      </c>
      <c r="AI333" s="547" t="n">
        <f aca="false">IF($Y333="--","--",IF($AE333&gt;$W$4,ROUND(IF($AE333&lt;1.5,$AE333*$AF333*$AG333,1.5*$AF333*$AG333),2),0))</f>
        <v>3.04</v>
      </c>
      <c r="AJ333" s="547" t="n">
        <f aca="false">IF($Y333="--","--",IF($AE333&gt;$W$4,ROUND(IF($AE333&lt;1.5,0,IF($AE333&gt;3,1.5*$AF333*$AG333,($AE333-1.5)*$AF333*$AG333)),2),0))</f>
        <v>0.3</v>
      </c>
      <c r="AK333" s="547" t="n">
        <f aca="false">IF($Y333="--","--",IF($AE333&gt;$W$4,ROUND(IF($AE333&lt;3,0,IF($AE333&gt;4.5,1.5*$AF333*$AG333,($AE333-3)*$AF333*$AG333)),2),0))</f>
        <v>0</v>
      </c>
      <c r="AL333" s="547" t="n">
        <f aca="false">IF($Y333="--","--",IF($AE333&gt;$W$4,ROUND(IF($AE333&lt;4.5,0,IF($AE333&gt;6,($AE333-4.5)*$AF333*$AG333,($AE333-4.5)*$AF333*$AG333)),2),0))</f>
        <v>0</v>
      </c>
      <c r="AM333" s="544" t="n">
        <f aca="false">IF($Y333="--","--",IF($AE333&gt;$W$4,IF($AE333&lt;=4,ROUND(($AG333*4)*($AE333+0.5)*2,2),0),0))</f>
        <v>15.82</v>
      </c>
      <c r="AN333" s="548" t="n">
        <f aca="false">IF($Y333="--","--",IF($AE333&gt;$W$4,IF($AE333&gt;4,ROUND(($AG333*4)*($AE333+0.5)*2,2),0),0))</f>
        <v>0</v>
      </c>
      <c r="AO333" s="558" t="s">
        <v>1449</v>
      </c>
      <c r="AP333" s="570" t="s">
        <v>10</v>
      </c>
      <c r="AQ333" s="571" t="s">
        <v>1450</v>
      </c>
      <c r="AR333" s="560" t="n">
        <v>0.4</v>
      </c>
      <c r="AS333" s="561"/>
      <c r="AT333" s="561"/>
      <c r="AU333" s="562" t="n">
        <v>38</v>
      </c>
      <c r="AV333" s="560" t="n">
        <f aca="false">IF($Y333="--","--",Y333+0.2)</f>
        <v>1.4</v>
      </c>
      <c r="AW333" s="564" t="s">
        <v>1151</v>
      </c>
      <c r="AX333" s="561" t="n">
        <f aca="false">AV333</f>
        <v>1.4</v>
      </c>
      <c r="AY333" s="538" t="n">
        <f aca="false">IF(D333&gt;2,AU333,AU333-AV333)</f>
        <v>36.6</v>
      </c>
      <c r="AZ333" s="538" t="n">
        <f aca="false">N333</f>
        <v>0.1</v>
      </c>
      <c r="BA333" s="538" t="n">
        <f aca="false">P333</f>
        <v>1.08</v>
      </c>
      <c r="BB333" s="537" t="n">
        <f aca="false">IF(F333=0,IF(ROUND(AY333*(((N333*P333)+(((D333+M333*2)/6)*P333))-ROUND(((D333+M333*2)^2)*((PI()*96.379/(4*360))-((SIN((96.379/2)*PI()/180))*(COS((96.379/2)*PI()/180))/4)),4)),2),ROUND(AY333*(((N333*P333)+(((D333+M333*2)/4)*P333))-ROUND(((D333+M333*2)^2)*((PI()*120/(4*360))-((SIN((120/2)*PI()/180))*(COS((120/2)*PI()/180))/4)),4)),2)),0)</f>
        <v>7.4</v>
      </c>
      <c r="BC333" s="549" t="n">
        <f aca="false">IF(F333&gt;0,ROUND(AY333*N333*P333,2),0)</f>
        <v>0</v>
      </c>
      <c r="BD333" s="549" t="n">
        <f aca="false">SUM(Q333:U333,AH333:AL333)</f>
        <v>67.77</v>
      </c>
      <c r="BE333" s="549" t="n">
        <f aca="false">IF(F333=0,ROUND((PI()*((D333+M333*2)^2)/4)*AY333,2),ROUND((D333+M333*2)*(F333+M333*2)*AY333,2))</f>
        <v>6.62</v>
      </c>
      <c r="BF333" s="572" t="n">
        <f aca="false">IF(($I333+M333-0.15)&lt;=2,($I333+M333+0.15),IF(($I333+M333)&lt;=3,2.35,($I333+M333+0.2)-0.85))</f>
        <v>1.6523</v>
      </c>
      <c r="BG333" s="572" t="n">
        <f aca="false">IF(D333&gt;2,(I333-F333-M333-0.11),IF(($I333+M333)&lt;=2,0,IF(($I333+M333)&gt;3,0.85,(I333+M333+0.2-BF333))))</f>
        <v>0</v>
      </c>
      <c r="BH333" s="572" t="n">
        <f aca="false">IF(D333&gt;2,ROUND(((1.42+0.4)+(0.91+0.4))*2*BG333,2),ROUND(AV333*AX333*BF333,2))</f>
        <v>3.24</v>
      </c>
      <c r="BI333" s="572" t="n">
        <f aca="false">ROUND(((PI()*0.9^2)/4)*BG333,2)</f>
        <v>0</v>
      </c>
      <c r="BJ333" s="550" t="n">
        <f aca="false">ROUND(BD333-BE333-BH333-BI333-BB333-BC333,2)</f>
        <v>50.51</v>
      </c>
      <c r="BK333" s="516"/>
    </row>
    <row r="334" customFormat="false" ht="14.25" hidden="false" customHeight="false" outlineLevel="0" collapsed="false">
      <c r="A334" s="558" t="s">
        <v>1450</v>
      </c>
      <c r="B334" s="570" t="s">
        <v>10</v>
      </c>
      <c r="C334" s="559" t="s">
        <v>1451</v>
      </c>
      <c r="D334" s="560" t="n">
        <v>0.4</v>
      </c>
      <c r="E334" s="561"/>
      <c r="F334" s="561"/>
      <c r="G334" s="560" t="s">
        <v>1150</v>
      </c>
      <c r="H334" s="562" t="n">
        <v>30</v>
      </c>
      <c r="I334" s="563" t="n">
        <v>1.399</v>
      </c>
      <c r="J334" s="563" t="n">
        <v>1.2244</v>
      </c>
      <c r="K334" s="536" t="n">
        <v>0.2</v>
      </c>
      <c r="L334" s="537" t="n">
        <f aca="false">ROUND((I334+J334)/2,2)</f>
        <v>1.31</v>
      </c>
      <c r="M334" s="538" t="n">
        <f aca="false">IF(F334=0,ROUND($D334*0.1,2),IF(D334&gt;2.8,0.18,0.15))</f>
        <v>0.04</v>
      </c>
      <c r="N334" s="538" t="n">
        <f aca="false">IF(F334=0,IF(ROUND($D334/4,2),IF(ROUND(($D334*1.2)/6,2)&lt;0.1,0.1,ROUND(($D334*1.2)/6,2))),0.5)</f>
        <v>0.1</v>
      </c>
      <c r="O334" s="537" t="n">
        <f aca="false">L334+M334+N334</f>
        <v>1.45</v>
      </c>
      <c r="P334" s="537" t="n">
        <f aca="false">IF(O334&lt;2,(D334+M334*2)+0.6,(D334+M334*2)+0.6+ROUNDUP(O334-2,0)*0.1)</f>
        <v>1.08</v>
      </c>
      <c r="Q334" s="539" t="n">
        <f aca="false">IF($O334&lt;=$W$4,ROUND(IF($O334&lt;1.5,$O334*$H334*$P334,1.5*$H334*$P334),2),0)</f>
        <v>46.98</v>
      </c>
      <c r="R334" s="539" t="n">
        <f aca="false">IF($O334&gt;$W$4,ROUND(IF($O334&lt;1.5,$O334*$H334*$P334,1.5*$H334*$P334),2),0)</f>
        <v>0</v>
      </c>
      <c r="S334" s="539" t="n">
        <f aca="false">IF($O334&gt;$W$4,ROUND(IF($O334&lt;1.5,0,IF($O334&gt;3,1.5*$H334*$P334,($O334-1.5)*$H334*$P334)),2),0)</f>
        <v>0</v>
      </c>
      <c r="T334" s="539" t="n">
        <f aca="false">IF($O334&gt;$W$4,ROUND(IF($O334&lt;3,0,IF($O334&gt;4.5,1.5*$H334*$P334,($O334-3)*$H334*$P334)),2),0)</f>
        <v>0</v>
      </c>
      <c r="U334" s="539" t="n">
        <f aca="false">IF($O334&gt;$W$4,ROUND(IF($O334&lt;4.5,0,IF($O334&gt;6,($O334-4.5)*$H334*$P334,($O334-4.5)*$H334*$P334)),2),0)</f>
        <v>0</v>
      </c>
      <c r="V334" s="540" t="n">
        <f aca="false">IF($O334&gt;$W$4,IF($O334&lt;=4,ROUND($H334*($O334+0.5)*2,2),0),0)</f>
        <v>0</v>
      </c>
      <c r="W334" s="541" t="n">
        <f aca="false">IF($O334&gt;$W$4,IF($O334&gt;4,ROUND($H334*($O334+0.5)*2,2),0),0)</f>
        <v>0</v>
      </c>
      <c r="X334" s="558" t="str">
        <f aca="false">A334</f>
        <v>JC29-7-4</v>
      </c>
      <c r="Y334" s="560" t="n">
        <f aca="false">IF($D334=0.4,1.2,IF($D334=0.6,1.2,IF($D334=0.8,1.3,IF($D334=1,1.5,IF($D334=1.2,1.7,IF($D334&lt;=2,2,"--"))))))</f>
        <v>1.2</v>
      </c>
      <c r="Z334" s="564" t="s">
        <v>1151</v>
      </c>
      <c r="AA334" s="561" t="n">
        <f aca="false">Y334</f>
        <v>1.2</v>
      </c>
      <c r="AB334" s="543" t="n">
        <f aca="false">IF($Y334="--","--",I334)</f>
        <v>1.399</v>
      </c>
      <c r="AC334" s="544" t="n">
        <f aca="false">IF($Y334="--","--",IF(D334&gt;1.5,0.15,ROUND($D334*0.1,2)))</f>
        <v>0.04</v>
      </c>
      <c r="AD334" s="544" t="n">
        <f aca="false">IF($Y334="--","--",0.15)</f>
        <v>0.15</v>
      </c>
      <c r="AE334" s="545" t="n">
        <f aca="false">IF($Y334="--","--",ROUND(AB334+AC334+AD334,2))</f>
        <v>1.59</v>
      </c>
      <c r="AF334" s="565" t="n">
        <f aca="false">IF($Y334="--","--",IF($AB334&lt;=2,$Y334+1,($Y334+1)+ROUNDUP($AB334-2,0)*0.1))</f>
        <v>2.2</v>
      </c>
      <c r="AG334" s="566" t="n">
        <f aca="false">IF($D334=0.4,0.92,IF($D334=0.6,0.68,IF($D334=0.8,0.74,IF($D334=1,0.7,IF($D334=1.2,0.66,IF($D334=1.5,0.6,IF($D334&lt;=2,(2.4-(D334+0.3)),"--")))))))</f>
        <v>0.92</v>
      </c>
      <c r="AH334" s="547" t="n">
        <f aca="false">IF($Y334="--","--",IF($AE334&lt;=$W$4,ROUND(IF($AE334&lt;1.5,$AE334*$AF334*$AG334,1.5*$AF334*$AG334),2),0))</f>
        <v>0</v>
      </c>
      <c r="AI334" s="547" t="n">
        <f aca="false">IF($Y334="--","--",IF($AE334&gt;$W$4,ROUND(IF($AE334&lt;1.5,$AE334*$AF334*$AG334,1.5*$AF334*$AG334),2),0))</f>
        <v>3.04</v>
      </c>
      <c r="AJ334" s="547" t="n">
        <f aca="false">IF($Y334="--","--",IF($AE334&gt;$W$4,ROUND(IF($AE334&lt;1.5,0,IF($AE334&gt;3,1.5*$AF334*$AG334,($AE334-1.5)*$AF334*$AG334)),2),0))</f>
        <v>0.18</v>
      </c>
      <c r="AK334" s="547" t="n">
        <f aca="false">IF($Y334="--","--",IF($AE334&gt;$W$4,ROUND(IF($AE334&lt;3,0,IF($AE334&gt;4.5,1.5*$AF334*$AG334,($AE334-3)*$AF334*$AG334)),2),0))</f>
        <v>0</v>
      </c>
      <c r="AL334" s="547" t="n">
        <f aca="false">IF($Y334="--","--",IF($AE334&gt;$W$4,ROUND(IF($AE334&lt;4.5,0,IF($AE334&gt;6,($AE334-4.5)*$AF334*$AG334,($AE334-4.5)*$AF334*$AG334)),2),0))</f>
        <v>0</v>
      </c>
      <c r="AM334" s="544" t="n">
        <f aca="false">IF($Y334="--","--",IF($AE334&gt;$W$4,IF($AE334&lt;=4,ROUND(($AG334*4)*($AE334+0.5)*2,2),0),0))</f>
        <v>15.38</v>
      </c>
      <c r="AN334" s="548" t="n">
        <f aca="false">IF($Y334="--","--",IF($AE334&gt;$W$4,IF($AE334&gt;4,ROUND(($AG334*4)*($AE334+0.5)*2,2),0),0))</f>
        <v>0</v>
      </c>
      <c r="AO334" s="558" t="s">
        <v>1450</v>
      </c>
      <c r="AP334" s="570" t="s">
        <v>10</v>
      </c>
      <c r="AQ334" s="571" t="s">
        <v>1451</v>
      </c>
      <c r="AR334" s="560" t="n">
        <v>0.4</v>
      </c>
      <c r="AS334" s="561"/>
      <c r="AT334" s="561"/>
      <c r="AU334" s="562" t="n">
        <v>30</v>
      </c>
      <c r="AV334" s="560" t="n">
        <f aca="false">IF($Y334="--","--",Y334+0.2)</f>
        <v>1.4</v>
      </c>
      <c r="AW334" s="564" t="s">
        <v>1151</v>
      </c>
      <c r="AX334" s="561" t="n">
        <f aca="false">AV334</f>
        <v>1.4</v>
      </c>
      <c r="AY334" s="538" t="n">
        <f aca="false">IF(D334&gt;2,AU334,AU334-AV334)</f>
        <v>28.6</v>
      </c>
      <c r="AZ334" s="538" t="n">
        <f aca="false">N334</f>
        <v>0.1</v>
      </c>
      <c r="BA334" s="538" t="n">
        <f aca="false">P334</f>
        <v>1.08</v>
      </c>
      <c r="BB334" s="537" t="n">
        <f aca="false">IF(F334=0,IF(ROUND(AY334*(((N334*P334)+(((D334+M334*2)/6)*P334))-ROUND(((D334+M334*2)^2)*((PI()*96.379/(4*360))-((SIN((96.379/2)*PI()/180))*(COS((96.379/2)*PI()/180))/4)),4)),2),ROUND(AY334*(((N334*P334)+(((D334+M334*2)/4)*P334))-ROUND(((D334+M334*2)^2)*((PI()*120/(4*360))-((SIN((120/2)*PI()/180))*(COS((120/2)*PI()/180))/4)),4)),2)),0)</f>
        <v>5.78</v>
      </c>
      <c r="BC334" s="549" t="n">
        <f aca="false">IF(F334&gt;0,ROUND(AY334*N334*P334,2),0)</f>
        <v>0</v>
      </c>
      <c r="BD334" s="549" t="n">
        <f aca="false">SUM(Q334:U334,AH334:AL334)</f>
        <v>50.2</v>
      </c>
      <c r="BE334" s="549" t="n">
        <f aca="false">IF(F334=0,ROUND((PI()*((D334+M334*2)^2)/4)*AY334,2),ROUND((D334+M334*2)*(F334+M334*2)*AY334,2))</f>
        <v>5.18</v>
      </c>
      <c r="BF334" s="572" t="n">
        <f aca="false">IF(($I334+M334-0.15)&lt;=2,($I334+M334+0.15),IF(($I334+M334)&lt;=3,2.35,($I334+M334+0.2)-0.85))</f>
        <v>1.589</v>
      </c>
      <c r="BG334" s="572" t="n">
        <f aca="false">IF(D334&gt;2,(I334-F334-M334-0.11),IF(($I334+M334)&lt;=2,0,IF(($I334+M334)&gt;3,0.85,(I334+M334+0.2-BF334))))</f>
        <v>0</v>
      </c>
      <c r="BH334" s="572" t="n">
        <f aca="false">IF(D334&gt;2,ROUND(((1.42+0.4)+(0.91+0.4))*2*BG334,2),ROUND(AV334*AX334*BF334,2))</f>
        <v>3.11</v>
      </c>
      <c r="BI334" s="572" t="n">
        <f aca="false">ROUND(((PI()*0.9^2)/4)*BG334,2)</f>
        <v>0</v>
      </c>
      <c r="BJ334" s="550" t="n">
        <f aca="false">ROUND(BD334-BE334-BH334-BI334-BB334-BC334,2)</f>
        <v>36.13</v>
      </c>
      <c r="BK334" s="516"/>
    </row>
    <row r="335" customFormat="false" ht="14.25" hidden="false" customHeight="false" outlineLevel="0" collapsed="false">
      <c r="A335" s="558" t="s">
        <v>1451</v>
      </c>
      <c r="B335" s="570" t="s">
        <v>10</v>
      </c>
      <c r="C335" s="559" t="s">
        <v>1452</v>
      </c>
      <c r="D335" s="560" t="n">
        <v>0.6</v>
      </c>
      <c r="E335" s="561"/>
      <c r="F335" s="561"/>
      <c r="G335" s="560" t="s">
        <v>1150</v>
      </c>
      <c r="H335" s="562" t="n">
        <v>13</v>
      </c>
      <c r="I335" s="563" t="n">
        <v>1.4244</v>
      </c>
      <c r="J335" s="563" t="n">
        <v>1.4031</v>
      </c>
      <c r="K335" s="536" t="n">
        <v>0</v>
      </c>
      <c r="L335" s="537" t="n">
        <f aca="false">ROUND((I335+J335)/2,2)</f>
        <v>1.41</v>
      </c>
      <c r="M335" s="538" t="n">
        <f aca="false">IF(F335=0,ROUND($D335*0.1,2),IF(D335&gt;2.8,0.18,0.15))</f>
        <v>0.06</v>
      </c>
      <c r="N335" s="538" t="n">
        <f aca="false">IF(F335=0,IF(ROUND($D335/4,2),IF(ROUND(($D335*1.2)/6,2)&lt;0.1,0.1,ROUND(($D335*1.2)/6,2))),0.5)</f>
        <v>0.12</v>
      </c>
      <c r="O335" s="537" t="n">
        <f aca="false">L335+M335+N335</f>
        <v>1.59</v>
      </c>
      <c r="P335" s="537" t="n">
        <f aca="false">IF(O335&lt;2,(D335+M335*2)+0.6,(D335+M335*2)+0.6+ROUNDUP(O335-2,0)*0.1)</f>
        <v>1.32</v>
      </c>
      <c r="Q335" s="539" t="n">
        <f aca="false">IF($O335&lt;=$W$4,ROUND(IF($O335&lt;1.5,$O335*$H335*$P335,1.5*$H335*$P335),2),0)</f>
        <v>0</v>
      </c>
      <c r="R335" s="539" t="n">
        <f aca="false">IF($O335&gt;$W$4,ROUND(IF($O335&lt;1.5,$O335*$H335*$P335,1.5*$H335*$P335),2),0)</f>
        <v>25.74</v>
      </c>
      <c r="S335" s="539" t="n">
        <f aca="false">IF($O335&gt;$W$4,ROUND(IF($O335&lt;1.5,0,IF($O335&gt;3,1.5*$H335*$P335,($O335-1.5)*$H335*$P335)),2),0)</f>
        <v>1.54</v>
      </c>
      <c r="T335" s="539" t="n">
        <f aca="false">IF($O335&gt;$W$4,ROUND(IF($O335&lt;3,0,IF($O335&gt;4.5,1.5*$H335*$P335,($O335-3)*$H335*$P335)),2),0)</f>
        <v>0</v>
      </c>
      <c r="U335" s="539" t="n">
        <f aca="false">IF($O335&gt;$W$4,ROUND(IF($O335&lt;4.5,0,IF($O335&gt;6,($O335-4.5)*$H335*$P335,($O335-4.5)*$H335*$P335)),2),0)</f>
        <v>0</v>
      </c>
      <c r="V335" s="540" t="n">
        <f aca="false">IF($O335&gt;$W$4,IF($O335&lt;=4,ROUND($H335*($O335+0.5)*2,2),0),0)</f>
        <v>54.34</v>
      </c>
      <c r="W335" s="541" t="n">
        <f aca="false">IF($O335&gt;$W$4,IF($O335&gt;4,ROUND($H335*($O335+0.5)*2,2),0),0)</f>
        <v>0</v>
      </c>
      <c r="X335" s="558" t="str">
        <f aca="false">A335</f>
        <v>JC29-7-5</v>
      </c>
      <c r="Y335" s="560" t="n">
        <f aca="false">IF($D335=0.4,1.2,IF($D335=0.6,1.2,IF($D335=0.8,1.3,IF($D335=1,1.5,IF($D335=1.2,1.7,IF($D335&lt;=2,2,"--"))))))</f>
        <v>1.2</v>
      </c>
      <c r="Z335" s="564" t="s">
        <v>1151</v>
      </c>
      <c r="AA335" s="561" t="n">
        <f aca="false">Y335</f>
        <v>1.2</v>
      </c>
      <c r="AB335" s="543" t="n">
        <f aca="false">IF($Y335="--","--",I335)</f>
        <v>1.4244</v>
      </c>
      <c r="AC335" s="544" t="n">
        <f aca="false">IF($Y335="--","--",IF(D335&gt;1.5,0.15,ROUND($D335*0.1,2)))</f>
        <v>0.06</v>
      </c>
      <c r="AD335" s="544" t="n">
        <f aca="false">IF($Y335="--","--",0.15)</f>
        <v>0.15</v>
      </c>
      <c r="AE335" s="545" t="n">
        <f aca="false">IF($Y335="--","--",ROUND(AB335+AC335+AD335,2))</f>
        <v>1.63</v>
      </c>
      <c r="AF335" s="565" t="n">
        <f aca="false">IF($Y335="--","--",IF($AB335&lt;=2,$Y335+1,($Y335+1)+ROUNDUP($AB335-2,0)*0.1))</f>
        <v>2.2</v>
      </c>
      <c r="AG335" s="566" t="n">
        <f aca="false">IF($D335=0.4,0.92,IF($D335=0.6,0.68,IF($D335=0.8,0.74,IF($D335=1,0.7,IF($D335=1.2,0.66,IF($D335=1.5,0.6,IF($D335&lt;=2,(2.4-(D335+0.3)),"--")))))))</f>
        <v>0.68</v>
      </c>
      <c r="AH335" s="547" t="n">
        <f aca="false">IF($Y335="--","--",IF($AE335&lt;=$W$4,ROUND(IF($AE335&lt;1.5,$AE335*$AF335*$AG335,1.5*$AF335*$AG335),2),0))</f>
        <v>0</v>
      </c>
      <c r="AI335" s="547" t="n">
        <f aca="false">IF($Y335="--","--",IF($AE335&gt;$W$4,ROUND(IF($AE335&lt;1.5,$AE335*$AF335*$AG335,1.5*$AF335*$AG335),2),0))</f>
        <v>2.24</v>
      </c>
      <c r="AJ335" s="547" t="n">
        <f aca="false">IF($Y335="--","--",IF($AE335&gt;$W$4,ROUND(IF($AE335&lt;1.5,0,IF($AE335&gt;3,1.5*$AF335*$AG335,($AE335-1.5)*$AF335*$AG335)),2),0))</f>
        <v>0.19</v>
      </c>
      <c r="AK335" s="547" t="n">
        <f aca="false">IF($Y335="--","--",IF($AE335&gt;$W$4,ROUND(IF($AE335&lt;3,0,IF($AE335&gt;4.5,1.5*$AF335*$AG335,($AE335-3)*$AF335*$AG335)),2),0))</f>
        <v>0</v>
      </c>
      <c r="AL335" s="547" t="n">
        <f aca="false">IF($Y335="--","--",IF($AE335&gt;$W$4,ROUND(IF($AE335&lt;4.5,0,IF($AE335&gt;6,($AE335-4.5)*$AF335*$AG335,($AE335-4.5)*$AF335*$AG335)),2),0))</f>
        <v>0</v>
      </c>
      <c r="AM335" s="544" t="n">
        <f aca="false">IF($Y335="--","--",IF($AE335&gt;$W$4,IF($AE335&lt;=4,ROUND(($AG335*4)*($AE335+0.5)*2,2),0),0))</f>
        <v>11.59</v>
      </c>
      <c r="AN335" s="548" t="n">
        <f aca="false">IF($Y335="--","--",IF($AE335&gt;$W$4,IF($AE335&gt;4,ROUND(($AG335*4)*($AE335+0.5)*2,2),0),0))</f>
        <v>0</v>
      </c>
      <c r="AO335" s="558" t="s">
        <v>1451</v>
      </c>
      <c r="AP335" s="570" t="s">
        <v>10</v>
      </c>
      <c r="AQ335" s="571" t="s">
        <v>1452</v>
      </c>
      <c r="AR335" s="560" t="n">
        <v>0.6</v>
      </c>
      <c r="AS335" s="561"/>
      <c r="AT335" s="561"/>
      <c r="AU335" s="562" t="n">
        <v>13</v>
      </c>
      <c r="AV335" s="560" t="n">
        <f aca="false">IF($Y335="--","--",Y335+0.2)</f>
        <v>1.4</v>
      </c>
      <c r="AW335" s="564" t="s">
        <v>1151</v>
      </c>
      <c r="AX335" s="561" t="n">
        <f aca="false">AV335</f>
        <v>1.4</v>
      </c>
      <c r="AY335" s="538" t="n">
        <f aca="false">IF(D335&gt;2,AU335,AU335-AV335)</f>
        <v>11.6</v>
      </c>
      <c r="AZ335" s="538" t="n">
        <f aca="false">N335</f>
        <v>0.12</v>
      </c>
      <c r="BA335" s="538" t="n">
        <f aca="false">P335</f>
        <v>1.32</v>
      </c>
      <c r="BB335" s="537" t="n">
        <f aca="false">IF(F335=0,IF(ROUND(AY335*(((N335*P335)+(((D335+M335*2)/6)*P335))-ROUND(((D335+M335*2)^2)*((PI()*96.379/(4*360))-((SIN((96.379/2)*PI()/180))*(COS((96.379/2)*PI()/180))/4)),4)),2),ROUND(AY335*(((N335*P335)+(((D335+M335*2)/4)*P335))-ROUND(((D335+M335*2)^2)*((PI()*120/(4*360))-((SIN((120/2)*PI()/180))*(COS((120/2)*PI()/180))/4)),4)),2)),0)</f>
        <v>3.67</v>
      </c>
      <c r="BC335" s="549" t="n">
        <f aca="false">IF(F335&gt;0,ROUND(AY335*N335*P335,2),0)</f>
        <v>0</v>
      </c>
      <c r="BD335" s="549" t="n">
        <f aca="false">SUM(Q335:U335,AH335:AL335)</f>
        <v>29.71</v>
      </c>
      <c r="BE335" s="549" t="n">
        <f aca="false">IF(F335=0,ROUND((PI()*((D335+M335*2)^2)/4)*AY335,2),ROUND((D335+M335*2)*(F335+M335*2)*AY335,2))</f>
        <v>4.72</v>
      </c>
      <c r="BF335" s="572" t="n">
        <f aca="false">IF(($I335+M335-0.15)&lt;=2,($I335+M335+0.15),IF(($I335+M335)&lt;=3,2.35,($I335+M335+0.2)-0.85))</f>
        <v>1.6344</v>
      </c>
      <c r="BG335" s="572" t="n">
        <f aca="false">IF(D335&gt;2,(I335-F335-M335-0.11),IF(($I335+M335)&lt;=2,0,IF(($I335+M335)&gt;3,0.85,(I335+M335+0.2-BF335))))</f>
        <v>0</v>
      </c>
      <c r="BH335" s="572" t="n">
        <f aca="false">IF(D335&gt;2,ROUND(((1.42+0.4)+(0.91+0.4))*2*BG335,2),ROUND(AV335*AX335*BF335,2))</f>
        <v>3.2</v>
      </c>
      <c r="BI335" s="572" t="n">
        <f aca="false">ROUND(((PI()*0.9^2)/4)*BG335,2)</f>
        <v>0</v>
      </c>
      <c r="BJ335" s="550" t="n">
        <f aca="false">ROUND(BD335-BE335-BH335-BI335-BB335-BC335,2)</f>
        <v>18.12</v>
      </c>
      <c r="BK335" s="516"/>
    </row>
    <row r="336" customFormat="false" ht="14.25" hidden="false" customHeight="false" outlineLevel="0" collapsed="false">
      <c r="A336" s="558" t="s">
        <v>1452</v>
      </c>
      <c r="B336" s="570" t="s">
        <v>10</v>
      </c>
      <c r="C336" s="559" t="s">
        <v>1453</v>
      </c>
      <c r="D336" s="560" t="n">
        <v>0.6</v>
      </c>
      <c r="E336" s="561"/>
      <c r="F336" s="561"/>
      <c r="G336" s="560" t="s">
        <v>1150</v>
      </c>
      <c r="H336" s="562" t="n">
        <v>24</v>
      </c>
      <c r="I336" s="563" t="n">
        <v>1.4031</v>
      </c>
      <c r="J336" s="563" t="n">
        <v>1.4947</v>
      </c>
      <c r="K336" s="536" t="n">
        <v>0</v>
      </c>
      <c r="L336" s="537" t="n">
        <f aca="false">ROUND((I336+J336)/2,2)</f>
        <v>1.45</v>
      </c>
      <c r="M336" s="538" t="n">
        <f aca="false">IF(F336=0,ROUND($D336*0.1,2),IF(D336&gt;2.8,0.18,0.15))</f>
        <v>0.06</v>
      </c>
      <c r="N336" s="538" t="n">
        <f aca="false">IF(F336=0,IF(ROUND($D336/4,2),IF(ROUND(($D336*1.2)/6,2)&lt;0.1,0.1,ROUND(($D336*1.2)/6,2))),0.5)</f>
        <v>0.12</v>
      </c>
      <c r="O336" s="537" t="n">
        <f aca="false">L336+M336+N336</f>
        <v>1.63</v>
      </c>
      <c r="P336" s="537" t="n">
        <f aca="false">IF(O336&lt;2,(D336+M336*2)+0.6,(D336+M336*2)+0.6+ROUNDUP(O336-2,0)*0.1)</f>
        <v>1.32</v>
      </c>
      <c r="Q336" s="539" t="n">
        <f aca="false">IF($O336&lt;=$W$4,ROUND(IF($O336&lt;1.5,$O336*$H336*$P336,1.5*$H336*$P336),2),0)</f>
        <v>0</v>
      </c>
      <c r="R336" s="539" t="n">
        <f aca="false">IF($O336&gt;$W$4,ROUND(IF($O336&lt;1.5,$O336*$H336*$P336,1.5*$H336*$P336),2),0)</f>
        <v>47.52</v>
      </c>
      <c r="S336" s="539" t="n">
        <f aca="false">IF($O336&gt;$W$4,ROUND(IF($O336&lt;1.5,0,IF($O336&gt;3,1.5*$H336*$P336,($O336-1.5)*$H336*$P336)),2),0)</f>
        <v>4.12</v>
      </c>
      <c r="T336" s="539" t="n">
        <f aca="false">IF($O336&gt;$W$4,ROUND(IF($O336&lt;3,0,IF($O336&gt;4.5,1.5*$H336*$P336,($O336-3)*$H336*$P336)),2),0)</f>
        <v>0</v>
      </c>
      <c r="U336" s="539" t="n">
        <f aca="false">IF($O336&gt;$W$4,ROUND(IF($O336&lt;4.5,0,IF($O336&gt;6,($O336-4.5)*$H336*$P336,($O336-4.5)*$H336*$P336)),2),0)</f>
        <v>0</v>
      </c>
      <c r="V336" s="540" t="n">
        <f aca="false">IF($O336&gt;$W$4,IF($O336&lt;=4,ROUND($H336*($O336+0.5)*2,2),0),0)</f>
        <v>102.24</v>
      </c>
      <c r="W336" s="541" t="n">
        <f aca="false">IF($O336&gt;$W$4,IF($O336&gt;4,ROUND($H336*($O336+0.5)*2,2),0),0)</f>
        <v>0</v>
      </c>
      <c r="X336" s="558" t="str">
        <f aca="false">A336</f>
        <v>JC29-7-6</v>
      </c>
      <c r="Y336" s="560" t="n">
        <f aca="false">IF($D336=0.4,1.2,IF($D336=0.6,1.2,IF($D336=0.8,1.3,IF($D336=1,1.5,IF($D336=1.2,1.7,IF($D336&lt;=2,2,"--"))))))</f>
        <v>1.2</v>
      </c>
      <c r="Z336" s="564" t="s">
        <v>1151</v>
      </c>
      <c r="AA336" s="561" t="n">
        <f aca="false">Y336</f>
        <v>1.2</v>
      </c>
      <c r="AB336" s="543" t="n">
        <f aca="false">IF($Y336="--","--",I336)</f>
        <v>1.4031</v>
      </c>
      <c r="AC336" s="544" t="n">
        <f aca="false">IF($Y336="--","--",IF(D336&gt;1.5,0.15,ROUND($D336*0.1,2)))</f>
        <v>0.06</v>
      </c>
      <c r="AD336" s="544" t="n">
        <f aca="false">IF($Y336="--","--",0.15)</f>
        <v>0.15</v>
      </c>
      <c r="AE336" s="545" t="n">
        <f aca="false">IF($Y336="--","--",ROUND(AB336+AC336+AD336,2))</f>
        <v>1.61</v>
      </c>
      <c r="AF336" s="565" t="n">
        <f aca="false">IF($Y336="--","--",IF($AB336&lt;=2,$Y336+1,($Y336+1)+ROUNDUP($AB336-2,0)*0.1))</f>
        <v>2.2</v>
      </c>
      <c r="AG336" s="566" t="n">
        <f aca="false">IF($D336=0.4,0.92,IF($D336=0.6,0.68,IF($D336=0.8,0.74,IF($D336=1,0.7,IF($D336=1.2,0.66,IF($D336=1.5,0.6,IF($D336&lt;=2,(2.4-(D336+0.3)),"--")))))))</f>
        <v>0.68</v>
      </c>
      <c r="AH336" s="547" t="n">
        <f aca="false">IF($Y336="--","--",IF($AE336&lt;=$W$4,ROUND(IF($AE336&lt;1.5,$AE336*$AF336*$AG336,1.5*$AF336*$AG336),2),0))</f>
        <v>0</v>
      </c>
      <c r="AI336" s="547" t="n">
        <f aca="false">IF($Y336="--","--",IF($AE336&gt;$W$4,ROUND(IF($AE336&lt;1.5,$AE336*$AF336*$AG336,1.5*$AF336*$AG336),2),0))</f>
        <v>2.24</v>
      </c>
      <c r="AJ336" s="547" t="n">
        <f aca="false">IF($Y336="--","--",IF($AE336&gt;$W$4,ROUND(IF($AE336&lt;1.5,0,IF($AE336&gt;3,1.5*$AF336*$AG336,($AE336-1.5)*$AF336*$AG336)),2),0))</f>
        <v>0.16</v>
      </c>
      <c r="AK336" s="547" t="n">
        <f aca="false">IF($Y336="--","--",IF($AE336&gt;$W$4,ROUND(IF($AE336&lt;3,0,IF($AE336&gt;4.5,1.5*$AF336*$AG336,($AE336-3)*$AF336*$AG336)),2),0))</f>
        <v>0</v>
      </c>
      <c r="AL336" s="547" t="n">
        <f aca="false">IF($Y336="--","--",IF($AE336&gt;$W$4,ROUND(IF($AE336&lt;4.5,0,IF($AE336&gt;6,($AE336-4.5)*$AF336*$AG336,($AE336-4.5)*$AF336*$AG336)),2),0))</f>
        <v>0</v>
      </c>
      <c r="AM336" s="544" t="n">
        <f aca="false">IF($Y336="--","--",IF($AE336&gt;$W$4,IF($AE336&lt;=4,ROUND(($AG336*4)*($AE336+0.5)*2,2),0),0))</f>
        <v>11.48</v>
      </c>
      <c r="AN336" s="548" t="n">
        <f aca="false">IF($Y336="--","--",IF($AE336&gt;$W$4,IF($AE336&gt;4,ROUND(($AG336*4)*($AE336+0.5)*2,2),0),0))</f>
        <v>0</v>
      </c>
      <c r="AO336" s="558" t="s">
        <v>1452</v>
      </c>
      <c r="AP336" s="570" t="s">
        <v>10</v>
      </c>
      <c r="AQ336" s="571" t="s">
        <v>1453</v>
      </c>
      <c r="AR336" s="560" t="n">
        <v>0.6</v>
      </c>
      <c r="AS336" s="561"/>
      <c r="AT336" s="561"/>
      <c r="AU336" s="562" t="n">
        <v>24</v>
      </c>
      <c r="AV336" s="560" t="n">
        <f aca="false">IF($Y336="--","--",Y336+0.2)</f>
        <v>1.4</v>
      </c>
      <c r="AW336" s="564" t="s">
        <v>1151</v>
      </c>
      <c r="AX336" s="561" t="n">
        <f aca="false">AV336</f>
        <v>1.4</v>
      </c>
      <c r="AY336" s="538" t="n">
        <f aca="false">IF(D336&gt;2,AU336,AU336-AV336)</f>
        <v>22.6</v>
      </c>
      <c r="AZ336" s="538" t="n">
        <f aca="false">N336</f>
        <v>0.12</v>
      </c>
      <c r="BA336" s="538" t="n">
        <f aca="false">P336</f>
        <v>1.32</v>
      </c>
      <c r="BB336" s="537" t="n">
        <f aca="false">IF(F336=0,IF(ROUND(AY336*(((N336*P336)+(((D336+M336*2)/6)*P336))-ROUND(((D336+M336*2)^2)*((PI()*96.379/(4*360))-((SIN((96.379/2)*PI()/180))*(COS((96.379/2)*PI()/180))/4)),4)),2),ROUND(AY336*(((N336*P336)+(((D336+M336*2)/4)*P336))-ROUND(((D336+M336*2)^2)*((PI()*120/(4*360))-((SIN((120/2)*PI()/180))*(COS((120/2)*PI()/180))/4)),4)),2)),0)</f>
        <v>7.15</v>
      </c>
      <c r="BC336" s="549" t="n">
        <f aca="false">IF(F336&gt;0,ROUND(AY336*N336*P336,2),0)</f>
        <v>0</v>
      </c>
      <c r="BD336" s="549" t="n">
        <f aca="false">SUM(Q336:U336,AH336:AL336)</f>
        <v>54.04</v>
      </c>
      <c r="BE336" s="549" t="n">
        <f aca="false">IF(F336=0,ROUND((PI()*((D336+M336*2)^2)/4)*AY336,2),ROUND((D336+M336*2)*(F336+M336*2)*AY336,2))</f>
        <v>9.2</v>
      </c>
      <c r="BF336" s="572" t="n">
        <f aca="false">IF(($I336+M336-0.15)&lt;=2,($I336+M336+0.15),IF(($I336+M336)&lt;=3,2.35,($I336+M336+0.2)-0.85))</f>
        <v>1.6131</v>
      </c>
      <c r="BG336" s="572" t="n">
        <f aca="false">IF(D336&gt;2,(I336-F336-M336-0.11),IF(($I336+M336)&lt;=2,0,IF(($I336+M336)&gt;3,0.85,(I336+M336+0.2-BF336))))</f>
        <v>0</v>
      </c>
      <c r="BH336" s="572" t="n">
        <f aca="false">IF(D336&gt;2,ROUND(((1.42+0.4)+(0.91+0.4))*2*BG336,2),ROUND(AV336*AX336*BF336,2))</f>
        <v>3.16</v>
      </c>
      <c r="BI336" s="572" t="n">
        <f aca="false">ROUND(((PI()*0.9^2)/4)*BG336,2)</f>
        <v>0</v>
      </c>
      <c r="BJ336" s="550" t="n">
        <f aca="false">ROUND(BD336-BE336-BH336-BI336-BB336-BC336,2)</f>
        <v>34.53</v>
      </c>
      <c r="BK336" s="516"/>
    </row>
    <row r="337" customFormat="false" ht="14.25" hidden="false" customHeight="false" outlineLevel="0" collapsed="false">
      <c r="A337" s="530" t="s">
        <v>1453</v>
      </c>
      <c r="B337" s="531" t="s">
        <v>10</v>
      </c>
      <c r="C337" s="532" t="s">
        <v>1454</v>
      </c>
      <c r="D337" s="533" t="n">
        <v>0.6</v>
      </c>
      <c r="E337" s="534"/>
      <c r="F337" s="534"/>
      <c r="G337" s="533" t="s">
        <v>1150</v>
      </c>
      <c r="H337" s="535" t="n">
        <v>15</v>
      </c>
      <c r="I337" s="536" t="n">
        <v>1.4947</v>
      </c>
      <c r="J337" s="536" t="n">
        <v>1.4</v>
      </c>
      <c r="K337" s="536" t="n">
        <v>0.2</v>
      </c>
      <c r="L337" s="537" t="n">
        <f aca="false">ROUND((I337+J337)/2,2)</f>
        <v>1.45</v>
      </c>
      <c r="M337" s="538" t="n">
        <f aca="false">IF(F337=0,ROUND($D337*0.1,2),IF(D337&gt;2.8,0.18,0.15))</f>
        <v>0.06</v>
      </c>
      <c r="N337" s="538" t="n">
        <f aca="false">IF(F337=0,IF(ROUND($D337/4,2),IF(ROUND(($D337*1.2)/6,2)&lt;0.1,0.1,ROUND(($D337*1.2)/6,2))),0.5)</f>
        <v>0.12</v>
      </c>
      <c r="O337" s="537" t="n">
        <f aca="false">L337+M337+N337</f>
        <v>1.63</v>
      </c>
      <c r="P337" s="537" t="n">
        <f aca="false">IF(O337&lt;2,(D337+M337*2)+0.6,(D337+M337*2)+0.6+ROUNDUP(O337-2,0)*0.1)</f>
        <v>1.32</v>
      </c>
      <c r="Q337" s="539" t="n">
        <f aca="false">IF($O337&lt;=$W$4,ROUND(IF($O337&lt;1.5,$O337*$H337*$P337,1.5*$H337*$P337),2),0)</f>
        <v>0</v>
      </c>
      <c r="R337" s="539" t="n">
        <f aca="false">IF($O337&gt;$W$4,ROUND(IF($O337&lt;1.5,$O337*$H337*$P337,1.5*$H337*$P337),2),0)</f>
        <v>29.7</v>
      </c>
      <c r="S337" s="539" t="n">
        <f aca="false">IF($O337&gt;$W$4,ROUND(IF($O337&lt;1.5,0,IF($O337&gt;3,1.5*$H337*$P337,($O337-1.5)*$H337*$P337)),2),0)</f>
        <v>2.57</v>
      </c>
      <c r="T337" s="539" t="n">
        <f aca="false">IF($O337&gt;$W$4,ROUND(IF($O337&lt;3,0,IF($O337&gt;4.5,1.5*$H337*$P337,($O337-3)*$H337*$P337)),2),0)</f>
        <v>0</v>
      </c>
      <c r="U337" s="539" t="n">
        <f aca="false">IF($O337&gt;$W$4,ROUND(IF($O337&lt;4.5,0,IF($O337&gt;6,($O337-4.5)*$H337*$P337,($O337-4.5)*$H337*$P337)),2),0)</f>
        <v>0</v>
      </c>
      <c r="V337" s="540" t="n">
        <f aca="false">IF($O337&gt;$W$4,IF($O337&lt;=4,ROUND($H337*($O337+0.5)*2,2),0),0)</f>
        <v>63.9</v>
      </c>
      <c r="W337" s="541" t="n">
        <f aca="false">IF($O337&gt;$W$4,IF($O337&gt;4,ROUND($H337*($O337+0.5)*2,2),0),0)</f>
        <v>0</v>
      </c>
      <c r="X337" s="530" t="str">
        <f aca="false">A337</f>
        <v>JC29-7-7</v>
      </c>
      <c r="Y337" s="533" t="n">
        <f aca="false">IF($D337=0.4,1.2,IF($D337=0.6,1.2,IF($D337=0.8,1.3,IF($D337=1,1.5,IF($D337=1.2,1.7,IF($D337&lt;=2,2,"--"))))))</f>
        <v>1.2</v>
      </c>
      <c r="Z337" s="542" t="s">
        <v>1151</v>
      </c>
      <c r="AA337" s="534" t="n">
        <f aca="false">Y337</f>
        <v>1.2</v>
      </c>
      <c r="AB337" s="543" t="n">
        <f aca="false">IF($Y337="--","--",I337)</f>
        <v>1.4947</v>
      </c>
      <c r="AC337" s="544" t="n">
        <f aca="false">IF($Y337="--","--",IF(D337&gt;1.5,0.15,ROUND($D337*0.1,2)))</f>
        <v>0.06</v>
      </c>
      <c r="AD337" s="544" t="n">
        <f aca="false">IF($Y337="--","--",0.15)</f>
        <v>0.15</v>
      </c>
      <c r="AE337" s="545" t="n">
        <f aca="false">IF($Y337="--","--",ROUND(AB337+AC337+AD337,2))</f>
        <v>1.7</v>
      </c>
      <c r="AF337" s="545" t="n">
        <f aca="false">IF($Y337="--","--",IF($AB337&lt;=2,$Y337+1,($Y337+1)+ROUNDUP($AB337-2,0)*0.1))</f>
        <v>2.2</v>
      </c>
      <c r="AG337" s="546" t="n">
        <f aca="false">IF($D337=0.4,0.92,IF($D337=0.6,0.68,IF($D337=0.8,0.74,IF($D337=1,0.7,IF($D337=1.2,0.66,IF($D337=1.5,0.6,IF($D337&lt;=2,(2.4-(D337+0.3)),"--")))))))</f>
        <v>0.68</v>
      </c>
      <c r="AH337" s="547" t="n">
        <f aca="false">IF($Y337="--","--",IF($AE337&lt;=$W$4,ROUND(IF($AE337&lt;1.5,$AE337*$AF337*$AG337,1.5*$AF337*$AG337),2),0))</f>
        <v>0</v>
      </c>
      <c r="AI337" s="547" t="n">
        <f aca="false">IF($Y337="--","--",IF($AE337&gt;$W$4,ROUND(IF($AE337&lt;1.5,$AE337*$AF337*$AG337,1.5*$AF337*$AG337),2),0))</f>
        <v>2.24</v>
      </c>
      <c r="AJ337" s="547" t="n">
        <f aca="false">IF($Y337="--","--",IF($AE337&gt;$W$4,ROUND(IF($AE337&lt;1.5,0,IF($AE337&gt;3,1.5*$AF337*$AG337,($AE337-1.5)*$AF337*$AG337)),2),0))</f>
        <v>0.3</v>
      </c>
      <c r="AK337" s="547" t="n">
        <f aca="false">IF($Y337="--","--",IF($AE337&gt;$W$4,ROUND(IF($AE337&lt;3,0,IF($AE337&gt;4.5,1.5*$AF337*$AG337,($AE337-3)*$AF337*$AG337)),2),0))</f>
        <v>0</v>
      </c>
      <c r="AL337" s="547" t="n">
        <f aca="false">IF($Y337="--","--",IF($AE337&gt;$W$4,ROUND(IF($AE337&lt;4.5,0,IF($AE337&gt;6,($AE337-4.5)*$AF337*$AG337,($AE337-4.5)*$AF337*$AG337)),2),0))</f>
        <v>0</v>
      </c>
      <c r="AM337" s="544" t="n">
        <f aca="false">IF($Y337="--","--",IF($AE337&gt;$W$4,IF($AE337&lt;=4,ROUND(($AG337*4)*($AE337+0.5)*2,2),0),0))</f>
        <v>11.97</v>
      </c>
      <c r="AN337" s="548" t="n">
        <f aca="false">IF($Y337="--","--",IF($AE337&gt;$W$4,IF($AE337&gt;4,ROUND(($AG337*4)*($AE337+0.5)*2,2),0),0))</f>
        <v>0</v>
      </c>
      <c r="AO337" s="530" t="s">
        <v>1453</v>
      </c>
      <c r="AP337" s="531" t="s">
        <v>10</v>
      </c>
      <c r="AQ337" s="532" t="s">
        <v>1454</v>
      </c>
      <c r="AR337" s="533" t="n">
        <v>0.6</v>
      </c>
      <c r="AS337" s="534"/>
      <c r="AT337" s="534"/>
      <c r="AU337" s="535" t="n">
        <v>15</v>
      </c>
      <c r="AV337" s="533" t="n">
        <f aca="false">IF($Y337="--","--",Y337+0.2)</f>
        <v>1.4</v>
      </c>
      <c r="AW337" s="542" t="s">
        <v>1151</v>
      </c>
      <c r="AX337" s="534" t="n">
        <f aca="false">AV337</f>
        <v>1.4</v>
      </c>
      <c r="AY337" s="538" t="n">
        <f aca="false">IF(D337&gt;2,AU337,AU337-AV337)</f>
        <v>13.6</v>
      </c>
      <c r="AZ337" s="538" t="n">
        <f aca="false">N337</f>
        <v>0.12</v>
      </c>
      <c r="BA337" s="538" t="n">
        <f aca="false">P337</f>
        <v>1.32</v>
      </c>
      <c r="BB337" s="537" t="n">
        <f aca="false">IF(F337=0,IF(ROUND(AY337*(((N337*P337)+(((D337+M337*2)/6)*P337))-ROUND(((D337+M337*2)^2)*((PI()*96.379/(4*360))-((SIN((96.379/2)*PI()/180))*(COS((96.379/2)*PI()/180))/4)),4)),2),ROUND(AY337*(((N337*P337)+(((D337+M337*2)/4)*P337))-ROUND(((D337+M337*2)^2)*((PI()*120/(4*360))-((SIN((120/2)*PI()/180))*(COS((120/2)*PI()/180))/4)),4)),2)),0)</f>
        <v>4.3</v>
      </c>
      <c r="BC337" s="549" t="n">
        <f aca="false">IF(F337&gt;0,ROUND(AY337*N337*P337,2),0)</f>
        <v>0</v>
      </c>
      <c r="BD337" s="549" t="n">
        <f aca="false">SUM(Q337:U337,AH337:AL337)</f>
        <v>34.81</v>
      </c>
      <c r="BE337" s="549" t="n">
        <f aca="false">IF(F337=0,ROUND((PI()*((D337+M337*2)^2)/4)*AY337,2),ROUND((D337+M337*2)*(F337+M337*2)*AY337,2))</f>
        <v>5.54</v>
      </c>
      <c r="BF337" s="539" t="n">
        <f aca="false">IF(($I337+M337-0.15)&lt;=2,($I337+M337+0.15),IF(($I337+M337)&lt;=3,2.35,($I337+M337+0.2)-0.85))</f>
        <v>1.7047</v>
      </c>
      <c r="BG337" s="539" t="n">
        <f aca="false">IF(D337&gt;2,(I337-F337-M337-0.11),IF(($I337+M337)&lt;=2,0,IF(($I337+M337)&gt;3,0.85,(I337+M337+0.2-BF337))))</f>
        <v>0</v>
      </c>
      <c r="BH337" s="539" t="n">
        <f aca="false">IF(D337&gt;2,ROUND(((1.42+0.4)+(0.91+0.4))*2*BG337,2),ROUND(AV337*AX337*BF337,2))</f>
        <v>3.34</v>
      </c>
      <c r="BI337" s="539" t="n">
        <f aca="false">ROUND(((PI()*0.9^2)/4)*BG337,2)</f>
        <v>0</v>
      </c>
      <c r="BJ337" s="550" t="n">
        <f aca="false">ROUND(BD337-BE337-BH337-BI337-BB337-BC337,2)</f>
        <v>21.63</v>
      </c>
      <c r="BK337" s="516"/>
    </row>
    <row r="338" customFormat="false" ht="14.25" hidden="false" customHeight="false" outlineLevel="0" collapsed="false">
      <c r="A338" s="503"/>
      <c r="B338" s="504"/>
      <c r="C338" s="604"/>
      <c r="D338" s="505"/>
      <c r="E338" s="505"/>
      <c r="F338" s="505"/>
      <c r="G338" s="505"/>
      <c r="H338" s="507"/>
      <c r="I338" s="508"/>
      <c r="J338" s="508"/>
      <c r="K338" s="508"/>
      <c r="L338" s="509"/>
      <c r="M338" s="510"/>
      <c r="N338" s="510"/>
      <c r="O338" s="509"/>
      <c r="P338" s="509"/>
      <c r="Q338" s="511"/>
      <c r="R338" s="511"/>
      <c r="S338" s="511"/>
      <c r="T338" s="511"/>
      <c r="U338" s="511"/>
      <c r="V338" s="512"/>
      <c r="W338" s="513"/>
      <c r="X338" s="518"/>
      <c r="Y338" s="505"/>
      <c r="Z338" s="551"/>
      <c r="AA338" s="505"/>
      <c r="AB338" s="552"/>
      <c r="AC338" s="553"/>
      <c r="AD338" s="553"/>
      <c r="AE338" s="554"/>
      <c r="AF338" s="554"/>
      <c r="AG338" s="551"/>
      <c r="AH338" s="555"/>
      <c r="AI338" s="555"/>
      <c r="AJ338" s="555"/>
      <c r="AK338" s="555"/>
      <c r="AL338" s="555"/>
      <c r="AM338" s="553"/>
      <c r="AN338" s="556"/>
      <c r="AO338" s="518"/>
      <c r="AP338" s="504"/>
      <c r="AQ338" s="604"/>
      <c r="AR338" s="505"/>
      <c r="AS338" s="505"/>
      <c r="AT338" s="505"/>
      <c r="AU338" s="507"/>
      <c r="AV338" s="505"/>
      <c r="AW338" s="551"/>
      <c r="AX338" s="505"/>
      <c r="AY338" s="510"/>
      <c r="AZ338" s="510"/>
      <c r="BA338" s="510"/>
      <c r="BB338" s="509"/>
      <c r="BC338" s="509"/>
      <c r="BD338" s="509"/>
      <c r="BE338" s="509"/>
      <c r="BF338" s="511"/>
      <c r="BG338" s="511"/>
      <c r="BH338" s="511"/>
      <c r="BI338" s="511"/>
      <c r="BJ338" s="515"/>
      <c r="BK338" s="516"/>
    </row>
    <row r="339" s="456" customFormat="true" ht="14.25" hidden="false" customHeight="false" outlineLevel="0" collapsed="false">
      <c r="A339" s="557" t="s">
        <v>1455</v>
      </c>
      <c r="B339" s="504"/>
      <c r="C339" s="504"/>
      <c r="D339" s="505"/>
      <c r="E339" s="505"/>
      <c r="F339" s="505"/>
      <c r="G339" s="506"/>
      <c r="H339" s="507"/>
      <c r="I339" s="508"/>
      <c r="J339" s="508"/>
      <c r="K339" s="508"/>
      <c r="L339" s="509"/>
      <c r="M339" s="510"/>
      <c r="N339" s="510"/>
      <c r="O339" s="509"/>
      <c r="P339" s="509"/>
      <c r="Q339" s="511"/>
      <c r="R339" s="511"/>
      <c r="S339" s="511"/>
      <c r="T339" s="511"/>
      <c r="U339" s="511"/>
      <c r="V339" s="512"/>
      <c r="W339" s="513"/>
      <c r="X339" s="528" t="str">
        <f aca="false">$A339</f>
        <v>Rua Vinicio Correa de Araújo</v>
      </c>
      <c r="Y339" s="522"/>
      <c r="Z339" s="522"/>
      <c r="AA339" s="522"/>
      <c r="AB339" s="525"/>
      <c r="AC339" s="525"/>
      <c r="AD339" s="525"/>
      <c r="AE339" s="525"/>
      <c r="AF339" s="523"/>
      <c r="AG339" s="525"/>
      <c r="AH339" s="525"/>
      <c r="AI339" s="525"/>
      <c r="AJ339" s="525"/>
      <c r="AK339" s="525"/>
      <c r="AL339" s="525"/>
      <c r="AM339" s="525"/>
      <c r="AN339" s="527"/>
      <c r="AO339" s="557" t="str">
        <f aca="false">$A339</f>
        <v>Rua Vinicio Correa de Araújo</v>
      </c>
      <c r="AP339" s="504"/>
      <c r="AQ339" s="504"/>
      <c r="AR339" s="505"/>
      <c r="AS339" s="505"/>
      <c r="AT339" s="505"/>
      <c r="AU339" s="507"/>
      <c r="AV339" s="506"/>
      <c r="AW339" s="506"/>
      <c r="AX339" s="506"/>
      <c r="AY339" s="510"/>
      <c r="AZ339" s="510"/>
      <c r="BA339" s="510"/>
      <c r="BB339" s="509"/>
      <c r="BC339" s="509"/>
      <c r="BD339" s="509"/>
      <c r="BE339" s="509"/>
      <c r="BF339" s="509"/>
      <c r="BG339" s="509"/>
      <c r="BH339" s="509"/>
      <c r="BI339" s="509"/>
      <c r="BJ339" s="515"/>
      <c r="BK339" s="516"/>
    </row>
    <row r="340" customFormat="false" ht="14.25" hidden="false" customHeight="false" outlineLevel="0" collapsed="false">
      <c r="A340" s="558" t="s">
        <v>1456</v>
      </c>
      <c r="B340" s="570" t="s">
        <v>10</v>
      </c>
      <c r="C340" s="559" t="s">
        <v>1457</v>
      </c>
      <c r="D340" s="560" t="n">
        <v>0.4</v>
      </c>
      <c r="E340" s="561"/>
      <c r="F340" s="561"/>
      <c r="G340" s="560" t="s">
        <v>1150</v>
      </c>
      <c r="H340" s="562" t="n">
        <v>35</v>
      </c>
      <c r="I340" s="563" t="n">
        <v>1.094</v>
      </c>
      <c r="J340" s="563" t="n">
        <v>1.094</v>
      </c>
      <c r="K340" s="536" t="n">
        <v>0.096</v>
      </c>
      <c r="L340" s="537" t="n">
        <f aca="false">ROUND((I340+J340)/2,2)</f>
        <v>1.09</v>
      </c>
      <c r="M340" s="538" t="n">
        <f aca="false">IF(F340=0,ROUND($D340*0.1,2),IF(D340&gt;2.8,0.18,0.15))</f>
        <v>0.04</v>
      </c>
      <c r="N340" s="538" t="n">
        <f aca="false">IF(F340=0,IF(ROUND($D340/4,2),IF(ROUND(($D340*1.2)/6,2)&lt;0.1,0.1,ROUND(($D340*1.2)/6,2))),0.5)</f>
        <v>0.1</v>
      </c>
      <c r="O340" s="537" t="n">
        <f aca="false">L340+M340+N340</f>
        <v>1.23</v>
      </c>
      <c r="P340" s="537" t="n">
        <f aca="false">IF(O340&lt;2,(D340+M340*2)+0.6,(D340+M340*2)+0.6+ROUNDUP(O340-2,0)*0.1)</f>
        <v>1.08</v>
      </c>
      <c r="Q340" s="539" t="n">
        <f aca="false">IF($O340&lt;=$W$4,ROUND(IF($O340&lt;1.5,$O340*$H340*$P340,1.5*$H340*$P340),2),0)</f>
        <v>46.49</v>
      </c>
      <c r="R340" s="539" t="n">
        <f aca="false">IF($O340&gt;$W$4,ROUND(IF($O340&lt;1.5,$O340*$H340*$P340,1.5*$H340*$P340),2),0)</f>
        <v>0</v>
      </c>
      <c r="S340" s="539" t="n">
        <f aca="false">IF($O340&gt;$W$4,ROUND(IF($O340&lt;1.5,0,IF($O340&gt;3,1.5*$H340*$P340,($O340-1.5)*$H340*$P340)),2),0)</f>
        <v>0</v>
      </c>
      <c r="T340" s="539" t="n">
        <f aca="false">IF($O340&gt;$W$4,ROUND(IF($O340&lt;3,0,IF($O340&gt;4.5,1.5*$H340*$P340,($O340-3)*$H340*$P340)),2),0)</f>
        <v>0</v>
      </c>
      <c r="U340" s="539" t="n">
        <f aca="false">IF($O340&gt;$W$4,ROUND(IF($O340&lt;4.5,0,IF($O340&gt;6,($O340-4.5)*$H340*$P340,($O340-4.5)*$H340*$P340)),2),0)</f>
        <v>0</v>
      </c>
      <c r="V340" s="540" t="n">
        <f aca="false">IF($O340&gt;$W$4,IF($O340&lt;=4,ROUND($H340*($O340+0.5)*2,2),0),0)</f>
        <v>0</v>
      </c>
      <c r="W340" s="541" t="n">
        <f aca="false">IF($O340&gt;$W$4,IF($O340&gt;4,ROUND($H340*($O340+0.5)*2,2),0),0)</f>
        <v>0</v>
      </c>
      <c r="X340" s="558" t="str">
        <f aca="false">A340</f>
        <v>JC29-9-1</v>
      </c>
      <c r="Y340" s="560" t="n">
        <f aca="false">IF($D340=0.4,1.2,IF($D340=0.6,1.2,IF($D340=0.8,1.3,IF($D340=1,1.5,IF($D340=1.2,1.7,IF($D340&lt;=2,2,"--"))))))</f>
        <v>1.2</v>
      </c>
      <c r="Z340" s="564" t="s">
        <v>1151</v>
      </c>
      <c r="AA340" s="561" t="n">
        <f aca="false">Y340</f>
        <v>1.2</v>
      </c>
      <c r="AB340" s="543" t="n">
        <f aca="false">IF($Y340="--","--",I340)</f>
        <v>1.094</v>
      </c>
      <c r="AC340" s="544" t="n">
        <f aca="false">IF($Y340="--","--",IF(D340&gt;1.5,0.15,ROUND($D340*0.1,2)))</f>
        <v>0.04</v>
      </c>
      <c r="AD340" s="544" t="n">
        <f aca="false">IF($Y340="--","--",0.15)</f>
        <v>0.15</v>
      </c>
      <c r="AE340" s="545" t="n">
        <f aca="false">IF($Y340="--","--",ROUND(AB340+AC340+AD340,2))</f>
        <v>1.28</v>
      </c>
      <c r="AF340" s="565" t="n">
        <f aca="false">IF($Y340="--","--",IF($AB340&lt;=2,$Y340+1,($Y340+1)+ROUNDUP($AB340-2,0)*0.1))</f>
        <v>2.2</v>
      </c>
      <c r="AG340" s="566" t="n">
        <f aca="false">IF($D340=0.4,0.92,IF($D340=0.6,0.68,IF($D340=0.8,0.74,IF($D340=1,0.7,IF($D340=1.2,0.66,IF($D340=1.5,0.6,IF($D340&lt;=2,(2.4-(D340+0.3)),"--")))))))</f>
        <v>0.92</v>
      </c>
      <c r="AH340" s="547" t="n">
        <f aca="false">IF($Y340="--","--",IF($AE340&lt;=$W$4,ROUND(IF($AE340&lt;1.5,$AE340*$AF340*$AG340,1.5*$AF340*$AG340),2),0))</f>
        <v>2.59</v>
      </c>
      <c r="AI340" s="547" t="n">
        <f aca="false">IF($Y340="--","--",IF($AE340&gt;$W$4,ROUND(IF($AE340&lt;1.5,$AE340*$AF340*$AG340,1.5*$AF340*$AG340),2),0))</f>
        <v>0</v>
      </c>
      <c r="AJ340" s="547" t="n">
        <f aca="false">IF($Y340="--","--",IF($AE340&gt;$W$4,ROUND(IF($AE340&lt;1.5,0,IF($AE340&gt;3,1.5*$AF340*$AG340,($AE340-1.5)*$AF340*$AG340)),2),0))</f>
        <v>0</v>
      </c>
      <c r="AK340" s="547" t="n">
        <f aca="false">IF($Y340="--","--",IF($AE340&gt;$W$4,ROUND(IF($AE340&lt;3,0,IF($AE340&gt;4.5,1.5*$AF340*$AG340,($AE340-3)*$AF340*$AG340)),2),0))</f>
        <v>0</v>
      </c>
      <c r="AL340" s="547" t="n">
        <f aca="false">IF($Y340="--","--",IF($AE340&gt;$W$4,ROUND(IF($AE340&lt;4.5,0,IF($AE340&gt;6,($AE340-4.5)*$AF340*$AG340,($AE340-4.5)*$AF340*$AG340)),2),0))</f>
        <v>0</v>
      </c>
      <c r="AM340" s="544" t="n">
        <f aca="false">IF($Y340="--","--",IF($AE340&gt;$W$4,IF($AE340&lt;=4,ROUND(($AG340*4)*($AE340+0.5)*2,2),0),0))</f>
        <v>0</v>
      </c>
      <c r="AN340" s="548" t="n">
        <f aca="false">IF($Y340="--","--",IF($AE340&gt;$W$4,IF($AE340&gt;4,ROUND(($AG340*4)*($AE340+0.5)*2,2),0),0))</f>
        <v>0</v>
      </c>
      <c r="AO340" s="558" t="s">
        <v>1456</v>
      </c>
      <c r="AP340" s="570" t="s">
        <v>10</v>
      </c>
      <c r="AQ340" s="571" t="s">
        <v>1457</v>
      </c>
      <c r="AR340" s="560" t="n">
        <v>0.4</v>
      </c>
      <c r="AS340" s="561"/>
      <c r="AT340" s="561"/>
      <c r="AU340" s="562" t="n">
        <v>35</v>
      </c>
      <c r="AV340" s="560" t="n">
        <f aca="false">IF($Y340="--","--",Y340+0.2)</f>
        <v>1.4</v>
      </c>
      <c r="AW340" s="564" t="s">
        <v>1151</v>
      </c>
      <c r="AX340" s="561" t="n">
        <f aca="false">AV340</f>
        <v>1.4</v>
      </c>
      <c r="AY340" s="538" t="n">
        <f aca="false">IF(D340&gt;2,AU340,AU340-AV340)</f>
        <v>33.6</v>
      </c>
      <c r="AZ340" s="538" t="n">
        <f aca="false">N340</f>
        <v>0.1</v>
      </c>
      <c r="BA340" s="538" t="n">
        <f aca="false">P340</f>
        <v>1.08</v>
      </c>
      <c r="BB340" s="537" t="n">
        <f aca="false">IF(F340=0,IF(ROUND(AY340*(((N340*P340)+(((D340+M340*2)/6)*P340))-ROUND(((D340+M340*2)^2)*((PI()*96.379/(4*360))-((SIN((96.379/2)*PI()/180))*(COS((96.379/2)*PI()/180))/4)),4)),2),ROUND(AY340*(((N340*P340)+(((D340+M340*2)/4)*P340))-ROUND(((D340+M340*2)^2)*((PI()*120/(4*360))-((SIN((120/2)*PI()/180))*(COS((120/2)*PI()/180))/4)),4)),2)),0)</f>
        <v>6.79</v>
      </c>
      <c r="BC340" s="549" t="n">
        <f aca="false">IF(F340&gt;0,ROUND(AY340*N340*P340,2),0)</f>
        <v>0</v>
      </c>
      <c r="BD340" s="549" t="n">
        <f aca="false">SUM(Q340:U340,AH340:AL340)</f>
        <v>49.08</v>
      </c>
      <c r="BE340" s="549" t="n">
        <f aca="false">IF(F340=0,ROUND((PI()*((D340+M340*2)^2)/4)*AY340,2),ROUND((D340+M340*2)*(F340+M340*2)*AY340,2))</f>
        <v>6.08</v>
      </c>
      <c r="BF340" s="572" t="n">
        <f aca="false">IF(($I340+M340-0.15)&lt;=2,($I340+M340+0.15),IF(($I340+M340)&lt;=3,2.35,($I340+M340+0.2)-0.85))</f>
        <v>1.284</v>
      </c>
      <c r="BG340" s="572" t="n">
        <f aca="false">IF(D340&gt;2,(I340-F340-M340-0.11),IF(($I340+M340)&lt;=2,0,IF(($I340+M340)&gt;3,0.85,(I340+M340+0.2-BF340))))</f>
        <v>0</v>
      </c>
      <c r="BH340" s="572" t="n">
        <f aca="false">IF(D340&gt;2,ROUND(((1.42+0.4)+(0.91+0.4))*2*BG340,2),ROUND(AV340*AX340*BF340,2))</f>
        <v>2.52</v>
      </c>
      <c r="BI340" s="572" t="n">
        <f aca="false">ROUND(((PI()*0.9^2)/4)*BG340,2)</f>
        <v>0</v>
      </c>
      <c r="BJ340" s="550" t="n">
        <f aca="false">ROUND(BD340-BE340-BH340-BI340-BB340-BC340,2)</f>
        <v>33.69</v>
      </c>
      <c r="BK340" s="516"/>
    </row>
    <row r="341" customFormat="false" ht="14.25" hidden="false" customHeight="false" outlineLevel="0" collapsed="false">
      <c r="A341" s="530" t="s">
        <v>1457</v>
      </c>
      <c r="B341" s="531" t="s">
        <v>10</v>
      </c>
      <c r="C341" s="532" t="s">
        <v>1458</v>
      </c>
      <c r="D341" s="533" t="n">
        <v>0.4</v>
      </c>
      <c r="E341" s="534"/>
      <c r="F341" s="534"/>
      <c r="G341" s="533" t="s">
        <v>1150</v>
      </c>
      <c r="H341" s="535" t="n">
        <v>36</v>
      </c>
      <c r="I341" s="536" t="n">
        <v>1.19</v>
      </c>
      <c r="J341" s="536" t="n">
        <v>1.2002</v>
      </c>
      <c r="K341" s="536" t="n">
        <v>0.4</v>
      </c>
      <c r="L341" s="537" t="n">
        <f aca="false">ROUND((I341+J341)/2,2)</f>
        <v>1.2</v>
      </c>
      <c r="M341" s="538" t="n">
        <f aca="false">IF(F341=0,ROUND($D341*0.1,2),IF(D341&gt;2.8,0.18,0.15))</f>
        <v>0.04</v>
      </c>
      <c r="N341" s="538" t="n">
        <f aca="false">IF(F341=0,IF(ROUND($D341/4,2),IF(ROUND(($D341*1.2)/6,2)&lt;0.1,0.1,ROUND(($D341*1.2)/6,2))),0.5)</f>
        <v>0.1</v>
      </c>
      <c r="O341" s="537" t="n">
        <f aca="false">L341+M341+N341</f>
        <v>1.34</v>
      </c>
      <c r="P341" s="537" t="n">
        <f aca="false">IF(O341&lt;2,(D341+M341*2)+0.6,(D341+M341*2)+0.6+ROUNDUP(O341-2,0)*0.1)</f>
        <v>1.08</v>
      </c>
      <c r="Q341" s="539" t="n">
        <f aca="false">IF($O341&lt;=$W$4,ROUND(IF($O341&lt;1.5,$O341*$H341*$P341,1.5*$H341*$P341),2),0)</f>
        <v>52.1</v>
      </c>
      <c r="R341" s="539" t="n">
        <f aca="false">IF($O341&gt;$W$4,ROUND(IF($O341&lt;1.5,$O341*$H341*$P341,1.5*$H341*$P341),2),0)</f>
        <v>0</v>
      </c>
      <c r="S341" s="539" t="n">
        <f aca="false">IF($O341&gt;$W$4,ROUND(IF($O341&lt;1.5,0,IF($O341&gt;3,1.5*$H341*$P341,($O341-1.5)*$H341*$P341)),2),0)</f>
        <v>0</v>
      </c>
      <c r="T341" s="539" t="n">
        <f aca="false">IF($O341&gt;$W$4,ROUND(IF($O341&lt;3,0,IF($O341&gt;4.5,1.5*$H341*$P341,($O341-3)*$H341*$P341)),2),0)</f>
        <v>0</v>
      </c>
      <c r="U341" s="539" t="n">
        <f aca="false">IF($O341&gt;$W$4,ROUND(IF($O341&lt;4.5,0,IF($O341&gt;6,($O341-4.5)*$H341*$P341,($O341-4.5)*$H341*$P341)),2),0)</f>
        <v>0</v>
      </c>
      <c r="V341" s="540" t="n">
        <f aca="false">IF($O341&gt;$W$4,IF($O341&lt;=4,ROUND($H341*($O341+0.5)*2,2),0),0)</f>
        <v>0</v>
      </c>
      <c r="W341" s="541" t="n">
        <f aca="false">IF($O341&gt;$W$4,IF($O341&gt;4,ROUND($H341*($O341+0.5)*2,2),0),0)</f>
        <v>0</v>
      </c>
      <c r="X341" s="530" t="str">
        <f aca="false">A341</f>
        <v>JC29-9-2</v>
      </c>
      <c r="Y341" s="533" t="n">
        <f aca="false">IF($D341=0.4,1.2,IF($D341=0.6,1.2,IF($D341=0.8,1.3,IF($D341=1,1.5,IF($D341=1.2,1.7,IF($D341&lt;=2,2,"--"))))))</f>
        <v>1.2</v>
      </c>
      <c r="Z341" s="542" t="s">
        <v>1151</v>
      </c>
      <c r="AA341" s="534" t="n">
        <f aca="false">Y341</f>
        <v>1.2</v>
      </c>
      <c r="AB341" s="543" t="n">
        <f aca="false">IF($Y341="--","--",I341)</f>
        <v>1.19</v>
      </c>
      <c r="AC341" s="544" t="n">
        <f aca="false">IF($Y341="--","--",IF(D341&gt;1.5,0.15,ROUND($D341*0.1,2)))</f>
        <v>0.04</v>
      </c>
      <c r="AD341" s="544" t="n">
        <f aca="false">IF($Y341="--","--",0.15)</f>
        <v>0.15</v>
      </c>
      <c r="AE341" s="545" t="n">
        <f aca="false">IF($Y341="--","--",ROUND(AB341+AC341+AD341,2))</f>
        <v>1.38</v>
      </c>
      <c r="AF341" s="545" t="n">
        <f aca="false">IF($Y341="--","--",IF($AB341&lt;=2,$Y341+1,($Y341+1)+ROUNDUP($AB341-2,0)*0.1))</f>
        <v>2.2</v>
      </c>
      <c r="AG341" s="546" t="n">
        <f aca="false">IF($D341=0.4,0.92,IF($D341=0.6,0.68,IF($D341=0.8,0.74,IF($D341=1,0.7,IF($D341=1.2,0.66,IF($D341=1.5,0.6,IF($D341&lt;=2,(2.4-(D341+0.3)),"--")))))))</f>
        <v>0.92</v>
      </c>
      <c r="AH341" s="547" t="n">
        <f aca="false">IF($Y341="--","--",IF($AE341&lt;=$W$4,ROUND(IF($AE341&lt;1.5,$AE341*$AF341*$AG341,1.5*$AF341*$AG341),2),0))</f>
        <v>2.79</v>
      </c>
      <c r="AI341" s="547" t="n">
        <f aca="false">IF($Y341="--","--",IF($AE341&gt;$W$4,ROUND(IF($AE341&lt;1.5,$AE341*$AF341*$AG341,1.5*$AF341*$AG341),2),0))</f>
        <v>0</v>
      </c>
      <c r="AJ341" s="547" t="n">
        <f aca="false">IF($Y341="--","--",IF($AE341&gt;$W$4,ROUND(IF($AE341&lt;1.5,0,IF($AE341&gt;3,1.5*$AF341*$AG341,($AE341-1.5)*$AF341*$AG341)),2),0))</f>
        <v>0</v>
      </c>
      <c r="AK341" s="547" t="n">
        <f aca="false">IF($Y341="--","--",IF($AE341&gt;$W$4,ROUND(IF($AE341&lt;3,0,IF($AE341&gt;4.5,1.5*$AF341*$AG341,($AE341-3)*$AF341*$AG341)),2),0))</f>
        <v>0</v>
      </c>
      <c r="AL341" s="547" t="n">
        <f aca="false">IF($Y341="--","--",IF($AE341&gt;$W$4,ROUND(IF($AE341&lt;4.5,0,IF($AE341&gt;6,($AE341-4.5)*$AF341*$AG341,($AE341-4.5)*$AF341*$AG341)),2),0))</f>
        <v>0</v>
      </c>
      <c r="AM341" s="544" t="n">
        <f aca="false">IF($Y341="--","--",IF($AE341&gt;$W$4,IF($AE341&lt;=4,ROUND(($AG341*4)*($AE341+0.5)*2,2),0),0))</f>
        <v>0</v>
      </c>
      <c r="AN341" s="548" t="n">
        <f aca="false">IF($Y341="--","--",IF($AE341&gt;$W$4,IF($AE341&gt;4,ROUND(($AG341*4)*($AE341+0.5)*2,2),0),0))</f>
        <v>0</v>
      </c>
      <c r="AO341" s="530" t="s">
        <v>1457</v>
      </c>
      <c r="AP341" s="531" t="s">
        <v>10</v>
      </c>
      <c r="AQ341" s="532" t="s">
        <v>1458</v>
      </c>
      <c r="AR341" s="533" t="n">
        <v>0.4</v>
      </c>
      <c r="AS341" s="534"/>
      <c r="AT341" s="534"/>
      <c r="AU341" s="535" t="n">
        <v>36</v>
      </c>
      <c r="AV341" s="533" t="n">
        <f aca="false">IF($Y341="--","--",Y341+0.2)</f>
        <v>1.4</v>
      </c>
      <c r="AW341" s="542" t="s">
        <v>1151</v>
      </c>
      <c r="AX341" s="534" t="n">
        <f aca="false">AV341</f>
        <v>1.4</v>
      </c>
      <c r="AY341" s="538" t="n">
        <f aca="false">IF(D341&gt;2,AU341,AU341-AV341)</f>
        <v>34.6</v>
      </c>
      <c r="AZ341" s="538" t="n">
        <f aca="false">N341</f>
        <v>0.1</v>
      </c>
      <c r="BA341" s="538" t="n">
        <f aca="false">P341</f>
        <v>1.08</v>
      </c>
      <c r="BB341" s="537" t="n">
        <f aca="false">IF(F341=0,IF(ROUND(AY341*(((N341*P341)+(((D341+M341*2)/6)*P341))-ROUND(((D341+M341*2)^2)*((PI()*96.379/(4*360))-((SIN((96.379/2)*PI()/180))*(COS((96.379/2)*PI()/180))/4)),4)),2),ROUND(AY341*(((N341*P341)+(((D341+M341*2)/4)*P341))-ROUND(((D341+M341*2)^2)*((PI()*120/(4*360))-((SIN((120/2)*PI()/180))*(COS((120/2)*PI()/180))/4)),4)),2)),0)</f>
        <v>7</v>
      </c>
      <c r="BC341" s="549" t="n">
        <f aca="false">IF(F341&gt;0,ROUND(AY341*N341*P341,2),0)</f>
        <v>0</v>
      </c>
      <c r="BD341" s="549" t="n">
        <f aca="false">SUM(Q341:U341,AH341:AL341)</f>
        <v>54.89</v>
      </c>
      <c r="BE341" s="549" t="n">
        <f aca="false">IF(F341=0,ROUND((PI()*((D341+M341*2)^2)/4)*AY341,2),ROUND((D341+M341*2)*(F341+M341*2)*AY341,2))</f>
        <v>6.26</v>
      </c>
      <c r="BF341" s="539" t="n">
        <f aca="false">IF(($I341+M341-0.15)&lt;=2,($I341+M341+0.15),IF(($I341+M341)&lt;=3,2.35,($I341+M341+0.2)-0.85))</f>
        <v>1.38</v>
      </c>
      <c r="BG341" s="539" t="n">
        <f aca="false">IF(D341&gt;2,(I341-F341-M341-0.11),IF(($I341+M341)&lt;=2,0,IF(($I341+M341)&gt;3,0.85,(I341+M341+0.2-BF341))))</f>
        <v>0</v>
      </c>
      <c r="BH341" s="539" t="n">
        <f aca="false">IF(D341&gt;2,ROUND(((1.42+0.4)+(0.91+0.4))*2*BG341,2),ROUND(AV341*AX341*BF341,2))</f>
        <v>2.7</v>
      </c>
      <c r="BI341" s="539" t="n">
        <f aca="false">ROUND(((PI()*0.9^2)/4)*BG341,2)</f>
        <v>0</v>
      </c>
      <c r="BJ341" s="550" t="n">
        <f aca="false">ROUND(BD341-BE341-BH341-BI341-BB341-BC341,2)</f>
        <v>38.93</v>
      </c>
      <c r="BK341" s="516"/>
    </row>
    <row r="342" customFormat="false" ht="14.25" hidden="false" customHeight="false" outlineLevel="0" collapsed="false">
      <c r="A342" s="503"/>
      <c r="B342" s="504"/>
      <c r="C342" s="604"/>
      <c r="D342" s="505"/>
      <c r="E342" s="505"/>
      <c r="F342" s="505"/>
      <c r="G342" s="505"/>
      <c r="H342" s="507"/>
      <c r="I342" s="508"/>
      <c r="J342" s="508"/>
      <c r="K342" s="508"/>
      <c r="L342" s="509"/>
      <c r="M342" s="510"/>
      <c r="N342" s="510"/>
      <c r="O342" s="509"/>
      <c r="P342" s="509"/>
      <c r="Q342" s="511"/>
      <c r="R342" s="511"/>
      <c r="S342" s="511"/>
      <c r="T342" s="511"/>
      <c r="U342" s="511"/>
      <c r="V342" s="512"/>
      <c r="W342" s="513"/>
      <c r="X342" s="518"/>
      <c r="Y342" s="505"/>
      <c r="Z342" s="551"/>
      <c r="AA342" s="505"/>
      <c r="AB342" s="552"/>
      <c r="AC342" s="553"/>
      <c r="AD342" s="553"/>
      <c r="AE342" s="554"/>
      <c r="AF342" s="554"/>
      <c r="AG342" s="551"/>
      <c r="AH342" s="555"/>
      <c r="AI342" s="555"/>
      <c r="AJ342" s="555"/>
      <c r="AK342" s="555"/>
      <c r="AL342" s="555"/>
      <c r="AM342" s="553"/>
      <c r="AN342" s="556"/>
      <c r="AO342" s="518"/>
      <c r="AP342" s="504"/>
      <c r="AQ342" s="604"/>
      <c r="AR342" s="505"/>
      <c r="AS342" s="505"/>
      <c r="AT342" s="505"/>
      <c r="AU342" s="507"/>
      <c r="AV342" s="505"/>
      <c r="AW342" s="551"/>
      <c r="AX342" s="505"/>
      <c r="AY342" s="510"/>
      <c r="AZ342" s="510"/>
      <c r="BA342" s="510"/>
      <c r="BB342" s="509"/>
      <c r="BC342" s="509"/>
      <c r="BD342" s="509"/>
      <c r="BE342" s="509"/>
      <c r="BF342" s="511"/>
      <c r="BG342" s="511"/>
      <c r="BH342" s="511"/>
      <c r="BI342" s="511"/>
      <c r="BJ342" s="515"/>
      <c r="BK342" s="516"/>
    </row>
    <row r="343" s="456" customFormat="true" ht="14.25" hidden="false" customHeight="false" outlineLevel="0" collapsed="false">
      <c r="A343" s="557" t="s">
        <v>1217</v>
      </c>
      <c r="B343" s="504"/>
      <c r="C343" s="504"/>
      <c r="D343" s="505"/>
      <c r="E343" s="505"/>
      <c r="F343" s="505"/>
      <c r="G343" s="506"/>
      <c r="H343" s="507"/>
      <c r="I343" s="508"/>
      <c r="J343" s="508"/>
      <c r="K343" s="508"/>
      <c r="L343" s="509"/>
      <c r="M343" s="510"/>
      <c r="N343" s="510"/>
      <c r="O343" s="509"/>
      <c r="P343" s="509"/>
      <c r="Q343" s="511"/>
      <c r="R343" s="511"/>
      <c r="S343" s="511"/>
      <c r="T343" s="511"/>
      <c r="U343" s="511"/>
      <c r="V343" s="512"/>
      <c r="W343" s="513"/>
      <c r="X343" s="528" t="str">
        <f aca="false">$A343</f>
        <v>Rua República Dominicana</v>
      </c>
      <c r="Y343" s="522"/>
      <c r="Z343" s="522"/>
      <c r="AA343" s="522"/>
      <c r="AB343" s="525"/>
      <c r="AC343" s="525"/>
      <c r="AD343" s="525"/>
      <c r="AE343" s="525"/>
      <c r="AF343" s="523"/>
      <c r="AG343" s="525"/>
      <c r="AH343" s="525"/>
      <c r="AI343" s="525"/>
      <c r="AJ343" s="525"/>
      <c r="AK343" s="525"/>
      <c r="AL343" s="525"/>
      <c r="AM343" s="525"/>
      <c r="AN343" s="527"/>
      <c r="AO343" s="557" t="str">
        <f aca="false">$A343</f>
        <v>Rua República Dominicana</v>
      </c>
      <c r="AP343" s="504"/>
      <c r="AQ343" s="504"/>
      <c r="AR343" s="505"/>
      <c r="AS343" s="505"/>
      <c r="AT343" s="505"/>
      <c r="AU343" s="507"/>
      <c r="AV343" s="506"/>
      <c r="AW343" s="506"/>
      <c r="AX343" s="506"/>
      <c r="AY343" s="510"/>
      <c r="AZ343" s="510"/>
      <c r="BA343" s="510"/>
      <c r="BB343" s="509"/>
      <c r="BC343" s="509"/>
      <c r="BD343" s="509"/>
      <c r="BE343" s="509"/>
      <c r="BF343" s="509"/>
      <c r="BG343" s="509"/>
      <c r="BH343" s="509"/>
      <c r="BI343" s="509"/>
      <c r="BJ343" s="515"/>
      <c r="BK343" s="516"/>
    </row>
    <row r="344" customFormat="false" ht="14.25" hidden="false" customHeight="false" outlineLevel="0" collapsed="false">
      <c r="A344" s="558" t="s">
        <v>1459</v>
      </c>
      <c r="B344" s="570" t="s">
        <v>10</v>
      </c>
      <c r="C344" s="559" t="s">
        <v>1460</v>
      </c>
      <c r="D344" s="560" t="n">
        <v>0.4</v>
      </c>
      <c r="E344" s="561"/>
      <c r="F344" s="561"/>
      <c r="G344" s="560" t="s">
        <v>1150</v>
      </c>
      <c r="H344" s="562" t="n">
        <v>35</v>
      </c>
      <c r="I344" s="563" t="n">
        <v>1.076</v>
      </c>
      <c r="J344" s="563" t="n">
        <v>1.076</v>
      </c>
      <c r="K344" s="536" t="n">
        <v>0.076</v>
      </c>
      <c r="L344" s="537" t="n">
        <f aca="false">ROUND((I344+J344)/2,2)</f>
        <v>1.08</v>
      </c>
      <c r="M344" s="538" t="n">
        <f aca="false">IF(F344=0,ROUND($D344*0.1,2),IF(D344&gt;2.8,0.18,0.15))</f>
        <v>0.04</v>
      </c>
      <c r="N344" s="538" t="n">
        <f aca="false">IF(F344=0,IF(ROUND($D344/4,2),IF(ROUND(($D344*1.2)/6,2)&lt;0.1,0.1,ROUND(($D344*1.2)/6,2))),0.5)</f>
        <v>0.1</v>
      </c>
      <c r="O344" s="537" t="n">
        <f aca="false">L344+M344+N344</f>
        <v>1.22</v>
      </c>
      <c r="P344" s="537" t="n">
        <f aca="false">IF(O344&lt;2,(D344+M344*2)+0.6,(D344+M344*2)+0.6+ROUNDUP(O344-2,0)*0.1)</f>
        <v>1.08</v>
      </c>
      <c r="Q344" s="539" t="n">
        <f aca="false">IF($O344&lt;=$W$4,ROUND(IF($O344&lt;1.5,$O344*$H344*$P344,1.5*$H344*$P344),2),0)</f>
        <v>46.12</v>
      </c>
      <c r="R344" s="539" t="n">
        <f aca="false">IF($O344&gt;$W$4,ROUND(IF($O344&lt;1.5,$O344*$H344*$P344,1.5*$H344*$P344),2),0)</f>
        <v>0</v>
      </c>
      <c r="S344" s="539" t="n">
        <f aca="false">IF($O344&gt;$W$4,ROUND(IF($O344&lt;1.5,0,IF($O344&gt;3,1.5*$H344*$P344,($O344-1.5)*$H344*$P344)),2),0)</f>
        <v>0</v>
      </c>
      <c r="T344" s="539" t="n">
        <f aca="false">IF($O344&gt;$W$4,ROUND(IF($O344&lt;3,0,IF($O344&gt;4.5,1.5*$H344*$P344,($O344-3)*$H344*$P344)),2),0)</f>
        <v>0</v>
      </c>
      <c r="U344" s="539" t="n">
        <f aca="false">IF($O344&gt;$W$4,ROUND(IF($O344&lt;4.5,0,IF($O344&gt;6,($O344-4.5)*$H344*$P344,($O344-4.5)*$H344*$P344)),2),0)</f>
        <v>0</v>
      </c>
      <c r="V344" s="540" t="n">
        <f aca="false">IF($O344&gt;$W$4,IF($O344&lt;=4,ROUND($H344*($O344+0.5)*2,2),0),0)</f>
        <v>0</v>
      </c>
      <c r="W344" s="541" t="n">
        <f aca="false">IF($O344&gt;$W$4,IF($O344&gt;4,ROUND($H344*($O344+0.5)*2,2),0),0)</f>
        <v>0</v>
      </c>
      <c r="X344" s="558" t="str">
        <f aca="false">A344</f>
        <v>JC29-11-1</v>
      </c>
      <c r="Y344" s="560" t="n">
        <f aca="false">IF($D344=0.4,1.2,IF($D344=0.6,1.2,IF($D344=0.8,1.3,IF($D344=1,1.5,IF($D344=1.2,1.7,IF($D344&lt;=2,2,"--"))))))</f>
        <v>1.2</v>
      </c>
      <c r="Z344" s="564" t="s">
        <v>1151</v>
      </c>
      <c r="AA344" s="561" t="n">
        <f aca="false">Y344</f>
        <v>1.2</v>
      </c>
      <c r="AB344" s="543" t="n">
        <f aca="false">IF($Y344="--","--",I344)</f>
        <v>1.076</v>
      </c>
      <c r="AC344" s="544" t="n">
        <f aca="false">IF($Y344="--","--",IF(D344&gt;1.5,0.15,ROUND($D344*0.1,2)))</f>
        <v>0.04</v>
      </c>
      <c r="AD344" s="544" t="n">
        <f aca="false">IF($Y344="--","--",0.15)</f>
        <v>0.15</v>
      </c>
      <c r="AE344" s="545" t="n">
        <f aca="false">IF($Y344="--","--",ROUND(AB344+AC344+AD344,2))</f>
        <v>1.27</v>
      </c>
      <c r="AF344" s="565" t="n">
        <f aca="false">IF($Y344="--","--",IF($AB344&lt;=2,$Y344+1,($Y344+1)+ROUNDUP($AB344-2,0)*0.1))</f>
        <v>2.2</v>
      </c>
      <c r="AG344" s="566" t="n">
        <f aca="false">IF($D344=0.4,0.92,IF($D344=0.6,0.68,IF($D344=0.8,0.74,IF($D344=1,0.7,IF($D344=1.2,0.66,IF($D344=1.5,0.6,IF($D344&lt;=2,(2.4-(D344+0.3)),"--")))))))</f>
        <v>0.92</v>
      </c>
      <c r="AH344" s="547" t="n">
        <f aca="false">IF($Y344="--","--",IF($AE344&lt;=$W$4,ROUND(IF($AE344&lt;1.5,$AE344*$AF344*$AG344,1.5*$AF344*$AG344),2),0))</f>
        <v>2.57</v>
      </c>
      <c r="AI344" s="547" t="n">
        <f aca="false">IF($Y344="--","--",IF($AE344&gt;$W$4,ROUND(IF($AE344&lt;1.5,$AE344*$AF344*$AG344,1.5*$AF344*$AG344),2),0))</f>
        <v>0</v>
      </c>
      <c r="AJ344" s="547" t="n">
        <f aca="false">IF($Y344="--","--",IF($AE344&gt;$W$4,ROUND(IF($AE344&lt;1.5,0,IF($AE344&gt;3,1.5*$AF344*$AG344,($AE344-1.5)*$AF344*$AG344)),2),0))</f>
        <v>0</v>
      </c>
      <c r="AK344" s="547" t="n">
        <f aca="false">IF($Y344="--","--",IF($AE344&gt;$W$4,ROUND(IF($AE344&lt;3,0,IF($AE344&gt;4.5,1.5*$AF344*$AG344,($AE344-3)*$AF344*$AG344)),2),0))</f>
        <v>0</v>
      </c>
      <c r="AL344" s="547" t="n">
        <f aca="false">IF($Y344="--","--",IF($AE344&gt;$W$4,ROUND(IF($AE344&lt;4.5,0,IF($AE344&gt;6,($AE344-4.5)*$AF344*$AG344,($AE344-4.5)*$AF344*$AG344)),2),0))</f>
        <v>0</v>
      </c>
      <c r="AM344" s="544" t="n">
        <f aca="false">IF($Y344="--","--",IF($AE344&gt;$W$4,IF($AE344&lt;=4,ROUND(($AG344*4)*($AE344+0.5)*2,2),0),0))</f>
        <v>0</v>
      </c>
      <c r="AN344" s="548" t="n">
        <f aca="false">IF($Y344="--","--",IF($AE344&gt;$W$4,IF($AE344&gt;4,ROUND(($AG344*4)*($AE344+0.5)*2,2),0),0))</f>
        <v>0</v>
      </c>
      <c r="AO344" s="558" t="s">
        <v>1459</v>
      </c>
      <c r="AP344" s="570" t="s">
        <v>10</v>
      </c>
      <c r="AQ344" s="571" t="s">
        <v>1460</v>
      </c>
      <c r="AR344" s="560" t="n">
        <v>0.4</v>
      </c>
      <c r="AS344" s="561"/>
      <c r="AT344" s="561"/>
      <c r="AU344" s="562" t="n">
        <v>35</v>
      </c>
      <c r="AV344" s="560" t="n">
        <f aca="false">IF($Y344="--","--",Y344+0.2)</f>
        <v>1.4</v>
      </c>
      <c r="AW344" s="564" t="s">
        <v>1151</v>
      </c>
      <c r="AX344" s="561" t="n">
        <f aca="false">AV344</f>
        <v>1.4</v>
      </c>
      <c r="AY344" s="538" t="n">
        <f aca="false">IF(D344&gt;2,AU344,AU344-AV344)</f>
        <v>33.6</v>
      </c>
      <c r="AZ344" s="538" t="n">
        <f aca="false">N344</f>
        <v>0.1</v>
      </c>
      <c r="BA344" s="538" t="n">
        <f aca="false">P344</f>
        <v>1.08</v>
      </c>
      <c r="BB344" s="537" t="n">
        <f aca="false">IF(F344=0,IF(ROUND(AY344*(((N344*P344)+(((D344+M344*2)/6)*P344))-ROUND(((D344+M344*2)^2)*((PI()*96.379/(4*360))-((SIN((96.379/2)*PI()/180))*(COS((96.379/2)*PI()/180))/4)),4)),2),ROUND(AY344*(((N344*P344)+(((D344+M344*2)/4)*P344))-ROUND(((D344+M344*2)^2)*((PI()*120/(4*360))-((SIN((120/2)*PI()/180))*(COS((120/2)*PI()/180))/4)),4)),2)),0)</f>
        <v>6.79</v>
      </c>
      <c r="BC344" s="549" t="n">
        <f aca="false">IF(F344&gt;0,ROUND(AY344*N344*P344,2),0)</f>
        <v>0</v>
      </c>
      <c r="BD344" s="549" t="n">
        <f aca="false">SUM(Q344:U344,AH344:AL344)</f>
        <v>48.69</v>
      </c>
      <c r="BE344" s="549" t="n">
        <f aca="false">IF(F344=0,ROUND((PI()*((D344+M344*2)^2)/4)*AY344,2),ROUND((D344+M344*2)*(F344+M344*2)*AY344,2))</f>
        <v>6.08</v>
      </c>
      <c r="BF344" s="572" t="n">
        <f aca="false">IF(($I344+M344-0.15)&lt;=2,($I344+M344+0.15),IF(($I344+M344)&lt;=3,2.35,($I344+M344+0.2)-0.85))</f>
        <v>1.266</v>
      </c>
      <c r="BG344" s="572" t="n">
        <f aca="false">IF(D344&gt;2,(I344-F344-M344-0.11),IF(($I344+M344)&lt;=2,0,IF(($I344+M344)&gt;3,0.85,(I344+M344+0.2-BF344))))</f>
        <v>0</v>
      </c>
      <c r="BH344" s="572" t="n">
        <f aca="false">IF(D344&gt;2,ROUND(((1.42+0.4)+(0.91+0.4))*2*BG344,2),ROUND(AV344*AX344*BF344,2))</f>
        <v>2.48</v>
      </c>
      <c r="BI344" s="572" t="n">
        <f aca="false">ROUND(((PI()*0.9^2)/4)*BG344,2)</f>
        <v>0</v>
      </c>
      <c r="BJ344" s="550" t="n">
        <f aca="false">ROUND(BD344-BE344-BH344-BI344-BB344-BC344,2)</f>
        <v>33.34</v>
      </c>
      <c r="BK344" s="516"/>
    </row>
    <row r="345" customFormat="false" ht="14.25" hidden="false" customHeight="false" outlineLevel="0" collapsed="false">
      <c r="A345" s="558" t="s">
        <v>1460</v>
      </c>
      <c r="B345" s="570" t="s">
        <v>10</v>
      </c>
      <c r="C345" s="559" t="s">
        <v>1461</v>
      </c>
      <c r="D345" s="560" t="n">
        <v>0.4</v>
      </c>
      <c r="E345" s="561"/>
      <c r="F345" s="561"/>
      <c r="G345" s="560" t="s">
        <v>1150</v>
      </c>
      <c r="H345" s="562" t="n">
        <v>32</v>
      </c>
      <c r="I345" s="563" t="n">
        <v>1.152</v>
      </c>
      <c r="J345" s="563" t="n">
        <v>1.0766</v>
      </c>
      <c r="K345" s="536" t="n">
        <v>0</v>
      </c>
      <c r="L345" s="537" t="n">
        <f aca="false">ROUND((I345+J345)/2,2)</f>
        <v>1.11</v>
      </c>
      <c r="M345" s="538" t="n">
        <f aca="false">IF(F345=0,ROUND($D345*0.1,2),IF(D345&gt;2.8,0.18,0.15))</f>
        <v>0.04</v>
      </c>
      <c r="N345" s="538" t="n">
        <f aca="false">IF(F345=0,IF(ROUND($D345/4,2),IF(ROUND(($D345*1.2)/6,2)&lt;0.1,0.1,ROUND(($D345*1.2)/6,2))),0.5)</f>
        <v>0.1</v>
      </c>
      <c r="O345" s="537" t="n">
        <f aca="false">L345+M345+N345</f>
        <v>1.25</v>
      </c>
      <c r="P345" s="537" t="n">
        <f aca="false">IF(O345&lt;2,(D345+M345*2)+0.6,(D345+M345*2)+0.6+ROUNDUP(O345-2,0)*0.1)</f>
        <v>1.08</v>
      </c>
      <c r="Q345" s="539" t="n">
        <f aca="false">IF($O345&lt;=$W$4,ROUND(IF($O345&lt;1.5,$O345*$H345*$P345,1.5*$H345*$P345),2),0)</f>
        <v>43.2</v>
      </c>
      <c r="R345" s="539" t="n">
        <f aca="false">IF($O345&gt;$W$4,ROUND(IF($O345&lt;1.5,$O345*$H345*$P345,1.5*$H345*$P345),2),0)</f>
        <v>0</v>
      </c>
      <c r="S345" s="539" t="n">
        <f aca="false">IF($O345&gt;$W$4,ROUND(IF($O345&lt;1.5,0,IF($O345&gt;3,1.5*$H345*$P345,($O345-1.5)*$H345*$P345)),2),0)</f>
        <v>0</v>
      </c>
      <c r="T345" s="539" t="n">
        <f aca="false">IF($O345&gt;$W$4,ROUND(IF($O345&lt;3,0,IF($O345&gt;4.5,1.5*$H345*$P345,($O345-3)*$H345*$P345)),2),0)</f>
        <v>0</v>
      </c>
      <c r="U345" s="539" t="n">
        <f aca="false">IF($O345&gt;$W$4,ROUND(IF($O345&lt;4.5,0,IF($O345&gt;6,($O345-4.5)*$H345*$P345,($O345-4.5)*$H345*$P345)),2),0)</f>
        <v>0</v>
      </c>
      <c r="V345" s="540" t="n">
        <f aca="false">IF($O345&gt;$W$4,IF($O345&lt;=4,ROUND($H345*($O345+0.5)*2,2),0),0)</f>
        <v>0</v>
      </c>
      <c r="W345" s="541" t="n">
        <f aca="false">IF($O345&gt;$W$4,IF($O345&gt;4,ROUND($H345*($O345+0.5)*2,2),0),0)</f>
        <v>0</v>
      </c>
      <c r="X345" s="558" t="str">
        <f aca="false">A345</f>
        <v>JC29-11-2</v>
      </c>
      <c r="Y345" s="560" t="n">
        <f aca="false">IF($D345=0.4,1.2,IF($D345=0.6,1.2,IF($D345=0.8,1.3,IF($D345=1,1.5,IF($D345=1.2,1.7,IF($D345&lt;=2,2,"--"))))))</f>
        <v>1.2</v>
      </c>
      <c r="Z345" s="564" t="s">
        <v>1151</v>
      </c>
      <c r="AA345" s="561" t="n">
        <f aca="false">Y345</f>
        <v>1.2</v>
      </c>
      <c r="AB345" s="543" t="n">
        <f aca="false">IF($Y345="--","--",I345)</f>
        <v>1.152</v>
      </c>
      <c r="AC345" s="544" t="n">
        <f aca="false">IF($Y345="--","--",IF(D345&gt;1.5,0.15,ROUND($D345*0.1,2)))</f>
        <v>0.04</v>
      </c>
      <c r="AD345" s="544" t="n">
        <f aca="false">IF($Y345="--","--",0.15)</f>
        <v>0.15</v>
      </c>
      <c r="AE345" s="545" t="n">
        <f aca="false">IF($Y345="--","--",ROUND(AB345+AC345+AD345,2))</f>
        <v>1.34</v>
      </c>
      <c r="AF345" s="565" t="n">
        <f aca="false">IF($Y345="--","--",IF($AB345&lt;=2,$Y345+1,($Y345+1)+ROUNDUP($AB345-2,0)*0.1))</f>
        <v>2.2</v>
      </c>
      <c r="AG345" s="566" t="n">
        <f aca="false">IF($D345=0.4,0.92,IF($D345=0.6,0.68,IF($D345=0.8,0.74,IF($D345=1,0.7,IF($D345=1.2,0.66,IF($D345=1.5,0.6,IF($D345&lt;=2,(2.4-(D345+0.3)),"--")))))))</f>
        <v>0.92</v>
      </c>
      <c r="AH345" s="547" t="n">
        <f aca="false">IF($Y345="--","--",IF($AE345&lt;=$W$4,ROUND(IF($AE345&lt;1.5,$AE345*$AF345*$AG345,1.5*$AF345*$AG345),2),0))</f>
        <v>2.71</v>
      </c>
      <c r="AI345" s="547" t="n">
        <f aca="false">IF($Y345="--","--",IF($AE345&gt;$W$4,ROUND(IF($AE345&lt;1.5,$AE345*$AF345*$AG345,1.5*$AF345*$AG345),2),0))</f>
        <v>0</v>
      </c>
      <c r="AJ345" s="547" t="n">
        <f aca="false">IF($Y345="--","--",IF($AE345&gt;$W$4,ROUND(IF($AE345&lt;1.5,0,IF($AE345&gt;3,1.5*$AF345*$AG345,($AE345-1.5)*$AF345*$AG345)),2),0))</f>
        <v>0</v>
      </c>
      <c r="AK345" s="547" t="n">
        <f aca="false">IF($Y345="--","--",IF($AE345&gt;$W$4,ROUND(IF($AE345&lt;3,0,IF($AE345&gt;4.5,1.5*$AF345*$AG345,($AE345-3)*$AF345*$AG345)),2),0))</f>
        <v>0</v>
      </c>
      <c r="AL345" s="547" t="n">
        <f aca="false">IF($Y345="--","--",IF($AE345&gt;$W$4,ROUND(IF($AE345&lt;4.5,0,IF($AE345&gt;6,($AE345-4.5)*$AF345*$AG345,($AE345-4.5)*$AF345*$AG345)),2),0))</f>
        <v>0</v>
      </c>
      <c r="AM345" s="544" t="n">
        <f aca="false">IF($Y345="--","--",IF($AE345&gt;$W$4,IF($AE345&lt;=4,ROUND(($AG345*4)*($AE345+0.5)*2,2),0),0))</f>
        <v>0</v>
      </c>
      <c r="AN345" s="548" t="n">
        <f aca="false">IF($Y345="--","--",IF($AE345&gt;$W$4,IF($AE345&gt;4,ROUND(($AG345*4)*($AE345+0.5)*2,2),0),0))</f>
        <v>0</v>
      </c>
      <c r="AO345" s="558" t="s">
        <v>1460</v>
      </c>
      <c r="AP345" s="570" t="s">
        <v>10</v>
      </c>
      <c r="AQ345" s="571" t="s">
        <v>1461</v>
      </c>
      <c r="AR345" s="560" t="n">
        <v>0.4</v>
      </c>
      <c r="AS345" s="561"/>
      <c r="AT345" s="561"/>
      <c r="AU345" s="562" t="n">
        <v>32</v>
      </c>
      <c r="AV345" s="560" t="n">
        <f aca="false">IF($Y345="--","--",Y345+0.2)</f>
        <v>1.4</v>
      </c>
      <c r="AW345" s="564" t="s">
        <v>1151</v>
      </c>
      <c r="AX345" s="561" t="n">
        <f aca="false">AV345</f>
        <v>1.4</v>
      </c>
      <c r="AY345" s="538" t="n">
        <f aca="false">IF(D345&gt;2,AU345,AU345-AV345)</f>
        <v>30.6</v>
      </c>
      <c r="AZ345" s="538" t="n">
        <f aca="false">N345</f>
        <v>0.1</v>
      </c>
      <c r="BA345" s="538" t="n">
        <f aca="false">P345</f>
        <v>1.08</v>
      </c>
      <c r="BB345" s="537" t="n">
        <f aca="false">IF(F345=0,IF(ROUND(AY345*(((N345*P345)+(((D345+M345*2)/6)*P345))-ROUND(((D345+M345*2)^2)*((PI()*96.379/(4*360))-((SIN((96.379/2)*PI()/180))*(COS((96.379/2)*PI()/180))/4)),4)),2),ROUND(AY345*(((N345*P345)+(((D345+M345*2)/4)*P345))-ROUND(((D345+M345*2)^2)*((PI()*120/(4*360))-((SIN((120/2)*PI()/180))*(COS((120/2)*PI()/180))/4)),4)),2)),0)</f>
        <v>6.19</v>
      </c>
      <c r="BC345" s="549" t="n">
        <f aca="false">IF(F345&gt;0,ROUND(AY345*N345*P345,2),0)</f>
        <v>0</v>
      </c>
      <c r="BD345" s="549" t="n">
        <f aca="false">SUM(Q345:U345,AH345:AL345)</f>
        <v>45.91</v>
      </c>
      <c r="BE345" s="549" t="n">
        <f aca="false">IF(F345=0,ROUND((PI()*((D345+M345*2)^2)/4)*AY345,2),ROUND((D345+M345*2)*(F345+M345*2)*AY345,2))</f>
        <v>5.54</v>
      </c>
      <c r="BF345" s="572" t="n">
        <f aca="false">IF(($I345+M345-0.15)&lt;=2,($I345+M345+0.15),IF(($I345+M345)&lt;=3,2.35,($I345+M345+0.2)-0.85))</f>
        <v>1.342</v>
      </c>
      <c r="BG345" s="572" t="n">
        <f aca="false">IF(D345&gt;2,(I345-F345-M345-0.11),IF(($I345+M345)&lt;=2,0,IF(($I345+M345)&gt;3,0.85,(I345+M345+0.2-BF345))))</f>
        <v>0</v>
      </c>
      <c r="BH345" s="572" t="n">
        <f aca="false">IF(D345&gt;2,ROUND(((1.42+0.4)+(0.91+0.4))*2*BG345,2),ROUND(AV345*AX345*BF345,2))</f>
        <v>2.63</v>
      </c>
      <c r="BI345" s="572" t="n">
        <f aca="false">ROUND(((PI()*0.9^2)/4)*BG345,2)</f>
        <v>0</v>
      </c>
      <c r="BJ345" s="550" t="n">
        <f aca="false">ROUND(BD345-BE345-BH345-BI345-BB345-BC345,2)</f>
        <v>31.55</v>
      </c>
      <c r="BK345" s="516"/>
    </row>
    <row r="346" customFormat="false" ht="14.25" hidden="false" customHeight="false" outlineLevel="0" collapsed="false">
      <c r="A346" s="530" t="s">
        <v>1461</v>
      </c>
      <c r="B346" s="531" t="s">
        <v>10</v>
      </c>
      <c r="C346" s="532" t="s">
        <v>1462</v>
      </c>
      <c r="D346" s="533" t="n">
        <v>0.4</v>
      </c>
      <c r="E346" s="534"/>
      <c r="F346" s="534"/>
      <c r="G346" s="533" t="s">
        <v>1150</v>
      </c>
      <c r="H346" s="535" t="n">
        <v>24</v>
      </c>
      <c r="I346" s="536" t="n">
        <v>1.0766</v>
      </c>
      <c r="J346" s="536" t="n">
        <v>1.3041</v>
      </c>
      <c r="K346" s="536" t="n">
        <v>0.4</v>
      </c>
      <c r="L346" s="537" t="n">
        <f aca="false">ROUND((I346+J346)/2,2)</f>
        <v>1.19</v>
      </c>
      <c r="M346" s="538" t="n">
        <f aca="false">IF(F346=0,ROUND($D346*0.1,2),IF(D346&gt;2.8,0.18,0.15))</f>
        <v>0.04</v>
      </c>
      <c r="N346" s="538" t="n">
        <f aca="false">IF(F346=0,IF(ROUND($D346/4,2),IF(ROUND(($D346*1.2)/6,2)&lt;0.1,0.1,ROUND(($D346*1.2)/6,2))),0.5)</f>
        <v>0.1</v>
      </c>
      <c r="O346" s="537" t="n">
        <f aca="false">L346+M346+N346</f>
        <v>1.33</v>
      </c>
      <c r="P346" s="537" t="n">
        <f aca="false">IF(O346&lt;2,(D346+M346*2)+0.6,(D346+M346*2)+0.6+ROUNDUP(O346-2,0)*0.1)</f>
        <v>1.08</v>
      </c>
      <c r="Q346" s="539" t="n">
        <f aca="false">IF($O346&lt;=$W$4,ROUND(IF($O346&lt;1.5,$O346*$H346*$P346,1.5*$H346*$P346),2),0)</f>
        <v>34.47</v>
      </c>
      <c r="R346" s="539" t="n">
        <f aca="false">IF($O346&gt;$W$4,ROUND(IF($O346&lt;1.5,$O346*$H346*$P346,1.5*$H346*$P346),2),0)</f>
        <v>0</v>
      </c>
      <c r="S346" s="539" t="n">
        <f aca="false">IF($O346&gt;$W$4,ROUND(IF($O346&lt;1.5,0,IF($O346&gt;3,1.5*$H346*$P346,($O346-1.5)*$H346*$P346)),2),0)</f>
        <v>0</v>
      </c>
      <c r="T346" s="539" t="n">
        <f aca="false">IF($O346&gt;$W$4,ROUND(IF($O346&lt;3,0,IF($O346&gt;4.5,1.5*$H346*$P346,($O346-3)*$H346*$P346)),2),0)</f>
        <v>0</v>
      </c>
      <c r="U346" s="539" t="n">
        <f aca="false">IF($O346&gt;$W$4,ROUND(IF($O346&lt;4.5,0,IF($O346&gt;6,($O346-4.5)*$H346*$P346,($O346-4.5)*$H346*$P346)),2),0)</f>
        <v>0</v>
      </c>
      <c r="V346" s="540" t="n">
        <f aca="false">IF($O346&gt;$W$4,IF($O346&lt;=4,ROUND($H346*($O346+0.5)*2,2),0),0)</f>
        <v>0</v>
      </c>
      <c r="W346" s="541" t="n">
        <f aca="false">IF($O346&gt;$W$4,IF($O346&gt;4,ROUND($H346*($O346+0.5)*2,2),0),0)</f>
        <v>0</v>
      </c>
      <c r="X346" s="530" t="str">
        <f aca="false">A346</f>
        <v>JC29-11-3</v>
      </c>
      <c r="Y346" s="533" t="n">
        <f aca="false">IF($D346=0.4,1.2,IF($D346=0.6,1.2,IF($D346=0.8,1.3,IF($D346=1,1.5,IF($D346=1.2,1.7,IF($D346&lt;=2,2,"--"))))))</f>
        <v>1.2</v>
      </c>
      <c r="Z346" s="542" t="s">
        <v>1151</v>
      </c>
      <c r="AA346" s="534" t="n">
        <f aca="false">Y346</f>
        <v>1.2</v>
      </c>
      <c r="AB346" s="543" t="n">
        <f aca="false">IF($Y346="--","--",I346)</f>
        <v>1.0766</v>
      </c>
      <c r="AC346" s="544" t="n">
        <f aca="false">IF($Y346="--","--",IF(D346&gt;1.5,0.15,ROUND($D346*0.1,2)))</f>
        <v>0.04</v>
      </c>
      <c r="AD346" s="544" t="n">
        <f aca="false">IF($Y346="--","--",0.15)</f>
        <v>0.15</v>
      </c>
      <c r="AE346" s="545" t="n">
        <f aca="false">IF($Y346="--","--",ROUND(AB346+AC346+AD346,2))</f>
        <v>1.27</v>
      </c>
      <c r="AF346" s="545" t="n">
        <f aca="false">IF($Y346="--","--",IF($AB346&lt;=2,$Y346+1,($Y346+1)+ROUNDUP($AB346-2,0)*0.1))</f>
        <v>2.2</v>
      </c>
      <c r="AG346" s="546" t="n">
        <f aca="false">IF($D346=0.4,0.92,IF($D346=0.6,0.68,IF($D346=0.8,0.74,IF($D346=1,0.7,IF($D346=1.2,0.66,IF($D346=1.5,0.6,IF($D346&lt;=2,(2.4-(D346+0.3)),"--")))))))</f>
        <v>0.92</v>
      </c>
      <c r="AH346" s="547" t="n">
        <f aca="false">IF($Y346="--","--",IF($AE346&lt;=$W$4,ROUND(IF($AE346&lt;1.5,$AE346*$AF346*$AG346,1.5*$AF346*$AG346),2),0))</f>
        <v>2.57</v>
      </c>
      <c r="AI346" s="547" t="n">
        <f aca="false">IF($Y346="--","--",IF($AE346&gt;$W$4,ROUND(IF($AE346&lt;1.5,$AE346*$AF346*$AG346,1.5*$AF346*$AG346),2),0))</f>
        <v>0</v>
      </c>
      <c r="AJ346" s="547" t="n">
        <f aca="false">IF($Y346="--","--",IF($AE346&gt;$W$4,ROUND(IF($AE346&lt;1.5,0,IF($AE346&gt;3,1.5*$AF346*$AG346,($AE346-1.5)*$AF346*$AG346)),2),0))</f>
        <v>0</v>
      </c>
      <c r="AK346" s="547" t="n">
        <f aca="false">IF($Y346="--","--",IF($AE346&gt;$W$4,ROUND(IF($AE346&lt;3,0,IF($AE346&gt;4.5,1.5*$AF346*$AG346,($AE346-3)*$AF346*$AG346)),2),0))</f>
        <v>0</v>
      </c>
      <c r="AL346" s="547" t="n">
        <f aca="false">IF($Y346="--","--",IF($AE346&gt;$W$4,ROUND(IF($AE346&lt;4.5,0,IF($AE346&gt;6,($AE346-4.5)*$AF346*$AG346,($AE346-4.5)*$AF346*$AG346)),2),0))</f>
        <v>0</v>
      </c>
      <c r="AM346" s="544" t="n">
        <f aca="false">IF($Y346="--","--",IF($AE346&gt;$W$4,IF($AE346&lt;=4,ROUND(($AG346*4)*($AE346+0.5)*2,2),0),0))</f>
        <v>0</v>
      </c>
      <c r="AN346" s="548" t="n">
        <f aca="false">IF($Y346="--","--",IF($AE346&gt;$W$4,IF($AE346&gt;4,ROUND(($AG346*4)*($AE346+0.5)*2,2),0),0))</f>
        <v>0</v>
      </c>
      <c r="AO346" s="530" t="s">
        <v>1461</v>
      </c>
      <c r="AP346" s="531" t="s">
        <v>10</v>
      </c>
      <c r="AQ346" s="532" t="s">
        <v>1462</v>
      </c>
      <c r="AR346" s="533" t="n">
        <v>0.4</v>
      </c>
      <c r="AS346" s="534"/>
      <c r="AT346" s="534"/>
      <c r="AU346" s="535" t="n">
        <v>24</v>
      </c>
      <c r="AV346" s="533" t="n">
        <f aca="false">IF($Y346="--","--",Y346+0.2)</f>
        <v>1.4</v>
      </c>
      <c r="AW346" s="542" t="s">
        <v>1151</v>
      </c>
      <c r="AX346" s="534" t="n">
        <f aca="false">AV346</f>
        <v>1.4</v>
      </c>
      <c r="AY346" s="538" t="n">
        <f aca="false">IF(D346&gt;2,AU346,AU346-AV346)</f>
        <v>22.6</v>
      </c>
      <c r="AZ346" s="538" t="n">
        <f aca="false">N346</f>
        <v>0.1</v>
      </c>
      <c r="BA346" s="538" t="n">
        <f aca="false">P346</f>
        <v>1.08</v>
      </c>
      <c r="BB346" s="537" t="n">
        <f aca="false">IF(F346=0,IF(ROUND(AY346*(((N346*P346)+(((D346+M346*2)/6)*P346))-ROUND(((D346+M346*2)^2)*((PI()*96.379/(4*360))-((SIN((96.379/2)*PI()/180))*(COS((96.379/2)*PI()/180))/4)),4)),2),ROUND(AY346*(((N346*P346)+(((D346+M346*2)/4)*P346))-ROUND(((D346+M346*2)^2)*((PI()*120/(4*360))-((SIN((120/2)*PI()/180))*(COS((120/2)*PI()/180))/4)),4)),2)),0)</f>
        <v>4.57</v>
      </c>
      <c r="BC346" s="549" t="n">
        <f aca="false">IF(F346&gt;0,ROUND(AY346*N346*P346,2),0)</f>
        <v>0</v>
      </c>
      <c r="BD346" s="549" t="n">
        <f aca="false">SUM(Q346:U346,AH346:AL346)</f>
        <v>37.04</v>
      </c>
      <c r="BE346" s="549" t="n">
        <f aca="false">IF(F346=0,ROUND((PI()*((D346+M346*2)^2)/4)*AY346,2),ROUND((D346+M346*2)*(F346+M346*2)*AY346,2))</f>
        <v>4.09</v>
      </c>
      <c r="BF346" s="539" t="n">
        <f aca="false">IF(($I346+M346-0.15)&lt;=2,($I346+M346+0.15),IF(($I346+M346)&lt;=3,2.35,($I346+M346+0.2)-0.85))</f>
        <v>1.2666</v>
      </c>
      <c r="BG346" s="539" t="n">
        <f aca="false">IF(D346&gt;2,(I346-F346-M346-0.11),IF(($I346+M346)&lt;=2,0,IF(($I346+M346)&gt;3,0.85,(I346+M346+0.2-BF346))))</f>
        <v>0</v>
      </c>
      <c r="BH346" s="539" t="n">
        <f aca="false">IF(D346&gt;2,ROUND(((1.42+0.4)+(0.91+0.4))*2*BG346,2),ROUND(AV346*AX346*BF346,2))</f>
        <v>2.48</v>
      </c>
      <c r="BI346" s="539" t="n">
        <f aca="false">ROUND(((PI()*0.9^2)/4)*BG346,2)</f>
        <v>0</v>
      </c>
      <c r="BJ346" s="550" t="n">
        <f aca="false">ROUND(BD346-BE346-BH346-BI346-BB346-BC346,2)</f>
        <v>25.9</v>
      </c>
      <c r="BK346" s="516"/>
    </row>
    <row r="347" customFormat="false" ht="14.25" hidden="false" customHeight="false" outlineLevel="0" collapsed="false">
      <c r="A347" s="503"/>
      <c r="B347" s="504"/>
      <c r="C347" s="604"/>
      <c r="D347" s="505"/>
      <c r="E347" s="505"/>
      <c r="F347" s="505"/>
      <c r="G347" s="505"/>
      <c r="H347" s="507"/>
      <c r="I347" s="508"/>
      <c r="J347" s="508"/>
      <c r="K347" s="508"/>
      <c r="L347" s="509"/>
      <c r="M347" s="510"/>
      <c r="N347" s="510"/>
      <c r="O347" s="509"/>
      <c r="P347" s="509"/>
      <c r="Q347" s="511"/>
      <c r="R347" s="511"/>
      <c r="S347" s="511"/>
      <c r="T347" s="511"/>
      <c r="U347" s="511"/>
      <c r="V347" s="512"/>
      <c r="W347" s="513"/>
      <c r="X347" s="518"/>
      <c r="Y347" s="505"/>
      <c r="Z347" s="551"/>
      <c r="AA347" s="505"/>
      <c r="AB347" s="552"/>
      <c r="AC347" s="553"/>
      <c r="AD347" s="553"/>
      <c r="AE347" s="554"/>
      <c r="AF347" s="554"/>
      <c r="AG347" s="551"/>
      <c r="AH347" s="555"/>
      <c r="AI347" s="555"/>
      <c r="AJ347" s="555"/>
      <c r="AK347" s="555"/>
      <c r="AL347" s="555"/>
      <c r="AM347" s="553"/>
      <c r="AN347" s="556"/>
      <c r="AO347" s="518"/>
      <c r="AP347" s="504"/>
      <c r="AQ347" s="604"/>
      <c r="AR347" s="505"/>
      <c r="AS347" s="505"/>
      <c r="AT347" s="505"/>
      <c r="AU347" s="507"/>
      <c r="AV347" s="505"/>
      <c r="AW347" s="551"/>
      <c r="AX347" s="505"/>
      <c r="AY347" s="510"/>
      <c r="AZ347" s="510"/>
      <c r="BA347" s="510"/>
      <c r="BB347" s="509"/>
      <c r="BC347" s="509"/>
      <c r="BD347" s="509"/>
      <c r="BE347" s="509"/>
      <c r="BF347" s="511"/>
      <c r="BG347" s="511"/>
      <c r="BH347" s="511"/>
      <c r="BI347" s="511"/>
      <c r="BJ347" s="515"/>
      <c r="BK347" s="516"/>
    </row>
    <row r="348" s="456" customFormat="true" ht="14.25" hidden="false" customHeight="false" outlineLevel="0" collapsed="false">
      <c r="A348" s="557" t="s">
        <v>1217</v>
      </c>
      <c r="B348" s="504"/>
      <c r="C348" s="504"/>
      <c r="D348" s="505"/>
      <c r="E348" s="505"/>
      <c r="F348" s="505"/>
      <c r="G348" s="506"/>
      <c r="H348" s="507"/>
      <c r="I348" s="508"/>
      <c r="J348" s="508"/>
      <c r="K348" s="508"/>
      <c r="L348" s="509"/>
      <c r="M348" s="510"/>
      <c r="N348" s="510"/>
      <c r="O348" s="509"/>
      <c r="P348" s="509"/>
      <c r="Q348" s="511"/>
      <c r="R348" s="511"/>
      <c r="S348" s="511"/>
      <c r="T348" s="511"/>
      <c r="U348" s="511"/>
      <c r="V348" s="512"/>
      <c r="W348" s="513"/>
      <c r="X348" s="528" t="str">
        <f aca="false">$A348</f>
        <v>Rua República Dominicana</v>
      </c>
      <c r="Y348" s="522"/>
      <c r="Z348" s="522"/>
      <c r="AA348" s="522"/>
      <c r="AB348" s="525"/>
      <c r="AC348" s="525"/>
      <c r="AD348" s="525"/>
      <c r="AE348" s="525"/>
      <c r="AF348" s="523"/>
      <c r="AG348" s="525"/>
      <c r="AH348" s="525"/>
      <c r="AI348" s="525"/>
      <c r="AJ348" s="525"/>
      <c r="AK348" s="525"/>
      <c r="AL348" s="525"/>
      <c r="AM348" s="525"/>
      <c r="AN348" s="527"/>
      <c r="AO348" s="557" t="str">
        <f aca="false">$A348</f>
        <v>Rua República Dominicana</v>
      </c>
      <c r="AP348" s="504"/>
      <c r="AQ348" s="504"/>
      <c r="AR348" s="505"/>
      <c r="AS348" s="505"/>
      <c r="AT348" s="505"/>
      <c r="AU348" s="507"/>
      <c r="AV348" s="506"/>
      <c r="AW348" s="506"/>
      <c r="AX348" s="506"/>
      <c r="AY348" s="510"/>
      <c r="AZ348" s="510"/>
      <c r="BA348" s="510"/>
      <c r="BB348" s="509"/>
      <c r="BC348" s="509"/>
      <c r="BD348" s="509"/>
      <c r="BE348" s="509"/>
      <c r="BF348" s="509"/>
      <c r="BG348" s="509"/>
      <c r="BH348" s="509"/>
      <c r="BI348" s="509"/>
      <c r="BJ348" s="515"/>
      <c r="BK348" s="516"/>
    </row>
    <row r="349" customFormat="false" ht="14.25" hidden="false" customHeight="false" outlineLevel="0" collapsed="false">
      <c r="A349" s="530" t="s">
        <v>1463</v>
      </c>
      <c r="B349" s="531" t="s">
        <v>10</v>
      </c>
      <c r="C349" s="532" t="s">
        <v>1462</v>
      </c>
      <c r="D349" s="533" t="n">
        <v>0.4</v>
      </c>
      <c r="E349" s="534"/>
      <c r="F349" s="534"/>
      <c r="G349" s="533" t="s">
        <v>1155</v>
      </c>
      <c r="H349" s="535" t="n">
        <v>33</v>
      </c>
      <c r="I349" s="536" t="n">
        <v>0.917999999999999</v>
      </c>
      <c r="J349" s="536" t="n">
        <v>1.3035</v>
      </c>
      <c r="K349" s="536" t="n">
        <v>0.4</v>
      </c>
      <c r="L349" s="537" t="n">
        <f aca="false">ROUND((I349+J349)/2,2)</f>
        <v>1.11</v>
      </c>
      <c r="M349" s="538" t="n">
        <f aca="false">IF(F349=0,ROUND($D349*0.1,2),IF(D349&gt;2.8,0.18,0.15))</f>
        <v>0.04</v>
      </c>
      <c r="N349" s="538" t="n">
        <f aca="false">IF(F349=0,IF(ROUND($D349/4,2),IF(ROUND(($D349*1.2)/6,2)&lt;0.1,0.1,ROUND(($D349*1.2)/6,2))),0.5)</f>
        <v>0.1</v>
      </c>
      <c r="O349" s="537" t="n">
        <f aca="false">L349+M349+N349</f>
        <v>1.25</v>
      </c>
      <c r="P349" s="537" t="n">
        <f aca="false">IF(O349&lt;2,(D349+M349*2)+0.6,(D349+M349*2)+0.6+ROUNDUP(O349-2,0)*0.1)</f>
        <v>1.08</v>
      </c>
      <c r="Q349" s="539" t="n">
        <f aca="false">IF($O349&lt;=$W$4,ROUND(IF($O349&lt;1.5,$O349*$H349*$P349,1.5*$H349*$P349),2),0)</f>
        <v>44.55</v>
      </c>
      <c r="R349" s="539" t="n">
        <f aca="false">IF($O349&gt;$W$4,ROUND(IF($O349&lt;1.5,$O349*$H349*$P349,1.5*$H349*$P349),2),0)</f>
        <v>0</v>
      </c>
      <c r="S349" s="539" t="n">
        <f aca="false">IF($O349&gt;$W$4,ROUND(IF($O349&lt;1.5,0,IF($O349&gt;3,1.5*$H349*$P349,($O349-1.5)*$H349*$P349)),2),0)</f>
        <v>0</v>
      </c>
      <c r="T349" s="539" t="n">
        <f aca="false">IF($O349&gt;$W$4,ROUND(IF($O349&lt;3,0,IF($O349&gt;4.5,1.5*$H349*$P349,($O349-3)*$H349*$P349)),2),0)</f>
        <v>0</v>
      </c>
      <c r="U349" s="539" t="n">
        <f aca="false">IF($O349&gt;$W$4,ROUND(IF($O349&lt;4.5,0,IF($O349&gt;6,($O349-4.5)*$H349*$P349,($O349-4.5)*$H349*$P349)),2),0)</f>
        <v>0</v>
      </c>
      <c r="V349" s="540" t="n">
        <f aca="false">IF($O349&gt;$W$4,IF($O349&lt;=4,ROUND($H349*($O349+0.5)*2,2),0),0)</f>
        <v>0</v>
      </c>
      <c r="W349" s="541" t="n">
        <f aca="false">IF($O349&gt;$W$4,IF($O349&gt;4,ROUND($H349*($O349+0.5)*2,2),0),0)</f>
        <v>0</v>
      </c>
      <c r="X349" s="530" t="str">
        <f aca="false">A349</f>
        <v>JC29-11-A</v>
      </c>
      <c r="Y349" s="533" t="n">
        <f aca="false">IF($D349=0.4,1.2,IF($D349=0.6,1.2,IF($D349=0.8,1.3,IF($D349=1,1.5,IF($D349=1.2,1.7,IF($D349&lt;=2,2,"--"))))))</f>
        <v>1.2</v>
      </c>
      <c r="Z349" s="542" t="s">
        <v>1151</v>
      </c>
      <c r="AA349" s="534" t="n">
        <f aca="false">Y349</f>
        <v>1.2</v>
      </c>
      <c r="AB349" s="543" t="n">
        <f aca="false">IF($Y349="--","--",I349)</f>
        <v>0.917999999999999</v>
      </c>
      <c r="AC349" s="544" t="n">
        <f aca="false">IF($Y349="--","--",IF(D349&gt;1.5,0.15,ROUND($D349*0.1,2)))</f>
        <v>0.04</v>
      </c>
      <c r="AD349" s="544" t="n">
        <f aca="false">IF($Y349="--","--",0.15)</f>
        <v>0.15</v>
      </c>
      <c r="AE349" s="545" t="n">
        <f aca="false">IF($Y349="--","--",ROUND(AB349+AC349+AD349,2))</f>
        <v>1.11</v>
      </c>
      <c r="AF349" s="545" t="n">
        <f aca="false">IF($Y349="--","--",IF($AB349&lt;=2,$Y349+1,($Y349+1)+ROUNDUP($AB349-2,0)*0.1))</f>
        <v>2.2</v>
      </c>
      <c r="AG349" s="546" t="n">
        <f aca="false">IF($D349=0.4,0.92,IF($D349=0.6,0.68,IF($D349=0.8,0.74,IF($D349=1,0.7,IF($D349=1.2,0.66,IF($D349=1.5,0.6,IF($D349&lt;=2,(2.4-(D349+0.3)),"--")))))))</f>
        <v>0.92</v>
      </c>
      <c r="AH349" s="547" t="n">
        <f aca="false">IF($Y349="--","--",IF($AE349&lt;=$W$4,ROUND(IF($AE349&lt;1.5,$AE349*$AF349*$AG349,1.5*$AF349*$AG349),2),0))</f>
        <v>2.25</v>
      </c>
      <c r="AI349" s="547" t="n">
        <f aca="false">IF($Y349="--","--",IF($AE349&gt;$W$4,ROUND(IF($AE349&lt;1.5,$AE349*$AF349*$AG349,1.5*$AF349*$AG349),2),0))</f>
        <v>0</v>
      </c>
      <c r="AJ349" s="547" t="n">
        <f aca="false">IF($Y349="--","--",IF($AE349&gt;$W$4,ROUND(IF($AE349&lt;1.5,0,IF($AE349&gt;3,1.5*$AF349*$AG349,($AE349-1.5)*$AF349*$AG349)),2),0))</f>
        <v>0</v>
      </c>
      <c r="AK349" s="547" t="n">
        <f aca="false">IF($Y349="--","--",IF($AE349&gt;$W$4,ROUND(IF($AE349&lt;3,0,IF($AE349&gt;4.5,1.5*$AF349*$AG349,($AE349-3)*$AF349*$AG349)),2),0))</f>
        <v>0</v>
      </c>
      <c r="AL349" s="547" t="n">
        <f aca="false">IF($Y349="--","--",IF($AE349&gt;$W$4,ROUND(IF($AE349&lt;4.5,0,IF($AE349&gt;6,($AE349-4.5)*$AF349*$AG349,($AE349-4.5)*$AF349*$AG349)),2),0))</f>
        <v>0</v>
      </c>
      <c r="AM349" s="544" t="n">
        <f aca="false">IF($Y349="--","--",IF($AE349&gt;$W$4,IF($AE349&lt;=4,ROUND(($AG349*4)*($AE349+0.5)*2,2),0),0))</f>
        <v>0</v>
      </c>
      <c r="AN349" s="548" t="n">
        <f aca="false">IF($Y349="--","--",IF($AE349&gt;$W$4,IF($AE349&gt;4,ROUND(($AG349*4)*($AE349+0.5)*2,2),0),0))</f>
        <v>0</v>
      </c>
      <c r="AO349" s="530" t="s">
        <v>1463</v>
      </c>
      <c r="AP349" s="531" t="s">
        <v>10</v>
      </c>
      <c r="AQ349" s="532" t="s">
        <v>1462</v>
      </c>
      <c r="AR349" s="533" t="n">
        <v>0.4</v>
      </c>
      <c r="AS349" s="534"/>
      <c r="AT349" s="534"/>
      <c r="AU349" s="535" t="n">
        <v>33</v>
      </c>
      <c r="AV349" s="533" t="n">
        <f aca="false">IF($Y349="--","--",Y349+0.2)</f>
        <v>1.4</v>
      </c>
      <c r="AW349" s="542" t="s">
        <v>1151</v>
      </c>
      <c r="AX349" s="534" t="n">
        <f aca="false">AV349</f>
        <v>1.4</v>
      </c>
      <c r="AY349" s="538" t="n">
        <f aca="false">IF(D349&gt;2,AU349,AU349-AV349)</f>
        <v>31.6</v>
      </c>
      <c r="AZ349" s="538" t="n">
        <f aca="false">N349</f>
        <v>0.1</v>
      </c>
      <c r="BA349" s="538" t="n">
        <f aca="false">P349</f>
        <v>1.08</v>
      </c>
      <c r="BB349" s="537" t="n">
        <f aca="false">IF(F349=0,IF(ROUND(AY349*(((N349*P349)+(((D349+M349*2)/6)*P349))-ROUND(((D349+M349*2)^2)*((PI()*96.379/(4*360))-((SIN((96.379/2)*PI()/180))*(COS((96.379/2)*PI()/180))/4)),4)),2),ROUND(AY349*(((N349*P349)+(((D349+M349*2)/4)*P349))-ROUND(((D349+M349*2)^2)*((PI()*120/(4*360))-((SIN((120/2)*PI()/180))*(COS((120/2)*PI()/180))/4)),4)),2)),0)</f>
        <v>6.39</v>
      </c>
      <c r="BC349" s="549" t="n">
        <f aca="false">IF(F349&gt;0,ROUND(AY349*N349*P349,2),0)</f>
        <v>0</v>
      </c>
      <c r="BD349" s="549" t="n">
        <f aca="false">SUM(Q349:U349,AH349:AL349)</f>
        <v>46.8</v>
      </c>
      <c r="BE349" s="549" t="n">
        <f aca="false">IF(F349=0,ROUND((PI()*((D349+M349*2)^2)/4)*AY349,2),ROUND((D349+M349*2)*(F349+M349*2)*AY349,2))</f>
        <v>5.72</v>
      </c>
      <c r="BF349" s="539" t="n">
        <f aca="false">IF(($I349+M349-0.15)&lt;=2,($I349+M349+0.15),IF(($I349+M349)&lt;=3,2.35,($I349+M349+0.2)-0.85))</f>
        <v>1.108</v>
      </c>
      <c r="BG349" s="539" t="n">
        <f aca="false">IF(D349&gt;2,(I349-F349-M349-0.11),IF(($I349+M349)&lt;=2,0,IF(($I349+M349)&gt;3,0.85,(I349+M349+0.2-BF349))))</f>
        <v>0</v>
      </c>
      <c r="BH349" s="539" t="n">
        <f aca="false">IF(D349&gt;2,ROUND(((1.42+0.4)+(0.91+0.4))*2*BG349,2),ROUND(AV349*AX349*BF349,2))</f>
        <v>2.17</v>
      </c>
      <c r="BI349" s="539" t="n">
        <f aca="false">ROUND(((PI()*0.9^2)/4)*BG349,2)</f>
        <v>0</v>
      </c>
      <c r="BJ349" s="550" t="n">
        <f aca="false">ROUND(BD349-BE349-BH349-BI349-BB349-BC349,2)</f>
        <v>32.52</v>
      </c>
      <c r="BK349" s="516"/>
    </row>
    <row r="350" customFormat="false" ht="14.25" hidden="false" customHeight="false" outlineLevel="0" collapsed="false">
      <c r="A350" s="503"/>
      <c r="B350" s="504"/>
      <c r="C350" s="604"/>
      <c r="D350" s="505"/>
      <c r="E350" s="505"/>
      <c r="F350" s="505"/>
      <c r="G350" s="505"/>
      <c r="H350" s="507"/>
      <c r="I350" s="508"/>
      <c r="J350" s="508"/>
      <c r="K350" s="508"/>
      <c r="L350" s="509"/>
      <c r="M350" s="510"/>
      <c r="N350" s="510"/>
      <c r="O350" s="509"/>
      <c r="P350" s="509"/>
      <c r="Q350" s="511"/>
      <c r="R350" s="511"/>
      <c r="S350" s="511"/>
      <c r="T350" s="511"/>
      <c r="U350" s="511"/>
      <c r="V350" s="512"/>
      <c r="W350" s="513"/>
      <c r="X350" s="518"/>
      <c r="Y350" s="505"/>
      <c r="Z350" s="551"/>
      <c r="AA350" s="505"/>
      <c r="AB350" s="552"/>
      <c r="AC350" s="553"/>
      <c r="AD350" s="553"/>
      <c r="AE350" s="554"/>
      <c r="AF350" s="554"/>
      <c r="AG350" s="551"/>
      <c r="AH350" s="555"/>
      <c r="AI350" s="555"/>
      <c r="AJ350" s="555"/>
      <c r="AK350" s="555"/>
      <c r="AL350" s="555"/>
      <c r="AM350" s="553"/>
      <c r="AN350" s="556"/>
      <c r="AO350" s="518"/>
      <c r="AP350" s="504"/>
      <c r="AQ350" s="604"/>
      <c r="AR350" s="505"/>
      <c r="AS350" s="505"/>
      <c r="AT350" s="505"/>
      <c r="AU350" s="507"/>
      <c r="AV350" s="505"/>
      <c r="AW350" s="551"/>
      <c r="AX350" s="505"/>
      <c r="AY350" s="510"/>
      <c r="AZ350" s="510"/>
      <c r="BA350" s="510"/>
      <c r="BB350" s="509"/>
      <c r="BC350" s="509"/>
      <c r="BD350" s="509"/>
      <c r="BE350" s="509"/>
      <c r="BF350" s="511"/>
      <c r="BG350" s="511"/>
      <c r="BH350" s="511"/>
      <c r="BI350" s="511"/>
      <c r="BJ350" s="515"/>
      <c r="BK350" s="516"/>
    </row>
    <row r="351" s="456" customFormat="true" ht="14.25" hidden="false" customHeight="false" outlineLevel="0" collapsed="false">
      <c r="A351" s="557" t="s">
        <v>1464</v>
      </c>
      <c r="B351" s="504"/>
      <c r="C351" s="504"/>
      <c r="D351" s="505"/>
      <c r="E351" s="505"/>
      <c r="F351" s="505"/>
      <c r="G351" s="506"/>
      <c r="H351" s="507"/>
      <c r="I351" s="508"/>
      <c r="J351" s="508"/>
      <c r="K351" s="508"/>
      <c r="L351" s="509"/>
      <c r="M351" s="510"/>
      <c r="N351" s="510"/>
      <c r="O351" s="509"/>
      <c r="P351" s="509"/>
      <c r="Q351" s="511"/>
      <c r="R351" s="511"/>
      <c r="S351" s="511"/>
      <c r="T351" s="511"/>
      <c r="U351" s="511"/>
      <c r="V351" s="512"/>
      <c r="W351" s="513"/>
      <c r="X351" s="528" t="str">
        <f aca="false">$A351</f>
        <v>Rua Cuba</v>
      </c>
      <c r="Y351" s="522"/>
      <c r="Z351" s="522"/>
      <c r="AA351" s="522"/>
      <c r="AB351" s="525"/>
      <c r="AC351" s="525"/>
      <c r="AD351" s="525"/>
      <c r="AE351" s="525"/>
      <c r="AF351" s="523"/>
      <c r="AG351" s="525"/>
      <c r="AH351" s="525"/>
      <c r="AI351" s="525"/>
      <c r="AJ351" s="525"/>
      <c r="AK351" s="525"/>
      <c r="AL351" s="525"/>
      <c r="AM351" s="525"/>
      <c r="AN351" s="527"/>
      <c r="AO351" s="557" t="str">
        <f aca="false">$A351</f>
        <v>Rua Cuba</v>
      </c>
      <c r="AP351" s="504"/>
      <c r="AQ351" s="504"/>
      <c r="AR351" s="505"/>
      <c r="AS351" s="505"/>
      <c r="AT351" s="505"/>
      <c r="AU351" s="507"/>
      <c r="AV351" s="506"/>
      <c r="AW351" s="506"/>
      <c r="AX351" s="506"/>
      <c r="AY351" s="510"/>
      <c r="AZ351" s="510"/>
      <c r="BA351" s="510"/>
      <c r="BB351" s="509"/>
      <c r="BC351" s="509"/>
      <c r="BD351" s="509"/>
      <c r="BE351" s="509"/>
      <c r="BF351" s="509"/>
      <c r="BG351" s="509"/>
      <c r="BH351" s="509"/>
      <c r="BI351" s="509"/>
      <c r="BJ351" s="515"/>
      <c r="BK351" s="516"/>
    </row>
    <row r="352" customFormat="false" ht="14.25" hidden="false" customHeight="false" outlineLevel="0" collapsed="false">
      <c r="A352" s="558" t="s">
        <v>1465</v>
      </c>
      <c r="B352" s="570" t="s">
        <v>10</v>
      </c>
      <c r="C352" s="571" t="s">
        <v>1466</v>
      </c>
      <c r="D352" s="560" t="n">
        <v>0.4</v>
      </c>
      <c r="E352" s="561"/>
      <c r="F352" s="561"/>
      <c r="G352" s="560" t="s">
        <v>1150</v>
      </c>
      <c r="H352" s="562" t="n">
        <v>35</v>
      </c>
      <c r="I352" s="563" t="n">
        <v>1.05</v>
      </c>
      <c r="J352" s="563" t="n">
        <v>1.0722</v>
      </c>
      <c r="K352" s="536" t="n">
        <v>0.072</v>
      </c>
      <c r="L352" s="537" t="n">
        <f aca="false">ROUND((I352+J352)/2,2)</f>
        <v>1.06</v>
      </c>
      <c r="M352" s="538" t="n">
        <f aca="false">IF(F352=0,ROUND($D352*0.1,2),IF(D352&gt;2.8,0.18,0.15))</f>
        <v>0.04</v>
      </c>
      <c r="N352" s="538" t="n">
        <f aca="false">IF(F352=0,IF(ROUND($D352/4,2),IF(ROUND(($D352*1.2)/6,2)&lt;0.1,0.1,ROUND(($D352*1.2)/6,2))),0.5)</f>
        <v>0.1</v>
      </c>
      <c r="O352" s="537" t="n">
        <f aca="false">L352+M352+N352</f>
        <v>1.2</v>
      </c>
      <c r="P352" s="537" t="n">
        <f aca="false">IF(O352&lt;2,(D352+M352*2)+0.6,(D352+M352*2)+0.6+ROUNDUP(O352-2,0)*0.1)</f>
        <v>1.08</v>
      </c>
      <c r="Q352" s="539" t="n">
        <f aca="false">IF($O352&lt;=$W$4,ROUND(IF($O352&lt;1.5,$O352*$H352*$P352,1.5*$H352*$P352),2),0)</f>
        <v>45.36</v>
      </c>
      <c r="R352" s="539" t="n">
        <f aca="false">IF($O352&gt;$W$4,ROUND(IF($O352&lt;1.5,$O352*$H352*$P352,1.5*$H352*$P352),2),0)</f>
        <v>0</v>
      </c>
      <c r="S352" s="539" t="n">
        <f aca="false">IF($O352&gt;$W$4,ROUND(IF($O352&lt;1.5,0,IF($O352&gt;3,1.5*$H352*$P352,($O352-1.5)*$H352*$P352)),2),0)</f>
        <v>0</v>
      </c>
      <c r="T352" s="539" t="n">
        <f aca="false">IF($O352&gt;$W$4,ROUND(IF($O352&lt;3,0,IF($O352&gt;4.5,1.5*$H352*$P352,($O352-3)*$H352*$P352)),2),0)</f>
        <v>0</v>
      </c>
      <c r="U352" s="539" t="n">
        <f aca="false">IF($O352&gt;$W$4,ROUND(IF($O352&lt;4.5,0,IF($O352&gt;6,($O352-4.5)*$H352*$P352,($O352-4.5)*$H352*$P352)),2),0)</f>
        <v>0</v>
      </c>
      <c r="V352" s="540" t="n">
        <f aca="false">IF($O352&gt;$W$4,IF($O352&lt;=4,ROUND($H352*($O352+0.5)*2,2),0),0)</f>
        <v>0</v>
      </c>
      <c r="W352" s="541" t="n">
        <f aca="false">IF($O352&gt;$W$4,IF($O352&gt;4,ROUND($H352*($O352+0.5)*2,2),0),0)</f>
        <v>0</v>
      </c>
      <c r="X352" s="558" t="str">
        <f aca="false">A352</f>
        <v>JC29-13-1</v>
      </c>
      <c r="Y352" s="560" t="n">
        <f aca="false">IF($D352=0.4,1.2,IF($D352=0.6,1.2,IF($D352=0.8,1.3,IF($D352=1,1.5,IF($D352=1.2,1.7,IF($D352&lt;=2,2,"--"))))))</f>
        <v>1.2</v>
      </c>
      <c r="Z352" s="564" t="s">
        <v>1151</v>
      </c>
      <c r="AA352" s="561" t="n">
        <f aca="false">Y352</f>
        <v>1.2</v>
      </c>
      <c r="AB352" s="543" t="n">
        <f aca="false">IF($Y352="--","--",I352)</f>
        <v>1.05</v>
      </c>
      <c r="AC352" s="544" t="n">
        <f aca="false">IF($Y352="--","--",IF(D352&gt;1.5,0.15,ROUND($D352*0.1,2)))</f>
        <v>0.04</v>
      </c>
      <c r="AD352" s="544" t="n">
        <f aca="false">IF($Y352="--","--",0.15)</f>
        <v>0.15</v>
      </c>
      <c r="AE352" s="545" t="n">
        <f aca="false">IF($Y352="--","--",ROUND(AB352+AC352+AD352,2))</f>
        <v>1.24</v>
      </c>
      <c r="AF352" s="565" t="n">
        <f aca="false">IF($Y352="--","--",IF($AB352&lt;=2,$Y352+1,($Y352+1)+ROUNDUP($AB352-2,0)*0.1))</f>
        <v>2.2</v>
      </c>
      <c r="AG352" s="566" t="n">
        <f aca="false">IF($D352=0.4,0.92,IF($D352=0.6,0.68,IF($D352=0.8,0.74,IF($D352=1,0.7,IF($D352=1.2,0.66,IF($D352=1.5,0.6,IF($D352&lt;=2,(2.4-(D352+0.3)),"--")))))))</f>
        <v>0.92</v>
      </c>
      <c r="AH352" s="547" t="n">
        <f aca="false">IF($Y352="--","--",IF($AE352&lt;=$W$4,ROUND(IF($AE352&lt;1.5,$AE352*$AF352*$AG352,1.5*$AF352*$AG352),2),0))</f>
        <v>2.51</v>
      </c>
      <c r="AI352" s="547" t="n">
        <f aca="false">IF($Y352="--","--",IF($AE352&gt;$W$4,ROUND(IF($AE352&lt;1.5,$AE352*$AF352*$AG352,1.5*$AF352*$AG352),2),0))</f>
        <v>0</v>
      </c>
      <c r="AJ352" s="547" t="n">
        <f aca="false">IF($Y352="--","--",IF($AE352&gt;$W$4,ROUND(IF($AE352&lt;1.5,0,IF($AE352&gt;3,1.5*$AF352*$AG352,($AE352-1.5)*$AF352*$AG352)),2),0))</f>
        <v>0</v>
      </c>
      <c r="AK352" s="547" t="n">
        <f aca="false">IF($Y352="--","--",IF($AE352&gt;$W$4,ROUND(IF($AE352&lt;3,0,IF($AE352&gt;4.5,1.5*$AF352*$AG352,($AE352-3)*$AF352*$AG352)),2),0))</f>
        <v>0</v>
      </c>
      <c r="AL352" s="547" t="n">
        <f aca="false">IF($Y352="--","--",IF($AE352&gt;$W$4,ROUND(IF($AE352&lt;4.5,0,IF($AE352&gt;6,($AE352-4.5)*$AF352*$AG352,($AE352-4.5)*$AF352*$AG352)),2),0))</f>
        <v>0</v>
      </c>
      <c r="AM352" s="544" t="n">
        <f aca="false">IF($Y352="--","--",IF($AE352&gt;$W$4,IF($AE352&lt;=4,ROUND(($AG352*4)*($AE352+0.5)*2,2),0),0))</f>
        <v>0</v>
      </c>
      <c r="AN352" s="548" t="n">
        <f aca="false">IF($Y352="--","--",IF($AE352&gt;$W$4,IF($AE352&gt;4,ROUND(($AG352*4)*($AE352+0.5)*2,2),0),0))</f>
        <v>0</v>
      </c>
      <c r="AO352" s="558" t="s">
        <v>1465</v>
      </c>
      <c r="AP352" s="570" t="s">
        <v>10</v>
      </c>
      <c r="AQ352" s="571" t="s">
        <v>1466</v>
      </c>
      <c r="AR352" s="560" t="n">
        <v>0.4</v>
      </c>
      <c r="AS352" s="561"/>
      <c r="AT352" s="561"/>
      <c r="AU352" s="562" t="n">
        <v>35</v>
      </c>
      <c r="AV352" s="560" t="n">
        <f aca="false">IF($Y352="--","--",Y352+0.2)</f>
        <v>1.4</v>
      </c>
      <c r="AW352" s="564" t="s">
        <v>1151</v>
      </c>
      <c r="AX352" s="561" t="n">
        <f aca="false">AV352</f>
        <v>1.4</v>
      </c>
      <c r="AY352" s="538" t="n">
        <f aca="false">IF(D352&gt;2,AU352,AU352-AV352)</f>
        <v>33.6</v>
      </c>
      <c r="AZ352" s="538" t="n">
        <f aca="false">N352</f>
        <v>0.1</v>
      </c>
      <c r="BA352" s="538" t="n">
        <f aca="false">P352</f>
        <v>1.08</v>
      </c>
      <c r="BB352" s="537" t="n">
        <f aca="false">IF(F352=0,IF(ROUND(AY352*(((N352*P352)+(((D352+M352*2)/6)*P352))-ROUND(((D352+M352*2)^2)*((PI()*96.379/(4*360))-((SIN((96.379/2)*PI()/180))*(COS((96.379/2)*PI()/180))/4)),4)),2),ROUND(AY352*(((N352*P352)+(((D352+M352*2)/4)*P352))-ROUND(((D352+M352*2)^2)*((PI()*120/(4*360))-((SIN((120/2)*PI()/180))*(COS((120/2)*PI()/180))/4)),4)),2)),0)</f>
        <v>6.79</v>
      </c>
      <c r="BC352" s="549" t="n">
        <f aca="false">IF(F352&gt;0,ROUND(AY352*N352*P352,2),0)</f>
        <v>0</v>
      </c>
      <c r="BD352" s="549" t="n">
        <f aca="false">SUM(Q352:U352,AH352:AL352)</f>
        <v>47.87</v>
      </c>
      <c r="BE352" s="549" t="n">
        <f aca="false">IF(F352=0,ROUND((PI()*((D352+M352*2)^2)/4)*AY352,2),ROUND((D352+M352*2)*(F352+M352*2)*AY352,2))</f>
        <v>6.08</v>
      </c>
      <c r="BF352" s="572" t="n">
        <f aca="false">IF(($I352+M352-0.15)&lt;=2,($I352+M352+0.15),IF(($I352+M352)&lt;=3,2.35,($I352+M352+0.2)-0.85))</f>
        <v>1.24</v>
      </c>
      <c r="BG352" s="572" t="n">
        <f aca="false">IF(D352&gt;2,(I352-F352-M352-0.11),IF(($I352+M352)&lt;=2,0,IF(($I352+M352)&gt;3,0.85,(I352+M352+0.2-BF352))))</f>
        <v>0</v>
      </c>
      <c r="BH352" s="572" t="n">
        <f aca="false">IF(D352&gt;2,ROUND(((1.42+0.4)+(0.91+0.4))*2*BG352,2),ROUND(AV352*AX352*BF352,2))</f>
        <v>2.43</v>
      </c>
      <c r="BI352" s="572" t="n">
        <f aca="false">ROUND(((PI()*0.9^2)/4)*BG352,2)</f>
        <v>0</v>
      </c>
      <c r="BJ352" s="550" t="n">
        <f aca="false">ROUND(BD352-BE352-BH352-BI352-BB352-BC352,2)</f>
        <v>32.57</v>
      </c>
      <c r="BK352" s="516"/>
    </row>
    <row r="353" customFormat="false" ht="14.25" hidden="false" customHeight="false" outlineLevel="0" collapsed="false">
      <c r="A353" s="558" t="s">
        <v>1466</v>
      </c>
      <c r="B353" s="570" t="s">
        <v>10</v>
      </c>
      <c r="C353" s="571" t="s">
        <v>1467</v>
      </c>
      <c r="D353" s="560" t="n">
        <v>0.4</v>
      </c>
      <c r="E353" s="561"/>
      <c r="F353" s="561"/>
      <c r="G353" s="560" t="s">
        <v>1150</v>
      </c>
      <c r="H353" s="562" t="n">
        <v>35</v>
      </c>
      <c r="I353" s="563" t="n">
        <v>1.1442</v>
      </c>
      <c r="J353" s="563" t="n">
        <v>1.1442</v>
      </c>
      <c r="K353" s="536" t="n">
        <v>0</v>
      </c>
      <c r="L353" s="537" t="n">
        <f aca="false">ROUND((I353+J353)/2,2)</f>
        <v>1.14</v>
      </c>
      <c r="M353" s="538" t="n">
        <f aca="false">IF(F353=0,ROUND($D353*0.1,2),IF(D353&gt;2.8,0.18,0.15))</f>
        <v>0.04</v>
      </c>
      <c r="N353" s="538" t="n">
        <f aca="false">IF(F353=0,IF(ROUND($D353/4,2),IF(ROUND(($D353*1.2)/6,2)&lt;0.1,0.1,ROUND(($D353*1.2)/6,2))),0.5)</f>
        <v>0.1</v>
      </c>
      <c r="O353" s="537" t="n">
        <f aca="false">L353+M353+N353</f>
        <v>1.28</v>
      </c>
      <c r="P353" s="537" t="n">
        <f aca="false">IF(O353&lt;2,(D353+M353*2)+0.6,(D353+M353*2)+0.6+ROUNDUP(O353-2,0)*0.1)</f>
        <v>1.08</v>
      </c>
      <c r="Q353" s="539" t="n">
        <f aca="false">IF($O353&lt;=$W$4,ROUND(IF($O353&lt;1.5,$O353*$H353*$P353,1.5*$H353*$P353),2),0)</f>
        <v>48.38</v>
      </c>
      <c r="R353" s="539" t="n">
        <f aca="false">IF($O353&gt;$W$4,ROUND(IF($O353&lt;1.5,$O353*$H353*$P353,1.5*$H353*$P353),2),0)</f>
        <v>0</v>
      </c>
      <c r="S353" s="539" t="n">
        <f aca="false">IF($O353&gt;$W$4,ROUND(IF($O353&lt;1.5,0,IF($O353&gt;3,1.5*$H353*$P353,($O353-1.5)*$H353*$P353)),2),0)</f>
        <v>0</v>
      </c>
      <c r="T353" s="539" t="n">
        <f aca="false">IF($O353&gt;$W$4,ROUND(IF($O353&lt;3,0,IF($O353&gt;4.5,1.5*$H353*$P353,($O353-3)*$H353*$P353)),2),0)</f>
        <v>0</v>
      </c>
      <c r="U353" s="539" t="n">
        <f aca="false">IF($O353&gt;$W$4,ROUND(IF($O353&lt;4.5,0,IF($O353&gt;6,($O353-4.5)*$H353*$P353,($O353-4.5)*$H353*$P353)),2),0)</f>
        <v>0</v>
      </c>
      <c r="V353" s="540" t="n">
        <f aca="false">IF($O353&gt;$W$4,IF($O353&lt;=4,ROUND($H353*($O353+0.5)*2,2),0),0)</f>
        <v>0</v>
      </c>
      <c r="W353" s="541" t="n">
        <f aca="false">IF($O353&gt;$W$4,IF($O353&gt;4,ROUND($H353*($O353+0.5)*2,2),0),0)</f>
        <v>0</v>
      </c>
      <c r="X353" s="558" t="str">
        <f aca="false">A353</f>
        <v>JC29-13-2</v>
      </c>
      <c r="Y353" s="560" t="n">
        <f aca="false">IF($D353=0.4,1.2,IF($D353=0.6,1.2,IF($D353=0.8,1.3,IF($D353=1,1.5,IF($D353=1.2,1.7,IF($D353&lt;=2,2,"--"))))))</f>
        <v>1.2</v>
      </c>
      <c r="Z353" s="564" t="s">
        <v>1151</v>
      </c>
      <c r="AA353" s="561" t="n">
        <f aca="false">Y353</f>
        <v>1.2</v>
      </c>
      <c r="AB353" s="543" t="n">
        <f aca="false">IF($Y353="--","--",I353)</f>
        <v>1.1442</v>
      </c>
      <c r="AC353" s="544" t="n">
        <f aca="false">IF($Y353="--","--",IF(D353&gt;1.5,0.15,ROUND($D353*0.1,2)))</f>
        <v>0.04</v>
      </c>
      <c r="AD353" s="544" t="n">
        <f aca="false">IF($Y353="--","--",0.15)</f>
        <v>0.15</v>
      </c>
      <c r="AE353" s="545" t="n">
        <f aca="false">IF($Y353="--","--",ROUND(AB353+AC353+AD353,2))</f>
        <v>1.33</v>
      </c>
      <c r="AF353" s="565" t="n">
        <f aca="false">IF($Y353="--","--",IF($AB353&lt;=2,$Y353+1,($Y353+1)+ROUNDUP($AB353-2,0)*0.1))</f>
        <v>2.2</v>
      </c>
      <c r="AG353" s="566" t="n">
        <f aca="false">IF($D353=0.4,0.92,IF($D353=0.6,0.68,IF($D353=0.8,0.74,IF($D353=1,0.7,IF($D353=1.2,0.66,IF($D353=1.5,0.6,IF($D353&lt;=2,(2.4-(D353+0.3)),"--")))))))</f>
        <v>0.92</v>
      </c>
      <c r="AH353" s="547" t="n">
        <f aca="false">IF($Y353="--","--",IF($AE353&lt;=$W$4,ROUND(IF($AE353&lt;1.5,$AE353*$AF353*$AG353,1.5*$AF353*$AG353),2),0))</f>
        <v>2.69</v>
      </c>
      <c r="AI353" s="547" t="n">
        <f aca="false">IF($Y353="--","--",IF($AE353&gt;$W$4,ROUND(IF($AE353&lt;1.5,$AE353*$AF353*$AG353,1.5*$AF353*$AG353),2),0))</f>
        <v>0</v>
      </c>
      <c r="AJ353" s="547" t="n">
        <f aca="false">IF($Y353="--","--",IF($AE353&gt;$W$4,ROUND(IF($AE353&lt;1.5,0,IF($AE353&gt;3,1.5*$AF353*$AG353,($AE353-1.5)*$AF353*$AG353)),2),0))</f>
        <v>0</v>
      </c>
      <c r="AK353" s="547" t="n">
        <f aca="false">IF($Y353="--","--",IF($AE353&gt;$W$4,ROUND(IF($AE353&lt;3,0,IF($AE353&gt;4.5,1.5*$AF353*$AG353,($AE353-3)*$AF353*$AG353)),2),0))</f>
        <v>0</v>
      </c>
      <c r="AL353" s="547" t="n">
        <f aca="false">IF($Y353="--","--",IF($AE353&gt;$W$4,ROUND(IF($AE353&lt;4.5,0,IF($AE353&gt;6,($AE353-4.5)*$AF353*$AG353,($AE353-4.5)*$AF353*$AG353)),2),0))</f>
        <v>0</v>
      </c>
      <c r="AM353" s="544" t="n">
        <f aca="false">IF($Y353="--","--",IF($AE353&gt;$W$4,IF($AE353&lt;=4,ROUND(($AG353*4)*($AE353+0.5)*2,2),0),0))</f>
        <v>0</v>
      </c>
      <c r="AN353" s="548" t="n">
        <f aca="false">IF($Y353="--","--",IF($AE353&gt;$W$4,IF($AE353&gt;4,ROUND(($AG353*4)*($AE353+0.5)*2,2),0),0))</f>
        <v>0</v>
      </c>
      <c r="AO353" s="558" t="s">
        <v>1466</v>
      </c>
      <c r="AP353" s="570" t="s">
        <v>10</v>
      </c>
      <c r="AQ353" s="571" t="s">
        <v>1467</v>
      </c>
      <c r="AR353" s="560" t="n">
        <v>0.4</v>
      </c>
      <c r="AS353" s="561"/>
      <c r="AT353" s="561"/>
      <c r="AU353" s="562" t="n">
        <v>35</v>
      </c>
      <c r="AV353" s="560" t="n">
        <f aca="false">IF($Y353="--","--",Y353+0.2)</f>
        <v>1.4</v>
      </c>
      <c r="AW353" s="564" t="s">
        <v>1151</v>
      </c>
      <c r="AX353" s="561" t="n">
        <f aca="false">AV353</f>
        <v>1.4</v>
      </c>
      <c r="AY353" s="538" t="n">
        <f aca="false">IF(D353&gt;2,AU353,AU353-AV353)</f>
        <v>33.6</v>
      </c>
      <c r="AZ353" s="538" t="n">
        <f aca="false">N353</f>
        <v>0.1</v>
      </c>
      <c r="BA353" s="538" t="n">
        <f aca="false">P353</f>
        <v>1.08</v>
      </c>
      <c r="BB353" s="537" t="n">
        <f aca="false">IF(F353=0,IF(ROUND(AY353*(((N353*P353)+(((D353+M353*2)/6)*P353))-ROUND(((D353+M353*2)^2)*((PI()*96.379/(4*360))-((SIN((96.379/2)*PI()/180))*(COS((96.379/2)*PI()/180))/4)),4)),2),ROUND(AY353*(((N353*P353)+(((D353+M353*2)/4)*P353))-ROUND(((D353+M353*2)^2)*((PI()*120/(4*360))-((SIN((120/2)*PI()/180))*(COS((120/2)*PI()/180))/4)),4)),2)),0)</f>
        <v>6.79</v>
      </c>
      <c r="BC353" s="549" t="n">
        <f aca="false">IF(F353&gt;0,ROUND(AY353*N353*P353,2),0)</f>
        <v>0</v>
      </c>
      <c r="BD353" s="549" t="n">
        <f aca="false">SUM(Q353:U353,AH353:AL353)</f>
        <v>51.07</v>
      </c>
      <c r="BE353" s="549" t="n">
        <f aca="false">IF(F353=0,ROUND((PI()*((D353+M353*2)^2)/4)*AY353,2),ROUND((D353+M353*2)*(F353+M353*2)*AY353,2))</f>
        <v>6.08</v>
      </c>
      <c r="BF353" s="572" t="n">
        <f aca="false">IF(($I353+M353-0.15)&lt;=2,($I353+M353+0.15),IF(($I353+M353)&lt;=3,2.35,($I353+M353+0.2)-0.85))</f>
        <v>1.3342</v>
      </c>
      <c r="BG353" s="572" t="n">
        <f aca="false">IF(D353&gt;2,(I353-F353-M353-0.11),IF(($I353+M353)&lt;=2,0,IF(($I353+M353)&gt;3,0.85,(I353+M353+0.2-BF353))))</f>
        <v>0</v>
      </c>
      <c r="BH353" s="572" t="n">
        <f aca="false">IF(D353&gt;2,ROUND(((1.42+0.4)+(0.91+0.4))*2*BG353,2),ROUND(AV353*AX353*BF353,2))</f>
        <v>2.62</v>
      </c>
      <c r="BI353" s="572" t="n">
        <f aca="false">ROUND(((PI()*0.9^2)/4)*BG353,2)</f>
        <v>0</v>
      </c>
      <c r="BJ353" s="550" t="n">
        <f aca="false">ROUND(BD353-BE353-BH353-BI353-BB353-BC353,2)</f>
        <v>35.58</v>
      </c>
      <c r="BK353" s="516"/>
    </row>
    <row r="354" customFormat="false" ht="14.25" hidden="false" customHeight="false" outlineLevel="0" collapsed="false">
      <c r="A354" s="558" t="s">
        <v>1467</v>
      </c>
      <c r="B354" s="570" t="s">
        <v>10</v>
      </c>
      <c r="C354" s="571" t="s">
        <v>1468</v>
      </c>
      <c r="D354" s="560" t="n">
        <v>0.4</v>
      </c>
      <c r="E354" s="561"/>
      <c r="F354" s="561"/>
      <c r="G354" s="560" t="s">
        <v>1150</v>
      </c>
      <c r="H354" s="562" t="n">
        <v>35</v>
      </c>
      <c r="I354" s="563" t="n">
        <v>1.1442</v>
      </c>
      <c r="J354" s="563" t="n">
        <v>1.1442</v>
      </c>
      <c r="K354" s="536" t="n">
        <v>0.2</v>
      </c>
      <c r="L354" s="537" t="n">
        <f aca="false">ROUND((I354+J354)/2,2)</f>
        <v>1.14</v>
      </c>
      <c r="M354" s="538" t="n">
        <f aca="false">IF(F354=0,ROUND($D354*0.1,2),IF(D354&gt;2.8,0.18,0.15))</f>
        <v>0.04</v>
      </c>
      <c r="N354" s="538" t="n">
        <f aca="false">IF(F354=0,IF(ROUND($D354/4,2),IF(ROUND(($D354*1.2)/6,2)&lt;0.1,0.1,ROUND(($D354*1.2)/6,2))),0.5)</f>
        <v>0.1</v>
      </c>
      <c r="O354" s="537" t="n">
        <f aca="false">L354+M354+N354</f>
        <v>1.28</v>
      </c>
      <c r="P354" s="537" t="n">
        <f aca="false">IF(O354&lt;2,(D354+M354*2)+0.6,(D354+M354*2)+0.6+ROUNDUP(O354-2,0)*0.1)</f>
        <v>1.08</v>
      </c>
      <c r="Q354" s="539" t="n">
        <f aca="false">IF($O354&lt;=$W$4,ROUND(IF($O354&lt;1.5,$O354*$H354*$P354,1.5*$H354*$P354),2),0)</f>
        <v>48.38</v>
      </c>
      <c r="R354" s="539" t="n">
        <f aca="false">IF($O354&gt;$W$4,ROUND(IF($O354&lt;1.5,$O354*$H354*$P354,1.5*$H354*$P354),2),0)</f>
        <v>0</v>
      </c>
      <c r="S354" s="539" t="n">
        <f aca="false">IF($O354&gt;$W$4,ROUND(IF($O354&lt;1.5,0,IF($O354&gt;3,1.5*$H354*$P354,($O354-1.5)*$H354*$P354)),2),0)</f>
        <v>0</v>
      </c>
      <c r="T354" s="539" t="n">
        <f aca="false">IF($O354&gt;$W$4,ROUND(IF($O354&lt;3,0,IF($O354&gt;4.5,1.5*$H354*$P354,($O354-3)*$H354*$P354)),2),0)</f>
        <v>0</v>
      </c>
      <c r="U354" s="539" t="n">
        <f aca="false">IF($O354&gt;$W$4,ROUND(IF($O354&lt;4.5,0,IF($O354&gt;6,($O354-4.5)*$H354*$P354,($O354-4.5)*$H354*$P354)),2),0)</f>
        <v>0</v>
      </c>
      <c r="V354" s="540" t="n">
        <f aca="false">IF($O354&gt;$W$4,IF($O354&lt;=4,ROUND($H354*($O354+0.5)*2,2),0),0)</f>
        <v>0</v>
      </c>
      <c r="W354" s="541" t="n">
        <f aca="false">IF($O354&gt;$W$4,IF($O354&gt;4,ROUND($H354*($O354+0.5)*2,2),0),0)</f>
        <v>0</v>
      </c>
      <c r="X354" s="558" t="str">
        <f aca="false">A354</f>
        <v>JC29-13-3</v>
      </c>
      <c r="Y354" s="560" t="n">
        <f aca="false">IF($D354=0.4,1.2,IF($D354=0.6,1.2,IF($D354=0.8,1.3,IF($D354=1,1.5,IF($D354=1.2,1.7,IF($D354&lt;=2,2,"--"))))))</f>
        <v>1.2</v>
      </c>
      <c r="Z354" s="564" t="s">
        <v>1151</v>
      </c>
      <c r="AA354" s="561" t="n">
        <f aca="false">Y354</f>
        <v>1.2</v>
      </c>
      <c r="AB354" s="543" t="n">
        <f aca="false">IF($Y354="--","--",I354)</f>
        <v>1.1442</v>
      </c>
      <c r="AC354" s="544" t="n">
        <f aca="false">IF($Y354="--","--",IF(D354&gt;1.5,0.15,ROUND($D354*0.1,2)))</f>
        <v>0.04</v>
      </c>
      <c r="AD354" s="544" t="n">
        <f aca="false">IF($Y354="--","--",0.15)</f>
        <v>0.15</v>
      </c>
      <c r="AE354" s="545" t="n">
        <f aca="false">IF($Y354="--","--",ROUND(AB354+AC354+AD354,2))</f>
        <v>1.33</v>
      </c>
      <c r="AF354" s="565" t="n">
        <f aca="false">IF($Y354="--","--",IF($AB354&lt;=2,$Y354+1,($Y354+1)+ROUNDUP($AB354-2,0)*0.1))</f>
        <v>2.2</v>
      </c>
      <c r="AG354" s="566" t="n">
        <f aca="false">IF($D354=0.4,0.92,IF($D354=0.6,0.68,IF($D354=0.8,0.74,IF($D354=1,0.7,IF($D354=1.2,0.66,IF($D354=1.5,0.6,IF($D354&lt;=2,(2.4-(D354+0.3)),"--")))))))</f>
        <v>0.92</v>
      </c>
      <c r="AH354" s="547" t="n">
        <f aca="false">IF($Y354="--","--",IF($AE354&lt;=$W$4,ROUND(IF($AE354&lt;1.5,$AE354*$AF354*$AG354,1.5*$AF354*$AG354),2),0))</f>
        <v>2.69</v>
      </c>
      <c r="AI354" s="547" t="n">
        <f aca="false">IF($Y354="--","--",IF($AE354&gt;$W$4,ROUND(IF($AE354&lt;1.5,$AE354*$AF354*$AG354,1.5*$AF354*$AG354),2),0))</f>
        <v>0</v>
      </c>
      <c r="AJ354" s="547" t="n">
        <f aca="false">IF($Y354="--","--",IF($AE354&gt;$W$4,ROUND(IF($AE354&lt;1.5,0,IF($AE354&gt;3,1.5*$AF354*$AG354,($AE354-1.5)*$AF354*$AG354)),2),0))</f>
        <v>0</v>
      </c>
      <c r="AK354" s="547" t="n">
        <f aca="false">IF($Y354="--","--",IF($AE354&gt;$W$4,ROUND(IF($AE354&lt;3,0,IF($AE354&gt;4.5,1.5*$AF354*$AG354,($AE354-3)*$AF354*$AG354)),2),0))</f>
        <v>0</v>
      </c>
      <c r="AL354" s="547" t="n">
        <f aca="false">IF($Y354="--","--",IF($AE354&gt;$W$4,ROUND(IF($AE354&lt;4.5,0,IF($AE354&gt;6,($AE354-4.5)*$AF354*$AG354,($AE354-4.5)*$AF354*$AG354)),2),0))</f>
        <v>0</v>
      </c>
      <c r="AM354" s="544" t="n">
        <f aca="false">IF($Y354="--","--",IF($AE354&gt;$W$4,IF($AE354&lt;=4,ROUND(($AG354*4)*($AE354+0.5)*2,2),0),0))</f>
        <v>0</v>
      </c>
      <c r="AN354" s="548" t="n">
        <f aca="false">IF($Y354="--","--",IF($AE354&gt;$W$4,IF($AE354&gt;4,ROUND(($AG354*4)*($AE354+0.5)*2,2),0),0))</f>
        <v>0</v>
      </c>
      <c r="AO354" s="558" t="s">
        <v>1467</v>
      </c>
      <c r="AP354" s="570" t="s">
        <v>10</v>
      </c>
      <c r="AQ354" s="571" t="s">
        <v>1468</v>
      </c>
      <c r="AR354" s="560" t="n">
        <v>0.4</v>
      </c>
      <c r="AS354" s="561"/>
      <c r="AT354" s="561"/>
      <c r="AU354" s="562" t="n">
        <v>35</v>
      </c>
      <c r="AV354" s="560" t="n">
        <f aca="false">IF($Y354="--","--",Y354+0.2)</f>
        <v>1.4</v>
      </c>
      <c r="AW354" s="564" t="s">
        <v>1151</v>
      </c>
      <c r="AX354" s="561" t="n">
        <f aca="false">AV354</f>
        <v>1.4</v>
      </c>
      <c r="AY354" s="538" t="n">
        <f aca="false">IF(D354&gt;2,AU354,AU354-AV354)</f>
        <v>33.6</v>
      </c>
      <c r="AZ354" s="538" t="n">
        <f aca="false">N354</f>
        <v>0.1</v>
      </c>
      <c r="BA354" s="538" t="n">
        <f aca="false">P354</f>
        <v>1.08</v>
      </c>
      <c r="BB354" s="537" t="n">
        <f aca="false">IF(F354=0,IF(ROUND(AY354*(((N354*P354)+(((D354+M354*2)/6)*P354))-ROUND(((D354+M354*2)^2)*((PI()*96.379/(4*360))-((SIN((96.379/2)*PI()/180))*(COS((96.379/2)*PI()/180))/4)),4)),2),ROUND(AY354*(((N354*P354)+(((D354+M354*2)/4)*P354))-ROUND(((D354+M354*2)^2)*((PI()*120/(4*360))-((SIN((120/2)*PI()/180))*(COS((120/2)*PI()/180))/4)),4)),2)),0)</f>
        <v>6.79</v>
      </c>
      <c r="BC354" s="549" t="n">
        <f aca="false">IF(F354&gt;0,ROUND(AY354*N354*P354,2),0)</f>
        <v>0</v>
      </c>
      <c r="BD354" s="549" t="n">
        <f aca="false">SUM(Q354:U354,AH354:AL354)</f>
        <v>51.07</v>
      </c>
      <c r="BE354" s="549" t="n">
        <f aca="false">IF(F354=0,ROUND((PI()*((D354+M354*2)^2)/4)*AY354,2),ROUND((D354+M354*2)*(F354+M354*2)*AY354,2))</f>
        <v>6.08</v>
      </c>
      <c r="BF354" s="572" t="n">
        <f aca="false">IF(($I354+M354-0.15)&lt;=2,($I354+M354+0.15),IF(($I354+M354)&lt;=3,2.35,($I354+M354+0.2)-0.85))</f>
        <v>1.3342</v>
      </c>
      <c r="BG354" s="572" t="n">
        <f aca="false">IF(D354&gt;2,(I354-F354-M354-0.11),IF(($I354+M354)&lt;=2,0,IF(($I354+M354)&gt;3,0.85,(I354+M354+0.2-BF354))))</f>
        <v>0</v>
      </c>
      <c r="BH354" s="572" t="n">
        <f aca="false">IF(D354&gt;2,ROUND(((1.42+0.4)+(0.91+0.4))*2*BG354,2),ROUND(AV354*AX354*BF354,2))</f>
        <v>2.62</v>
      </c>
      <c r="BI354" s="572" t="n">
        <f aca="false">ROUND(((PI()*0.9^2)/4)*BG354,2)</f>
        <v>0</v>
      </c>
      <c r="BJ354" s="550" t="n">
        <f aca="false">ROUND(BD354-BE354-BH354-BI354-BB354-BC354,2)</f>
        <v>35.58</v>
      </c>
      <c r="BK354" s="516"/>
    </row>
    <row r="355" customFormat="false" ht="14.25" hidden="false" customHeight="false" outlineLevel="0" collapsed="false">
      <c r="A355" s="558" t="s">
        <v>1468</v>
      </c>
      <c r="B355" s="570" t="s">
        <v>10</v>
      </c>
      <c r="C355" s="571" t="s">
        <v>1469</v>
      </c>
      <c r="D355" s="560" t="n">
        <v>0.6</v>
      </c>
      <c r="E355" s="561"/>
      <c r="F355" s="561"/>
      <c r="G355" s="560" t="s">
        <v>1150</v>
      </c>
      <c r="H355" s="562" t="n">
        <v>33</v>
      </c>
      <c r="I355" s="563" t="n">
        <v>1.3442</v>
      </c>
      <c r="J355" s="563" t="n">
        <v>1.3024</v>
      </c>
      <c r="K355" s="536" t="n">
        <v>0</v>
      </c>
      <c r="L355" s="537" t="n">
        <f aca="false">ROUND((I355+J355)/2,2)</f>
        <v>1.32</v>
      </c>
      <c r="M355" s="538" t="n">
        <f aca="false">IF(F355=0,ROUND($D355*0.1,2),IF(D355&gt;2.8,0.18,0.15))</f>
        <v>0.06</v>
      </c>
      <c r="N355" s="538" t="n">
        <f aca="false">IF(F355=0,IF(ROUND($D355/4,2),IF(ROUND(($D355*1.2)/6,2)&lt;0.1,0.1,ROUND(($D355*1.2)/6,2))),0.5)</f>
        <v>0.12</v>
      </c>
      <c r="O355" s="537" t="n">
        <f aca="false">L355+M355+N355</f>
        <v>1.5</v>
      </c>
      <c r="P355" s="537" t="n">
        <f aca="false">IF(O355&lt;2,(D355+M355*2)+0.6,(D355+M355*2)+0.6+ROUNDUP(O355-2,0)*0.1)</f>
        <v>1.32</v>
      </c>
      <c r="Q355" s="539" t="n">
        <f aca="false">IF($O355&lt;=$W$4,ROUND(IF($O355&lt;1.5,$O355*$H355*$P355,1.5*$H355*$P355),2),0)</f>
        <v>65.34</v>
      </c>
      <c r="R355" s="539" t="n">
        <f aca="false">IF($O355&gt;$W$4,ROUND(IF($O355&lt;1.5,$O355*$H355*$P355,1.5*$H355*$P355),2),0)</f>
        <v>0</v>
      </c>
      <c r="S355" s="539" t="n">
        <f aca="false">IF($O355&gt;$W$4,ROUND(IF($O355&lt;1.5,0,IF($O355&gt;3,1.5*$H355*$P355,($O355-1.5)*$H355*$P355)),2),0)</f>
        <v>0</v>
      </c>
      <c r="T355" s="539" t="n">
        <f aca="false">IF($O355&gt;$W$4,ROUND(IF($O355&lt;3,0,IF($O355&gt;4.5,1.5*$H355*$P355,($O355-3)*$H355*$P355)),2),0)</f>
        <v>0</v>
      </c>
      <c r="U355" s="539" t="n">
        <f aca="false">IF($O355&gt;$W$4,ROUND(IF($O355&lt;4.5,0,IF($O355&gt;6,($O355-4.5)*$H355*$P355,($O355-4.5)*$H355*$P355)),2),0)</f>
        <v>0</v>
      </c>
      <c r="V355" s="540" t="n">
        <f aca="false">IF($O355&gt;$W$4,IF($O355&lt;=4,ROUND($H355*($O355+0.5)*2,2),0),0)</f>
        <v>0</v>
      </c>
      <c r="W355" s="541" t="n">
        <f aca="false">IF($O355&gt;$W$4,IF($O355&gt;4,ROUND($H355*($O355+0.5)*2,2),0),0)</f>
        <v>0</v>
      </c>
      <c r="X355" s="558" t="str">
        <f aca="false">A355</f>
        <v>JC29-13-4</v>
      </c>
      <c r="Y355" s="560" t="n">
        <f aca="false">IF($D355=0.4,1.2,IF($D355=0.6,1.2,IF($D355=0.8,1.3,IF($D355=1,1.5,IF($D355=1.2,1.7,IF($D355&lt;=2,2,"--"))))))</f>
        <v>1.2</v>
      </c>
      <c r="Z355" s="564" t="s">
        <v>1151</v>
      </c>
      <c r="AA355" s="561" t="n">
        <f aca="false">Y355</f>
        <v>1.2</v>
      </c>
      <c r="AB355" s="543" t="n">
        <f aca="false">IF($Y355="--","--",I355)</f>
        <v>1.3442</v>
      </c>
      <c r="AC355" s="544" t="n">
        <f aca="false">IF($Y355="--","--",IF(D355&gt;1.5,0.15,ROUND($D355*0.1,2)))</f>
        <v>0.06</v>
      </c>
      <c r="AD355" s="544" t="n">
        <f aca="false">IF($Y355="--","--",0.15)</f>
        <v>0.15</v>
      </c>
      <c r="AE355" s="545" t="n">
        <f aca="false">IF($Y355="--","--",ROUND(AB355+AC355+AD355,2))</f>
        <v>1.55</v>
      </c>
      <c r="AF355" s="565" t="n">
        <f aca="false">IF($Y355="--","--",IF($AB355&lt;=2,$Y355+1,($Y355+1)+ROUNDUP($AB355-2,0)*0.1))</f>
        <v>2.2</v>
      </c>
      <c r="AG355" s="566" t="n">
        <f aca="false">IF($D355=0.4,0.92,IF($D355=0.6,0.68,IF($D355=0.8,0.74,IF($D355=1,0.7,IF($D355=1.2,0.66,IF($D355=1.5,0.6,IF($D355&lt;=2,(2.4-(D355+0.3)),"--")))))))</f>
        <v>0.68</v>
      </c>
      <c r="AH355" s="547" t="n">
        <f aca="false">IF($Y355="--","--",IF($AE355&lt;=$W$4,ROUND(IF($AE355&lt;1.5,$AE355*$AF355*$AG355,1.5*$AF355*$AG355),2),0))</f>
        <v>0</v>
      </c>
      <c r="AI355" s="547" t="n">
        <f aca="false">IF($Y355="--","--",IF($AE355&gt;$W$4,ROUND(IF($AE355&lt;1.5,$AE355*$AF355*$AG355,1.5*$AF355*$AG355),2),0))</f>
        <v>2.24</v>
      </c>
      <c r="AJ355" s="547" t="n">
        <f aca="false">IF($Y355="--","--",IF($AE355&gt;$W$4,ROUND(IF($AE355&lt;1.5,0,IF($AE355&gt;3,1.5*$AF355*$AG355,($AE355-1.5)*$AF355*$AG355)),2),0))</f>
        <v>0.07</v>
      </c>
      <c r="AK355" s="547" t="n">
        <f aca="false">IF($Y355="--","--",IF($AE355&gt;$W$4,ROUND(IF($AE355&lt;3,0,IF($AE355&gt;4.5,1.5*$AF355*$AG355,($AE355-3)*$AF355*$AG355)),2),0))</f>
        <v>0</v>
      </c>
      <c r="AL355" s="547" t="n">
        <f aca="false">IF($Y355="--","--",IF($AE355&gt;$W$4,ROUND(IF($AE355&lt;4.5,0,IF($AE355&gt;6,($AE355-4.5)*$AF355*$AG355,($AE355-4.5)*$AF355*$AG355)),2),0))</f>
        <v>0</v>
      </c>
      <c r="AM355" s="544" t="n">
        <f aca="false">IF($Y355="--","--",IF($AE355&gt;$W$4,IF($AE355&lt;=4,ROUND(($AG355*4)*($AE355+0.5)*2,2),0),0))</f>
        <v>11.15</v>
      </c>
      <c r="AN355" s="548" t="n">
        <f aca="false">IF($Y355="--","--",IF($AE355&gt;$W$4,IF($AE355&gt;4,ROUND(($AG355*4)*($AE355+0.5)*2,2),0),0))</f>
        <v>0</v>
      </c>
      <c r="AO355" s="558" t="s">
        <v>1468</v>
      </c>
      <c r="AP355" s="570" t="s">
        <v>10</v>
      </c>
      <c r="AQ355" s="571" t="s">
        <v>1469</v>
      </c>
      <c r="AR355" s="560" t="n">
        <v>0.6</v>
      </c>
      <c r="AS355" s="561"/>
      <c r="AT355" s="561"/>
      <c r="AU355" s="562" t="n">
        <v>33</v>
      </c>
      <c r="AV355" s="560" t="n">
        <f aca="false">IF($Y355="--","--",Y355+0.2)</f>
        <v>1.4</v>
      </c>
      <c r="AW355" s="564" t="s">
        <v>1151</v>
      </c>
      <c r="AX355" s="561" t="n">
        <f aca="false">AV355</f>
        <v>1.4</v>
      </c>
      <c r="AY355" s="538" t="n">
        <f aca="false">IF(D355&gt;2,AU355,AU355-AV355)</f>
        <v>31.6</v>
      </c>
      <c r="AZ355" s="538" t="n">
        <f aca="false">N355</f>
        <v>0.12</v>
      </c>
      <c r="BA355" s="538" t="n">
        <f aca="false">P355</f>
        <v>1.32</v>
      </c>
      <c r="BB355" s="537" t="n">
        <f aca="false">IF(F355=0,IF(ROUND(AY355*(((N355*P355)+(((D355+M355*2)/6)*P355))-ROUND(((D355+M355*2)^2)*((PI()*96.379/(4*360))-((SIN((96.379/2)*PI()/180))*(COS((96.379/2)*PI()/180))/4)),4)),2),ROUND(AY355*(((N355*P355)+(((D355+M355*2)/4)*P355))-ROUND(((D355+M355*2)^2)*((PI()*120/(4*360))-((SIN((120/2)*PI()/180))*(COS((120/2)*PI()/180))/4)),4)),2)),0)</f>
        <v>10</v>
      </c>
      <c r="BC355" s="549" t="n">
        <f aca="false">IF(F355&gt;0,ROUND(AY355*N355*P355,2),0)</f>
        <v>0</v>
      </c>
      <c r="BD355" s="549" t="n">
        <f aca="false">SUM(Q355:U355,AH355:AL355)</f>
        <v>67.65</v>
      </c>
      <c r="BE355" s="549" t="n">
        <f aca="false">IF(F355=0,ROUND((PI()*((D355+M355*2)^2)/4)*AY355,2),ROUND((D355+M355*2)*(F355+M355*2)*AY355,2))</f>
        <v>12.87</v>
      </c>
      <c r="BF355" s="572" t="n">
        <f aca="false">IF(($I355+M355-0.15)&lt;=2,($I355+M355+0.15),IF(($I355+M355)&lt;=3,2.35,($I355+M355+0.2)-0.85))</f>
        <v>1.5542</v>
      </c>
      <c r="BG355" s="572" t="n">
        <f aca="false">IF(D355&gt;2,(I355-F355-M355-0.11),IF(($I355+M355)&lt;=2,0,IF(($I355+M355)&gt;3,0.85,(I355+M355+0.2-BF355))))</f>
        <v>0</v>
      </c>
      <c r="BH355" s="572" t="n">
        <f aca="false">IF(D355&gt;2,ROUND(((1.42+0.4)+(0.91+0.4))*2*BG355,2),ROUND(AV355*AX355*BF355,2))</f>
        <v>3.05</v>
      </c>
      <c r="BI355" s="572" t="n">
        <f aca="false">ROUND(((PI()*0.9^2)/4)*BG355,2)</f>
        <v>0</v>
      </c>
      <c r="BJ355" s="550" t="n">
        <f aca="false">ROUND(BD355-BE355-BH355-BI355-BB355-BC355,2)</f>
        <v>41.73</v>
      </c>
      <c r="BK355" s="516"/>
    </row>
    <row r="356" customFormat="false" ht="14.25" hidden="false" customHeight="false" outlineLevel="0" collapsed="false">
      <c r="A356" s="530" t="s">
        <v>1469</v>
      </c>
      <c r="B356" s="531" t="s">
        <v>10</v>
      </c>
      <c r="C356" s="532" t="s">
        <v>1470</v>
      </c>
      <c r="D356" s="533" t="n">
        <v>0.6</v>
      </c>
      <c r="E356" s="534"/>
      <c r="F356" s="534"/>
      <c r="G356" s="533" t="s">
        <v>1150</v>
      </c>
      <c r="H356" s="535" t="n">
        <v>18</v>
      </c>
      <c r="I356" s="536" t="n">
        <v>1.3024</v>
      </c>
      <c r="J356" s="536" t="n">
        <v>1.4121</v>
      </c>
      <c r="K356" s="536" t="n">
        <v>0.45</v>
      </c>
      <c r="L356" s="537" t="n">
        <f aca="false">ROUND((I356+J356)/2,2)</f>
        <v>1.36</v>
      </c>
      <c r="M356" s="538" t="n">
        <f aca="false">IF(F356=0,ROUND($D356*0.1,2),IF(D356&gt;2.8,0.18,0.15))</f>
        <v>0.06</v>
      </c>
      <c r="N356" s="538" t="n">
        <f aca="false">IF(F356=0,IF(ROUND($D356/4,2),IF(ROUND(($D356*1.2)/6,2)&lt;0.1,0.1,ROUND(($D356*1.2)/6,2))),0.5)</f>
        <v>0.12</v>
      </c>
      <c r="O356" s="537" t="n">
        <f aca="false">L356+M356+N356</f>
        <v>1.54</v>
      </c>
      <c r="P356" s="537" t="n">
        <f aca="false">IF(O356&lt;2,(D356+M356*2)+0.6,(D356+M356*2)+0.6+ROUNDUP(O356-2,0)*0.1)</f>
        <v>1.32</v>
      </c>
      <c r="Q356" s="539" t="n">
        <f aca="false">IF($O356&lt;=$W$4,ROUND(IF($O356&lt;1.5,$O356*$H356*$P356,1.5*$H356*$P356),2),0)</f>
        <v>0</v>
      </c>
      <c r="R356" s="539" t="n">
        <f aca="false">IF($O356&gt;$W$4,ROUND(IF($O356&lt;1.5,$O356*$H356*$P356,1.5*$H356*$P356),2),0)</f>
        <v>35.64</v>
      </c>
      <c r="S356" s="539" t="n">
        <f aca="false">IF($O356&gt;$W$4,ROUND(IF($O356&lt;1.5,0,IF($O356&gt;3,1.5*$H356*$P356,($O356-1.5)*$H356*$P356)),2),0)</f>
        <v>0.95</v>
      </c>
      <c r="T356" s="539" t="n">
        <f aca="false">IF($O356&gt;$W$4,ROUND(IF($O356&lt;3,0,IF($O356&gt;4.5,1.5*$H356*$P356,($O356-3)*$H356*$P356)),2),0)</f>
        <v>0</v>
      </c>
      <c r="U356" s="539" t="n">
        <f aca="false">IF($O356&gt;$W$4,ROUND(IF($O356&lt;4.5,0,IF($O356&gt;6,($O356-4.5)*$H356*$P356,($O356-4.5)*$H356*$P356)),2),0)</f>
        <v>0</v>
      </c>
      <c r="V356" s="540" t="n">
        <f aca="false">IF($O356&gt;$W$4,IF($O356&lt;=4,ROUND($H356*($O356+0.5)*2,2),0),0)</f>
        <v>73.44</v>
      </c>
      <c r="W356" s="541" t="n">
        <f aca="false">IF($O356&gt;$W$4,IF($O356&gt;4,ROUND($H356*($O356+0.5)*2,2),0),0)</f>
        <v>0</v>
      </c>
      <c r="X356" s="530" t="str">
        <f aca="false">A356</f>
        <v>JC29-13-5</v>
      </c>
      <c r="Y356" s="533" t="n">
        <f aca="false">IF($D356=0.4,1.2,IF($D356=0.6,1.2,IF($D356=0.8,1.3,IF($D356=1,1.5,IF($D356=1.2,1.7,IF($D356&lt;=2,2,"--"))))))</f>
        <v>1.2</v>
      </c>
      <c r="Z356" s="542" t="s">
        <v>1151</v>
      </c>
      <c r="AA356" s="534" t="n">
        <f aca="false">Y356</f>
        <v>1.2</v>
      </c>
      <c r="AB356" s="543" t="n">
        <f aca="false">IF($Y356="--","--",I356)</f>
        <v>1.3024</v>
      </c>
      <c r="AC356" s="544" t="n">
        <f aca="false">IF($Y356="--","--",IF(D356&gt;1.5,0.15,ROUND($D356*0.1,2)))</f>
        <v>0.06</v>
      </c>
      <c r="AD356" s="544" t="n">
        <f aca="false">IF($Y356="--","--",0.15)</f>
        <v>0.15</v>
      </c>
      <c r="AE356" s="545" t="n">
        <f aca="false">IF($Y356="--","--",ROUND(AB356+AC356+AD356,2))</f>
        <v>1.51</v>
      </c>
      <c r="AF356" s="545" t="n">
        <f aca="false">IF($Y356="--","--",IF($AB356&lt;=2,$Y356+1,($Y356+1)+ROUNDUP($AB356-2,0)*0.1))</f>
        <v>2.2</v>
      </c>
      <c r="AG356" s="546" t="n">
        <f aca="false">IF($D356=0.4,0.92,IF($D356=0.6,0.68,IF($D356=0.8,0.74,IF($D356=1,0.7,IF($D356=1.2,0.66,IF($D356=1.5,0.6,IF($D356&lt;=2,(2.4-(D356+0.3)),"--")))))))</f>
        <v>0.68</v>
      </c>
      <c r="AH356" s="547" t="n">
        <f aca="false">IF($Y356="--","--",IF($AE356&lt;=$W$4,ROUND(IF($AE356&lt;1.5,$AE356*$AF356*$AG356,1.5*$AF356*$AG356),2),0))</f>
        <v>0</v>
      </c>
      <c r="AI356" s="547" t="n">
        <f aca="false">IF($Y356="--","--",IF($AE356&gt;$W$4,ROUND(IF($AE356&lt;1.5,$AE356*$AF356*$AG356,1.5*$AF356*$AG356),2),0))</f>
        <v>2.24</v>
      </c>
      <c r="AJ356" s="547" t="n">
        <f aca="false">IF($Y356="--","--",IF($AE356&gt;$W$4,ROUND(IF($AE356&lt;1.5,0,IF($AE356&gt;3,1.5*$AF356*$AG356,($AE356-1.5)*$AF356*$AG356)),2),0))</f>
        <v>0.01</v>
      </c>
      <c r="AK356" s="547" t="n">
        <f aca="false">IF($Y356="--","--",IF($AE356&gt;$W$4,ROUND(IF($AE356&lt;3,0,IF($AE356&gt;4.5,1.5*$AF356*$AG356,($AE356-3)*$AF356*$AG356)),2),0))</f>
        <v>0</v>
      </c>
      <c r="AL356" s="547" t="n">
        <f aca="false">IF($Y356="--","--",IF($AE356&gt;$W$4,ROUND(IF($AE356&lt;4.5,0,IF($AE356&gt;6,($AE356-4.5)*$AF356*$AG356,($AE356-4.5)*$AF356*$AG356)),2),0))</f>
        <v>0</v>
      </c>
      <c r="AM356" s="544" t="n">
        <f aca="false">IF($Y356="--","--",IF($AE356&gt;$W$4,IF($AE356&lt;=4,ROUND(($AG356*4)*($AE356+0.5)*2,2),0),0))</f>
        <v>10.93</v>
      </c>
      <c r="AN356" s="548" t="n">
        <f aca="false">IF($Y356="--","--",IF($AE356&gt;$W$4,IF($AE356&gt;4,ROUND(($AG356*4)*($AE356+0.5)*2,2),0),0))</f>
        <v>0</v>
      </c>
      <c r="AO356" s="530" t="s">
        <v>1469</v>
      </c>
      <c r="AP356" s="531" t="s">
        <v>10</v>
      </c>
      <c r="AQ356" s="532" t="s">
        <v>1470</v>
      </c>
      <c r="AR356" s="533" t="n">
        <v>0.6</v>
      </c>
      <c r="AS356" s="534"/>
      <c r="AT356" s="534"/>
      <c r="AU356" s="535" t="n">
        <v>18</v>
      </c>
      <c r="AV356" s="533" t="n">
        <f aca="false">IF($Y356="--","--",Y356+0.2)</f>
        <v>1.4</v>
      </c>
      <c r="AW356" s="542" t="s">
        <v>1151</v>
      </c>
      <c r="AX356" s="534" t="n">
        <f aca="false">AV356</f>
        <v>1.4</v>
      </c>
      <c r="AY356" s="538" t="n">
        <f aca="false">IF(D356&gt;2,AU356,AU356-AV356)</f>
        <v>16.6</v>
      </c>
      <c r="AZ356" s="538" t="n">
        <f aca="false">N356</f>
        <v>0.12</v>
      </c>
      <c r="BA356" s="538" t="n">
        <f aca="false">P356</f>
        <v>1.32</v>
      </c>
      <c r="BB356" s="537" t="n">
        <f aca="false">IF(F356=0,IF(ROUND(AY356*(((N356*P356)+(((D356+M356*2)/6)*P356))-ROUND(((D356+M356*2)^2)*((PI()*96.379/(4*360))-((SIN((96.379/2)*PI()/180))*(COS((96.379/2)*PI()/180))/4)),4)),2),ROUND(AY356*(((N356*P356)+(((D356+M356*2)/4)*P356))-ROUND(((D356+M356*2)^2)*((PI()*120/(4*360))-((SIN((120/2)*PI()/180))*(COS((120/2)*PI()/180))/4)),4)),2)),0)</f>
        <v>5.25</v>
      </c>
      <c r="BC356" s="549" t="n">
        <f aca="false">IF(F356&gt;0,ROUND(AY356*N356*P356,2),0)</f>
        <v>0</v>
      </c>
      <c r="BD356" s="549" t="n">
        <f aca="false">SUM(Q356:U356,AH356:AL356)</f>
        <v>38.84</v>
      </c>
      <c r="BE356" s="549" t="n">
        <f aca="false">IF(F356=0,ROUND((PI()*((D356+M356*2)^2)/4)*AY356,2),ROUND((D356+M356*2)*(F356+M356*2)*AY356,2))</f>
        <v>6.76</v>
      </c>
      <c r="BF356" s="539" t="n">
        <f aca="false">IF(($I356+M356-0.15)&lt;=2,($I356+M356+0.15),IF(($I356+M356)&lt;=3,2.35,($I356+M356+0.2)-0.85))</f>
        <v>1.5124</v>
      </c>
      <c r="BG356" s="539" t="n">
        <f aca="false">IF(D356&gt;2,(I356-F356-M356-0.11),IF(($I356+M356)&lt;=2,0,IF(($I356+M356)&gt;3,0.85,(I356+M356+0.2-BF356))))</f>
        <v>0</v>
      </c>
      <c r="BH356" s="539" t="n">
        <f aca="false">IF(D356&gt;2,ROUND(((1.42+0.4)+(0.91+0.4))*2*BG356,2),ROUND(AV356*AX356*BF356,2))</f>
        <v>2.96</v>
      </c>
      <c r="BI356" s="539" t="n">
        <f aca="false">ROUND(((PI()*0.9^2)/4)*BG356,2)</f>
        <v>0</v>
      </c>
      <c r="BJ356" s="550" t="n">
        <f aca="false">ROUND(BD356-BE356-BH356-BI356-BB356-BC356,2)</f>
        <v>23.87</v>
      </c>
      <c r="BK356" s="516"/>
    </row>
    <row r="357" customFormat="false" ht="14.25" hidden="false" customHeight="false" outlineLevel="0" collapsed="false">
      <c r="A357" s="503"/>
      <c r="B357" s="504"/>
      <c r="C357" s="604"/>
      <c r="D357" s="505"/>
      <c r="E357" s="505"/>
      <c r="F357" s="505"/>
      <c r="G357" s="505"/>
      <c r="H357" s="507"/>
      <c r="I357" s="508"/>
      <c r="J357" s="508"/>
      <c r="K357" s="508"/>
      <c r="L357" s="509"/>
      <c r="M357" s="510"/>
      <c r="N357" s="510"/>
      <c r="O357" s="509"/>
      <c r="P357" s="509"/>
      <c r="Q357" s="511"/>
      <c r="R357" s="511"/>
      <c r="S357" s="511"/>
      <c r="T357" s="511"/>
      <c r="U357" s="511"/>
      <c r="V357" s="512"/>
      <c r="W357" s="513"/>
      <c r="X357" s="518"/>
      <c r="Y357" s="505"/>
      <c r="Z357" s="551"/>
      <c r="AA357" s="505"/>
      <c r="AB357" s="552"/>
      <c r="AC357" s="553"/>
      <c r="AD357" s="553"/>
      <c r="AE357" s="554"/>
      <c r="AF357" s="554"/>
      <c r="AG357" s="551"/>
      <c r="AH357" s="555"/>
      <c r="AI357" s="555"/>
      <c r="AJ357" s="555"/>
      <c r="AK357" s="555"/>
      <c r="AL357" s="555"/>
      <c r="AM357" s="553"/>
      <c r="AN357" s="556"/>
      <c r="AO357" s="518"/>
      <c r="AP357" s="504"/>
      <c r="AQ357" s="604"/>
      <c r="AR357" s="505"/>
      <c r="AS357" s="505"/>
      <c r="AT357" s="505"/>
      <c r="AU357" s="507"/>
      <c r="AV357" s="505"/>
      <c r="AW357" s="551"/>
      <c r="AX357" s="505"/>
      <c r="AY357" s="510"/>
      <c r="AZ357" s="510"/>
      <c r="BA357" s="510"/>
      <c r="BB357" s="509"/>
      <c r="BC357" s="509"/>
      <c r="BD357" s="509"/>
      <c r="BE357" s="509"/>
      <c r="BF357" s="511"/>
      <c r="BG357" s="511"/>
      <c r="BH357" s="511"/>
      <c r="BI357" s="511"/>
      <c r="BJ357" s="515"/>
      <c r="BK357" s="516"/>
    </row>
    <row r="358" s="456" customFormat="true" ht="14.25" hidden="false" customHeight="false" outlineLevel="0" collapsed="false">
      <c r="A358" s="557" t="s">
        <v>1464</v>
      </c>
      <c r="B358" s="504"/>
      <c r="C358" s="504"/>
      <c r="D358" s="505"/>
      <c r="E358" s="505"/>
      <c r="F358" s="505"/>
      <c r="G358" s="506"/>
      <c r="H358" s="507"/>
      <c r="I358" s="508"/>
      <c r="J358" s="508"/>
      <c r="K358" s="508"/>
      <c r="L358" s="509"/>
      <c r="M358" s="510"/>
      <c r="N358" s="510"/>
      <c r="O358" s="509"/>
      <c r="P358" s="509"/>
      <c r="Q358" s="511"/>
      <c r="R358" s="511"/>
      <c r="S358" s="511"/>
      <c r="T358" s="511"/>
      <c r="U358" s="511"/>
      <c r="V358" s="512"/>
      <c r="W358" s="513"/>
      <c r="X358" s="528" t="str">
        <f aca="false">$A358</f>
        <v>Rua Cuba</v>
      </c>
      <c r="Y358" s="522"/>
      <c r="Z358" s="522"/>
      <c r="AA358" s="522"/>
      <c r="AB358" s="525"/>
      <c r="AC358" s="525"/>
      <c r="AD358" s="525"/>
      <c r="AE358" s="525"/>
      <c r="AF358" s="523"/>
      <c r="AG358" s="525"/>
      <c r="AH358" s="525"/>
      <c r="AI358" s="525"/>
      <c r="AJ358" s="525"/>
      <c r="AK358" s="525"/>
      <c r="AL358" s="525"/>
      <c r="AM358" s="525"/>
      <c r="AN358" s="527"/>
      <c r="AO358" s="557" t="str">
        <f aca="false">$A358</f>
        <v>Rua Cuba</v>
      </c>
      <c r="AP358" s="504"/>
      <c r="AQ358" s="504"/>
      <c r="AR358" s="505"/>
      <c r="AS358" s="505"/>
      <c r="AT358" s="505"/>
      <c r="AU358" s="507"/>
      <c r="AV358" s="506"/>
      <c r="AW358" s="506"/>
      <c r="AX358" s="506"/>
      <c r="AY358" s="510"/>
      <c r="AZ358" s="510"/>
      <c r="BA358" s="510"/>
      <c r="BB358" s="509"/>
      <c r="BC358" s="509"/>
      <c r="BD358" s="509"/>
      <c r="BE358" s="509"/>
      <c r="BF358" s="509"/>
      <c r="BG358" s="509"/>
      <c r="BH358" s="509"/>
      <c r="BI358" s="509"/>
      <c r="BJ358" s="515"/>
      <c r="BK358" s="516"/>
    </row>
    <row r="359" customFormat="false" ht="14.25" hidden="false" customHeight="false" outlineLevel="0" collapsed="false">
      <c r="A359" s="558" t="s">
        <v>1471</v>
      </c>
      <c r="B359" s="570" t="s">
        <v>10</v>
      </c>
      <c r="C359" s="571" t="s">
        <v>1472</v>
      </c>
      <c r="D359" s="560" t="n">
        <v>0.4</v>
      </c>
      <c r="E359" s="561"/>
      <c r="F359" s="561"/>
      <c r="G359" s="560" t="s">
        <v>1155</v>
      </c>
      <c r="H359" s="562" t="n">
        <v>17</v>
      </c>
      <c r="I359" s="563" t="n">
        <v>0.946</v>
      </c>
      <c r="J359" s="563" t="n">
        <v>1.0767</v>
      </c>
      <c r="K359" s="536" t="n">
        <v>0</v>
      </c>
      <c r="L359" s="537" t="n">
        <f aca="false">ROUND((I359+J359)/2,2)</f>
        <v>1.01</v>
      </c>
      <c r="M359" s="538" t="n">
        <f aca="false">IF(F359=0,ROUND($D359*0.1,2),IF(D359&gt;2.8,0.18,0.15))</f>
        <v>0.04</v>
      </c>
      <c r="N359" s="538" t="n">
        <f aca="false">IF(F359=0,IF(ROUND($D359/4,2),IF(ROUND(($D359*1.2)/6,2)&lt;0.1,0.1,ROUND(($D359*1.2)/6,2))),0.5)</f>
        <v>0.1</v>
      </c>
      <c r="O359" s="537" t="n">
        <f aca="false">L359+M359+N359</f>
        <v>1.15</v>
      </c>
      <c r="P359" s="537" t="n">
        <f aca="false">IF(O359&lt;2,(D359+M359*2)+0.6,(D359+M359*2)+0.6+ROUNDUP(O359-2,0)*0.1)</f>
        <v>1.08</v>
      </c>
      <c r="Q359" s="539" t="n">
        <f aca="false">IF($O359&lt;=$W$4,ROUND(IF($O359&lt;1.5,$O359*$H359*$P359,1.5*$H359*$P359),2),0)</f>
        <v>21.11</v>
      </c>
      <c r="R359" s="539" t="n">
        <f aca="false">IF($O359&gt;$W$4,ROUND(IF($O359&lt;1.5,$O359*$H359*$P359,1.5*$H359*$P359),2),0)</f>
        <v>0</v>
      </c>
      <c r="S359" s="539" t="n">
        <f aca="false">IF($O359&gt;$W$4,ROUND(IF($O359&lt;1.5,0,IF($O359&gt;3,1.5*$H359*$P359,($O359-1.5)*$H359*$P359)),2),0)</f>
        <v>0</v>
      </c>
      <c r="T359" s="539" t="n">
        <f aca="false">IF($O359&gt;$W$4,ROUND(IF($O359&lt;3,0,IF($O359&gt;4.5,1.5*$H359*$P359,($O359-3)*$H359*$P359)),2),0)</f>
        <v>0</v>
      </c>
      <c r="U359" s="539" t="n">
        <f aca="false">IF($O359&gt;$W$4,ROUND(IF($O359&lt;4.5,0,IF($O359&gt;6,($O359-4.5)*$H359*$P359,($O359-4.5)*$H359*$P359)),2),0)</f>
        <v>0</v>
      </c>
      <c r="V359" s="540" t="n">
        <f aca="false">IF($O359&gt;$W$4,IF($O359&lt;=4,ROUND($H359*($O359+0.5)*2,2),0),0)</f>
        <v>0</v>
      </c>
      <c r="W359" s="541" t="n">
        <f aca="false">IF($O359&gt;$W$4,IF($O359&gt;4,ROUND($H359*($O359+0.5)*2,2),0),0)</f>
        <v>0</v>
      </c>
      <c r="X359" s="558" t="str">
        <f aca="false">A359</f>
        <v>JC29-13-A</v>
      </c>
      <c r="Y359" s="560" t="n">
        <f aca="false">IF($D359=0.4,1.2,IF($D359=0.6,1.2,IF($D359=0.8,1.3,IF($D359=1,1.5,IF($D359=1.2,1.7,IF($D359&lt;=2,2,"--"))))))</f>
        <v>1.2</v>
      </c>
      <c r="Z359" s="564" t="s">
        <v>1151</v>
      </c>
      <c r="AA359" s="561" t="n">
        <f aca="false">Y359</f>
        <v>1.2</v>
      </c>
      <c r="AB359" s="543" t="n">
        <f aca="false">IF($Y359="--","--",I359)</f>
        <v>0.946</v>
      </c>
      <c r="AC359" s="544" t="n">
        <f aca="false">IF($Y359="--","--",IF(D359&gt;1.5,0.15,ROUND($D359*0.1,2)))</f>
        <v>0.04</v>
      </c>
      <c r="AD359" s="544" t="n">
        <f aca="false">IF($Y359="--","--",0.15)</f>
        <v>0.15</v>
      </c>
      <c r="AE359" s="545" t="n">
        <f aca="false">IF($Y359="--","--",ROUND(AB359+AC359+AD359,2))</f>
        <v>1.14</v>
      </c>
      <c r="AF359" s="565" t="n">
        <f aca="false">IF($Y359="--","--",IF($AB359&lt;=2,$Y359+1,($Y359+1)+ROUNDUP($AB359-2,0)*0.1))</f>
        <v>2.2</v>
      </c>
      <c r="AG359" s="566" t="n">
        <f aca="false">IF($D359=0.4,0.92,IF($D359=0.6,0.68,IF($D359=0.8,0.74,IF($D359=1,0.7,IF($D359=1.2,0.66,IF($D359=1.5,0.6,IF($D359&lt;=2,(2.4-(D359+0.3)),"--")))))))</f>
        <v>0.92</v>
      </c>
      <c r="AH359" s="547" t="n">
        <f aca="false">IF($Y359="--","--",IF($AE359&lt;=$W$4,ROUND(IF($AE359&lt;1.5,$AE359*$AF359*$AG359,1.5*$AF359*$AG359),2),0))</f>
        <v>2.31</v>
      </c>
      <c r="AI359" s="547" t="n">
        <f aca="false">IF($Y359="--","--",IF($AE359&gt;$W$4,ROUND(IF($AE359&lt;1.5,$AE359*$AF359*$AG359,1.5*$AF359*$AG359),2),0))</f>
        <v>0</v>
      </c>
      <c r="AJ359" s="547" t="n">
        <f aca="false">IF($Y359="--","--",IF($AE359&gt;$W$4,ROUND(IF($AE359&lt;1.5,0,IF($AE359&gt;3,1.5*$AF359*$AG359,($AE359-1.5)*$AF359*$AG359)),2),0))</f>
        <v>0</v>
      </c>
      <c r="AK359" s="547" t="n">
        <f aca="false">IF($Y359="--","--",IF($AE359&gt;$W$4,ROUND(IF($AE359&lt;3,0,IF($AE359&gt;4.5,1.5*$AF359*$AG359,($AE359-3)*$AF359*$AG359)),2),0))</f>
        <v>0</v>
      </c>
      <c r="AL359" s="547" t="n">
        <f aca="false">IF($Y359="--","--",IF($AE359&gt;$W$4,ROUND(IF($AE359&lt;4.5,0,IF($AE359&gt;6,($AE359-4.5)*$AF359*$AG359,($AE359-4.5)*$AF359*$AG359)),2),0))</f>
        <v>0</v>
      </c>
      <c r="AM359" s="544" t="n">
        <f aca="false">IF($Y359="--","--",IF($AE359&gt;$W$4,IF($AE359&lt;=4,ROUND(($AG359*4)*($AE359+0.5)*2,2),0),0))</f>
        <v>0</v>
      </c>
      <c r="AN359" s="548" t="n">
        <f aca="false">IF($Y359="--","--",IF($AE359&gt;$W$4,IF($AE359&gt;4,ROUND(($AG359*4)*($AE359+0.5)*2,2),0),0))</f>
        <v>0</v>
      </c>
      <c r="AO359" s="558" t="s">
        <v>1471</v>
      </c>
      <c r="AP359" s="570" t="s">
        <v>10</v>
      </c>
      <c r="AQ359" s="571" t="s">
        <v>1472</v>
      </c>
      <c r="AR359" s="560" t="n">
        <v>0.4</v>
      </c>
      <c r="AS359" s="561"/>
      <c r="AT359" s="561"/>
      <c r="AU359" s="562" t="n">
        <v>17</v>
      </c>
      <c r="AV359" s="560" t="n">
        <f aca="false">IF($Y359="--","--",Y359+0.2)</f>
        <v>1.4</v>
      </c>
      <c r="AW359" s="564" t="s">
        <v>1151</v>
      </c>
      <c r="AX359" s="561" t="n">
        <f aca="false">AV359</f>
        <v>1.4</v>
      </c>
      <c r="AY359" s="538" t="n">
        <f aca="false">IF(D359&gt;2,AU359,AU359-AV359)</f>
        <v>15.6</v>
      </c>
      <c r="AZ359" s="538" t="n">
        <f aca="false">N359</f>
        <v>0.1</v>
      </c>
      <c r="BA359" s="538" t="n">
        <f aca="false">P359</f>
        <v>1.08</v>
      </c>
      <c r="BB359" s="537" t="n">
        <f aca="false">IF(F359=0,IF(ROUND(AY359*(((N359*P359)+(((D359+M359*2)/6)*P359))-ROUND(((D359+M359*2)^2)*((PI()*96.379/(4*360))-((SIN((96.379/2)*PI()/180))*(COS((96.379/2)*PI()/180))/4)),4)),2),ROUND(AY359*(((N359*P359)+(((D359+M359*2)/4)*P359))-ROUND(((D359+M359*2)^2)*((PI()*120/(4*360))-((SIN((120/2)*PI()/180))*(COS((120/2)*PI()/180))/4)),4)),2)),0)</f>
        <v>3.15</v>
      </c>
      <c r="BC359" s="549" t="n">
        <f aca="false">IF(F359&gt;0,ROUND(AY359*N359*P359,2),0)</f>
        <v>0</v>
      </c>
      <c r="BD359" s="549" t="n">
        <f aca="false">SUM(Q359:U359,AH359:AL359)</f>
        <v>23.42</v>
      </c>
      <c r="BE359" s="549" t="n">
        <f aca="false">IF(F359=0,ROUND((PI()*((D359+M359*2)^2)/4)*AY359,2),ROUND((D359+M359*2)*(F359+M359*2)*AY359,2))</f>
        <v>2.82</v>
      </c>
      <c r="BF359" s="572" t="n">
        <f aca="false">IF(($I359+M359-0.15)&lt;=2,($I359+M359+0.15),IF(($I359+M359)&lt;=3,2.35,($I359+M359+0.2)-0.85))</f>
        <v>1.136</v>
      </c>
      <c r="BG359" s="572" t="n">
        <f aca="false">IF(D359&gt;2,(I359-F359-M359-0.11),IF(($I359+M359)&lt;=2,0,IF(($I359+M359)&gt;3,0.85,(I359+M359+0.2-BF359))))</f>
        <v>0</v>
      </c>
      <c r="BH359" s="572" t="n">
        <f aca="false">IF(D359&gt;2,ROUND(((1.42+0.4)+(0.91+0.4))*2*BG359,2),ROUND(AV359*AX359*BF359,2))</f>
        <v>2.23</v>
      </c>
      <c r="BI359" s="572" t="n">
        <f aca="false">ROUND(((PI()*0.9^2)/4)*BG359,2)</f>
        <v>0</v>
      </c>
      <c r="BJ359" s="550" t="n">
        <f aca="false">ROUND(BD359-BE359-BH359-BI359-BB359-BC359,2)</f>
        <v>15.22</v>
      </c>
      <c r="BK359" s="516"/>
    </row>
    <row r="360" customFormat="false" ht="14.25" hidden="false" customHeight="false" outlineLevel="0" collapsed="false">
      <c r="A360" s="530" t="s">
        <v>1472</v>
      </c>
      <c r="B360" s="531" t="s">
        <v>10</v>
      </c>
      <c r="C360" s="532" t="s">
        <v>1470</v>
      </c>
      <c r="D360" s="533" t="n">
        <v>0.4</v>
      </c>
      <c r="E360" s="534"/>
      <c r="F360" s="534"/>
      <c r="G360" s="533" t="s">
        <v>1155</v>
      </c>
      <c r="H360" s="535" t="n">
        <v>39</v>
      </c>
      <c r="I360" s="536" t="n">
        <v>1.0767</v>
      </c>
      <c r="J360" s="536" t="n">
        <v>1.2623</v>
      </c>
      <c r="K360" s="536" t="n">
        <v>0.6</v>
      </c>
      <c r="L360" s="537" t="n">
        <f aca="false">ROUND((I360+J360)/2,2)</f>
        <v>1.17</v>
      </c>
      <c r="M360" s="538" t="n">
        <f aca="false">IF(F360=0,ROUND($D360*0.1,2),IF(D360&gt;2.8,0.18,0.15))</f>
        <v>0.04</v>
      </c>
      <c r="N360" s="538" t="n">
        <f aca="false">IF(F360=0,IF(ROUND($D360/4,2),IF(ROUND(($D360*1.2)/6,2)&lt;0.1,0.1,ROUND(($D360*1.2)/6,2))),0.5)</f>
        <v>0.1</v>
      </c>
      <c r="O360" s="537" t="n">
        <f aca="false">L360+M360+N360</f>
        <v>1.31</v>
      </c>
      <c r="P360" s="537" t="n">
        <f aca="false">IF(O360&lt;2,(D360+M360*2)+0.6,(D360+M360*2)+0.6+ROUNDUP(O360-2,0)*0.1)</f>
        <v>1.08</v>
      </c>
      <c r="Q360" s="539" t="n">
        <f aca="false">IF($O360&lt;=$W$4,ROUND(IF($O360&lt;1.5,$O360*$H360*$P360,1.5*$H360*$P360),2),0)</f>
        <v>55.18</v>
      </c>
      <c r="R360" s="539" t="n">
        <f aca="false">IF($O360&gt;$W$4,ROUND(IF($O360&lt;1.5,$O360*$H360*$P360,1.5*$H360*$P360),2),0)</f>
        <v>0</v>
      </c>
      <c r="S360" s="539" t="n">
        <f aca="false">IF($O360&gt;$W$4,ROUND(IF($O360&lt;1.5,0,IF($O360&gt;3,1.5*$H360*$P360,($O360-1.5)*$H360*$P360)),2),0)</f>
        <v>0</v>
      </c>
      <c r="T360" s="539" t="n">
        <f aca="false">IF($O360&gt;$W$4,ROUND(IF($O360&lt;3,0,IF($O360&gt;4.5,1.5*$H360*$P360,($O360-3)*$H360*$P360)),2),0)</f>
        <v>0</v>
      </c>
      <c r="U360" s="539" t="n">
        <f aca="false">IF($O360&gt;$W$4,ROUND(IF($O360&lt;4.5,0,IF($O360&gt;6,($O360-4.5)*$H360*$P360,($O360-4.5)*$H360*$P360)),2),0)</f>
        <v>0</v>
      </c>
      <c r="V360" s="540" t="n">
        <f aca="false">IF($O360&gt;$W$4,IF($O360&lt;=4,ROUND($H360*($O360+0.5)*2,2),0),0)</f>
        <v>0</v>
      </c>
      <c r="W360" s="541" t="n">
        <f aca="false">IF($O360&gt;$W$4,IF($O360&gt;4,ROUND($H360*($O360+0.5)*2,2),0),0)</f>
        <v>0</v>
      </c>
      <c r="X360" s="530" t="str">
        <f aca="false">A360</f>
        <v>JC29-13-B</v>
      </c>
      <c r="Y360" s="533" t="n">
        <f aca="false">IF($D360=0.4,1.2,IF($D360=0.6,1.2,IF($D360=0.8,1.3,IF($D360=1,1.5,IF($D360=1.2,1.7,IF($D360&lt;=2,2,"--"))))))</f>
        <v>1.2</v>
      </c>
      <c r="Z360" s="542" t="s">
        <v>1151</v>
      </c>
      <c r="AA360" s="534" t="n">
        <f aca="false">Y360</f>
        <v>1.2</v>
      </c>
      <c r="AB360" s="543" t="n">
        <f aca="false">IF($Y360="--","--",I360)</f>
        <v>1.0767</v>
      </c>
      <c r="AC360" s="544" t="n">
        <f aca="false">IF($Y360="--","--",IF(D360&gt;1.5,0.15,ROUND($D360*0.1,2)))</f>
        <v>0.04</v>
      </c>
      <c r="AD360" s="544" t="n">
        <f aca="false">IF($Y360="--","--",0.15)</f>
        <v>0.15</v>
      </c>
      <c r="AE360" s="545" t="n">
        <f aca="false">IF($Y360="--","--",ROUND(AB360+AC360+AD360,2))</f>
        <v>1.27</v>
      </c>
      <c r="AF360" s="545" t="n">
        <f aca="false">IF($Y360="--","--",IF($AB360&lt;=2,$Y360+1,($Y360+1)+ROUNDUP($AB360-2,0)*0.1))</f>
        <v>2.2</v>
      </c>
      <c r="AG360" s="546" t="n">
        <f aca="false">IF($D360=0.4,0.92,IF($D360=0.6,0.68,IF($D360=0.8,0.74,IF($D360=1,0.7,IF($D360=1.2,0.66,IF($D360=1.5,0.6,IF($D360&lt;=2,(2.4-(D360+0.3)),"--")))))))</f>
        <v>0.92</v>
      </c>
      <c r="AH360" s="547" t="n">
        <f aca="false">IF($Y360="--","--",IF($AE360&lt;=$W$4,ROUND(IF($AE360&lt;1.5,$AE360*$AF360*$AG360,1.5*$AF360*$AG360),2),0))</f>
        <v>2.57</v>
      </c>
      <c r="AI360" s="547" t="n">
        <f aca="false">IF($Y360="--","--",IF($AE360&gt;$W$4,ROUND(IF($AE360&lt;1.5,$AE360*$AF360*$AG360,1.5*$AF360*$AG360),2),0))</f>
        <v>0</v>
      </c>
      <c r="AJ360" s="547" t="n">
        <f aca="false">IF($Y360="--","--",IF($AE360&gt;$W$4,ROUND(IF($AE360&lt;1.5,0,IF($AE360&gt;3,1.5*$AF360*$AG360,($AE360-1.5)*$AF360*$AG360)),2),0))</f>
        <v>0</v>
      </c>
      <c r="AK360" s="547" t="n">
        <f aca="false">IF($Y360="--","--",IF($AE360&gt;$W$4,ROUND(IF($AE360&lt;3,0,IF($AE360&gt;4.5,1.5*$AF360*$AG360,($AE360-3)*$AF360*$AG360)),2),0))</f>
        <v>0</v>
      </c>
      <c r="AL360" s="547" t="n">
        <f aca="false">IF($Y360="--","--",IF($AE360&gt;$W$4,ROUND(IF($AE360&lt;4.5,0,IF($AE360&gt;6,($AE360-4.5)*$AF360*$AG360,($AE360-4.5)*$AF360*$AG360)),2),0))</f>
        <v>0</v>
      </c>
      <c r="AM360" s="544" t="n">
        <f aca="false">IF($Y360="--","--",IF($AE360&gt;$W$4,IF($AE360&lt;=4,ROUND(($AG360*4)*($AE360+0.5)*2,2),0),0))</f>
        <v>0</v>
      </c>
      <c r="AN360" s="548" t="n">
        <f aca="false">IF($Y360="--","--",IF($AE360&gt;$W$4,IF($AE360&gt;4,ROUND(($AG360*4)*($AE360+0.5)*2,2),0),0))</f>
        <v>0</v>
      </c>
      <c r="AO360" s="530" t="s">
        <v>1472</v>
      </c>
      <c r="AP360" s="531" t="s">
        <v>10</v>
      </c>
      <c r="AQ360" s="532" t="s">
        <v>1470</v>
      </c>
      <c r="AR360" s="533" t="n">
        <v>0.4</v>
      </c>
      <c r="AS360" s="534"/>
      <c r="AT360" s="534"/>
      <c r="AU360" s="535" t="n">
        <v>39</v>
      </c>
      <c r="AV360" s="533" t="n">
        <f aca="false">IF($Y360="--","--",Y360+0.2)</f>
        <v>1.4</v>
      </c>
      <c r="AW360" s="542" t="s">
        <v>1151</v>
      </c>
      <c r="AX360" s="534" t="n">
        <f aca="false">AV360</f>
        <v>1.4</v>
      </c>
      <c r="AY360" s="538" t="n">
        <f aca="false">IF(D360&gt;2,AU360,AU360-AV360)</f>
        <v>37.6</v>
      </c>
      <c r="AZ360" s="538" t="n">
        <f aca="false">N360</f>
        <v>0.1</v>
      </c>
      <c r="BA360" s="538" t="n">
        <f aca="false">P360</f>
        <v>1.08</v>
      </c>
      <c r="BB360" s="537" t="n">
        <f aca="false">IF(F360=0,IF(ROUND(AY360*(((N360*P360)+(((D360+M360*2)/6)*P360))-ROUND(((D360+M360*2)^2)*((PI()*96.379/(4*360))-((SIN((96.379/2)*PI()/180))*(COS((96.379/2)*PI()/180))/4)),4)),2),ROUND(AY360*(((N360*P360)+(((D360+M360*2)/4)*P360))-ROUND(((D360+M360*2)^2)*((PI()*120/(4*360))-((SIN((120/2)*PI()/180))*(COS((120/2)*PI()/180))/4)),4)),2)),0)</f>
        <v>7.6</v>
      </c>
      <c r="BC360" s="549" t="n">
        <f aca="false">IF(F360&gt;0,ROUND(AY360*N360*P360,2),0)</f>
        <v>0</v>
      </c>
      <c r="BD360" s="549" t="n">
        <f aca="false">SUM(Q360:U360,AH360:AL360)</f>
        <v>57.75</v>
      </c>
      <c r="BE360" s="549" t="n">
        <f aca="false">IF(F360=0,ROUND((PI()*((D360+M360*2)^2)/4)*AY360,2),ROUND((D360+M360*2)*(F360+M360*2)*AY360,2))</f>
        <v>6.8</v>
      </c>
      <c r="BF360" s="539" t="n">
        <f aca="false">IF(($I360+M360-0.15)&lt;=2,($I360+M360+0.15),IF(($I360+M360)&lt;=3,2.35,($I360+M360+0.2)-0.85))</f>
        <v>1.2667</v>
      </c>
      <c r="BG360" s="539" t="n">
        <f aca="false">IF(D360&gt;2,(I360-F360-M360-0.11),IF(($I360+M360)&lt;=2,0,IF(($I360+M360)&gt;3,0.85,(I360+M360+0.2-BF360))))</f>
        <v>0</v>
      </c>
      <c r="BH360" s="539" t="n">
        <f aca="false">IF(D360&gt;2,ROUND(((1.42+0.4)+(0.91+0.4))*2*BG360,2),ROUND(AV360*AX360*BF360,2))</f>
        <v>2.48</v>
      </c>
      <c r="BI360" s="539" t="n">
        <f aca="false">ROUND(((PI()*0.9^2)/4)*BG360,2)</f>
        <v>0</v>
      </c>
      <c r="BJ360" s="550" t="n">
        <f aca="false">ROUND(BD360-BE360-BH360-BI360-BB360-BC360,2)</f>
        <v>40.87</v>
      </c>
      <c r="BK360" s="516"/>
    </row>
    <row r="361" customFormat="false" ht="14.25" hidden="false" customHeight="false" outlineLevel="0" collapsed="false">
      <c r="A361" s="503"/>
      <c r="B361" s="504"/>
      <c r="C361" s="604"/>
      <c r="D361" s="505"/>
      <c r="E361" s="505"/>
      <c r="F361" s="505"/>
      <c r="G361" s="505"/>
      <c r="H361" s="507"/>
      <c r="I361" s="508"/>
      <c r="J361" s="508"/>
      <c r="K361" s="508"/>
      <c r="L361" s="509"/>
      <c r="M361" s="510"/>
      <c r="N361" s="510"/>
      <c r="O361" s="509"/>
      <c r="P361" s="509"/>
      <c r="Q361" s="511"/>
      <c r="R361" s="511"/>
      <c r="S361" s="511"/>
      <c r="T361" s="511"/>
      <c r="U361" s="511"/>
      <c r="V361" s="512"/>
      <c r="W361" s="513"/>
      <c r="X361" s="518"/>
      <c r="Y361" s="505"/>
      <c r="Z361" s="551"/>
      <c r="AA361" s="505"/>
      <c r="AB361" s="552"/>
      <c r="AC361" s="553"/>
      <c r="AD361" s="553"/>
      <c r="AE361" s="554"/>
      <c r="AF361" s="554"/>
      <c r="AG361" s="551"/>
      <c r="AH361" s="555"/>
      <c r="AI361" s="555"/>
      <c r="AJ361" s="555"/>
      <c r="AK361" s="555"/>
      <c r="AL361" s="555"/>
      <c r="AM361" s="553"/>
      <c r="AN361" s="556"/>
      <c r="AO361" s="518"/>
      <c r="AP361" s="504"/>
      <c r="AQ361" s="604"/>
      <c r="AR361" s="505"/>
      <c r="AS361" s="505"/>
      <c r="AT361" s="505"/>
      <c r="AU361" s="507"/>
      <c r="AV361" s="505"/>
      <c r="AW361" s="551"/>
      <c r="AX361" s="505"/>
      <c r="AY361" s="510"/>
      <c r="AZ361" s="510"/>
      <c r="BA361" s="510"/>
      <c r="BB361" s="509"/>
      <c r="BC361" s="509"/>
      <c r="BD361" s="509"/>
      <c r="BE361" s="509"/>
      <c r="BF361" s="511"/>
      <c r="BG361" s="511"/>
      <c r="BH361" s="511"/>
      <c r="BI361" s="511"/>
      <c r="BJ361" s="515"/>
      <c r="BK361" s="516"/>
    </row>
    <row r="362" s="456" customFormat="true" ht="14.25" hidden="false" customHeight="false" outlineLevel="0" collapsed="false">
      <c r="A362" s="557" t="s">
        <v>1224</v>
      </c>
      <c r="B362" s="504"/>
      <c r="C362" s="504"/>
      <c r="D362" s="505"/>
      <c r="E362" s="505"/>
      <c r="F362" s="505"/>
      <c r="G362" s="506"/>
      <c r="H362" s="507"/>
      <c r="I362" s="508"/>
      <c r="J362" s="508"/>
      <c r="K362" s="508"/>
      <c r="L362" s="509"/>
      <c r="M362" s="510"/>
      <c r="N362" s="510"/>
      <c r="O362" s="509"/>
      <c r="P362" s="509"/>
      <c r="Q362" s="511"/>
      <c r="R362" s="511"/>
      <c r="S362" s="511"/>
      <c r="T362" s="511"/>
      <c r="U362" s="511"/>
      <c r="V362" s="512"/>
      <c r="W362" s="513"/>
      <c r="X362" s="528" t="str">
        <f aca="false">$A362</f>
        <v>Rua Porto Rico</v>
      </c>
      <c r="Y362" s="522"/>
      <c r="Z362" s="522"/>
      <c r="AA362" s="522"/>
      <c r="AB362" s="525"/>
      <c r="AC362" s="525"/>
      <c r="AD362" s="525"/>
      <c r="AE362" s="525"/>
      <c r="AF362" s="523"/>
      <c r="AG362" s="525"/>
      <c r="AH362" s="525"/>
      <c r="AI362" s="525"/>
      <c r="AJ362" s="525"/>
      <c r="AK362" s="525"/>
      <c r="AL362" s="525"/>
      <c r="AM362" s="525"/>
      <c r="AN362" s="527"/>
      <c r="AO362" s="557" t="str">
        <f aca="false">$A362</f>
        <v>Rua Porto Rico</v>
      </c>
      <c r="AP362" s="504"/>
      <c r="AQ362" s="504"/>
      <c r="AR362" s="505"/>
      <c r="AS362" s="505"/>
      <c r="AT362" s="505"/>
      <c r="AU362" s="507"/>
      <c r="AV362" s="506"/>
      <c r="AW362" s="506"/>
      <c r="AX362" s="506"/>
      <c r="AY362" s="510"/>
      <c r="AZ362" s="510"/>
      <c r="BA362" s="510"/>
      <c r="BB362" s="509"/>
      <c r="BC362" s="509"/>
      <c r="BD362" s="509"/>
      <c r="BE362" s="509"/>
      <c r="BF362" s="509"/>
      <c r="BG362" s="509"/>
      <c r="BH362" s="509"/>
      <c r="BI362" s="509"/>
      <c r="BJ362" s="515"/>
      <c r="BK362" s="516"/>
    </row>
    <row r="363" customFormat="false" ht="14.25" hidden="false" customHeight="false" outlineLevel="0" collapsed="false">
      <c r="A363" s="558" t="s">
        <v>1473</v>
      </c>
      <c r="B363" s="570" t="s">
        <v>10</v>
      </c>
      <c r="C363" s="571" t="s">
        <v>1474</v>
      </c>
      <c r="D363" s="560" t="n">
        <v>0.4</v>
      </c>
      <c r="E363" s="561"/>
      <c r="F363" s="561"/>
      <c r="G363" s="560" t="s">
        <v>1155</v>
      </c>
      <c r="H363" s="562" t="n">
        <v>30</v>
      </c>
      <c r="I363" s="563" t="n">
        <v>0.971</v>
      </c>
      <c r="J363" s="563" t="n">
        <v>0.934500000000002</v>
      </c>
      <c r="K363" s="536" t="n">
        <v>0.124</v>
      </c>
      <c r="L363" s="537" t="n">
        <f aca="false">ROUND((I363+J363)/2,2)</f>
        <v>0.95</v>
      </c>
      <c r="M363" s="538" t="n">
        <f aca="false">IF(F363=0,ROUND($D363*0.1,2),IF(D363&gt;2.8,0.18,0.15))</f>
        <v>0.04</v>
      </c>
      <c r="N363" s="538" t="n">
        <f aca="false">IF(F363=0,IF(ROUND($D363/4,2),IF(ROUND(($D363*1.2)/6,2)&lt;0.1,0.1,ROUND(($D363*1.2)/6,2))),0.5)</f>
        <v>0.1</v>
      </c>
      <c r="O363" s="537" t="n">
        <f aca="false">L363+M363+N363</f>
        <v>1.09</v>
      </c>
      <c r="P363" s="537" t="n">
        <f aca="false">IF(O363&lt;2,(D363+M363*2)+0.6,(D363+M363*2)+0.6+ROUNDUP(O363-2,0)*0.1)</f>
        <v>1.08</v>
      </c>
      <c r="Q363" s="539" t="n">
        <f aca="false">IF($O363&lt;=$W$4,ROUND(IF($O363&lt;1.5,$O363*$H363*$P363,1.5*$H363*$P363),2),0)</f>
        <v>35.32</v>
      </c>
      <c r="R363" s="539" t="n">
        <f aca="false">IF($O363&gt;$W$4,ROUND(IF($O363&lt;1.5,$O363*$H363*$P363,1.5*$H363*$P363),2),0)</f>
        <v>0</v>
      </c>
      <c r="S363" s="539" t="n">
        <f aca="false">IF($O363&gt;$W$4,ROUND(IF($O363&lt;1.5,0,IF($O363&gt;3,1.5*$H363*$P363,($O363-1.5)*$H363*$P363)),2),0)</f>
        <v>0</v>
      </c>
      <c r="T363" s="539" t="n">
        <f aca="false">IF($O363&gt;$W$4,ROUND(IF($O363&lt;3,0,IF($O363&gt;4.5,1.5*$H363*$P363,($O363-3)*$H363*$P363)),2),0)</f>
        <v>0</v>
      </c>
      <c r="U363" s="539" t="n">
        <f aca="false">IF($O363&gt;$W$4,ROUND(IF($O363&lt;4.5,0,IF($O363&gt;6,($O363-4.5)*$H363*$P363,($O363-4.5)*$H363*$P363)),2),0)</f>
        <v>0</v>
      </c>
      <c r="V363" s="540" t="n">
        <f aca="false">IF($O363&gt;$W$4,IF($O363&lt;=4,ROUND($H363*($O363+0.5)*2,2),0),0)</f>
        <v>0</v>
      </c>
      <c r="W363" s="541" t="n">
        <f aca="false">IF($O363&gt;$W$4,IF($O363&gt;4,ROUND($H363*($O363+0.5)*2,2),0),0)</f>
        <v>0</v>
      </c>
      <c r="X363" s="558" t="str">
        <f aca="false">A363</f>
        <v>JC29-15-1</v>
      </c>
      <c r="Y363" s="560" t="n">
        <f aca="false">IF($D363=0.4,1.2,IF($D363=0.6,1.2,IF($D363=0.8,1.3,IF($D363=1,1.5,IF($D363=1.2,1.7,IF($D363&lt;=2,2,"--"))))))</f>
        <v>1.2</v>
      </c>
      <c r="Z363" s="564" t="s">
        <v>1151</v>
      </c>
      <c r="AA363" s="561" t="n">
        <f aca="false">Y363</f>
        <v>1.2</v>
      </c>
      <c r="AB363" s="543" t="n">
        <f aca="false">IF($Y363="--","--",I363)</f>
        <v>0.971</v>
      </c>
      <c r="AC363" s="544" t="n">
        <f aca="false">IF($Y363="--","--",IF(D363&gt;1.5,0.15,ROUND($D363*0.1,2)))</f>
        <v>0.04</v>
      </c>
      <c r="AD363" s="544" t="n">
        <f aca="false">IF($Y363="--","--",0.15)</f>
        <v>0.15</v>
      </c>
      <c r="AE363" s="545" t="n">
        <f aca="false">IF($Y363="--","--",ROUND(AB363+AC363+AD363,2))</f>
        <v>1.16</v>
      </c>
      <c r="AF363" s="565" t="n">
        <f aca="false">IF($Y363="--","--",IF($AB363&lt;=2,$Y363+1,($Y363+1)+ROUNDUP($AB363-2,0)*0.1))</f>
        <v>2.2</v>
      </c>
      <c r="AG363" s="566" t="n">
        <f aca="false">IF($D363=0.4,0.92,IF($D363=0.6,0.68,IF($D363=0.8,0.74,IF($D363=1,0.7,IF($D363=1.2,0.66,IF($D363=1.5,0.6,IF($D363&lt;=2,(2.4-(D363+0.3)),"--")))))))</f>
        <v>0.92</v>
      </c>
      <c r="AH363" s="547" t="n">
        <f aca="false">IF($Y363="--","--",IF($AE363&lt;=$W$4,ROUND(IF($AE363&lt;1.5,$AE363*$AF363*$AG363,1.5*$AF363*$AG363),2),0))</f>
        <v>2.35</v>
      </c>
      <c r="AI363" s="547" t="n">
        <f aca="false">IF($Y363="--","--",IF($AE363&gt;$W$4,ROUND(IF($AE363&lt;1.5,$AE363*$AF363*$AG363,1.5*$AF363*$AG363),2),0))</f>
        <v>0</v>
      </c>
      <c r="AJ363" s="547" t="n">
        <f aca="false">IF($Y363="--","--",IF($AE363&gt;$W$4,ROUND(IF($AE363&lt;1.5,0,IF($AE363&gt;3,1.5*$AF363*$AG363,($AE363-1.5)*$AF363*$AG363)),2),0))</f>
        <v>0</v>
      </c>
      <c r="AK363" s="547" t="n">
        <f aca="false">IF($Y363="--","--",IF($AE363&gt;$W$4,ROUND(IF($AE363&lt;3,0,IF($AE363&gt;4.5,1.5*$AF363*$AG363,($AE363-3)*$AF363*$AG363)),2),0))</f>
        <v>0</v>
      </c>
      <c r="AL363" s="547" t="n">
        <f aca="false">IF($Y363="--","--",IF($AE363&gt;$W$4,ROUND(IF($AE363&lt;4.5,0,IF($AE363&gt;6,($AE363-4.5)*$AF363*$AG363,($AE363-4.5)*$AF363*$AG363)),2),0))</f>
        <v>0</v>
      </c>
      <c r="AM363" s="544" t="n">
        <f aca="false">IF($Y363="--","--",IF($AE363&gt;$W$4,IF($AE363&lt;=4,ROUND(($AG363*4)*($AE363+0.5)*2,2),0),0))</f>
        <v>0</v>
      </c>
      <c r="AN363" s="548" t="n">
        <f aca="false">IF($Y363="--","--",IF($AE363&gt;$W$4,IF($AE363&gt;4,ROUND(($AG363*4)*($AE363+0.5)*2,2),0),0))</f>
        <v>0</v>
      </c>
      <c r="AO363" s="558" t="s">
        <v>1473</v>
      </c>
      <c r="AP363" s="570" t="s">
        <v>10</v>
      </c>
      <c r="AQ363" s="571" t="s">
        <v>1474</v>
      </c>
      <c r="AR363" s="560" t="n">
        <v>0.4</v>
      </c>
      <c r="AS363" s="561"/>
      <c r="AT363" s="561"/>
      <c r="AU363" s="562" t="n">
        <v>30</v>
      </c>
      <c r="AV363" s="560" t="n">
        <f aca="false">IF($Y363="--","--",Y363+0.2)</f>
        <v>1.4</v>
      </c>
      <c r="AW363" s="564" t="s">
        <v>1151</v>
      </c>
      <c r="AX363" s="561" t="n">
        <f aca="false">AV363</f>
        <v>1.4</v>
      </c>
      <c r="AY363" s="538" t="n">
        <f aca="false">IF(D363&gt;2,AU363,AU363-AV363)</f>
        <v>28.6</v>
      </c>
      <c r="AZ363" s="538" t="n">
        <f aca="false">N363</f>
        <v>0.1</v>
      </c>
      <c r="BA363" s="538" t="n">
        <f aca="false">P363</f>
        <v>1.08</v>
      </c>
      <c r="BB363" s="537" t="n">
        <f aca="false">IF(F363=0,IF(ROUND(AY363*(((N363*P363)+(((D363+M363*2)/6)*P363))-ROUND(((D363+M363*2)^2)*((PI()*96.379/(4*360))-((SIN((96.379/2)*PI()/180))*(COS((96.379/2)*PI()/180))/4)),4)),2),ROUND(AY363*(((N363*P363)+(((D363+M363*2)/4)*P363))-ROUND(((D363+M363*2)^2)*((PI()*120/(4*360))-((SIN((120/2)*PI()/180))*(COS((120/2)*PI()/180))/4)),4)),2)),0)</f>
        <v>5.78</v>
      </c>
      <c r="BC363" s="549" t="n">
        <f aca="false">IF(F363&gt;0,ROUND(AY363*N363*P363,2),0)</f>
        <v>0</v>
      </c>
      <c r="BD363" s="549" t="n">
        <f aca="false">SUM(Q363:U363,AH363:AL363)</f>
        <v>37.67</v>
      </c>
      <c r="BE363" s="549" t="n">
        <f aca="false">IF(F363=0,ROUND((PI()*((D363+M363*2)^2)/4)*AY363,2),ROUND((D363+M363*2)*(F363+M363*2)*AY363,2))</f>
        <v>5.18</v>
      </c>
      <c r="BF363" s="572" t="n">
        <f aca="false">IF(($I363+M363-0.15)&lt;=2,($I363+M363+0.15),IF(($I363+M363)&lt;=3,2.35,($I363+M363+0.2)-0.85))</f>
        <v>1.161</v>
      </c>
      <c r="BG363" s="572" t="n">
        <f aca="false">IF(D363&gt;2,(I363-F363-M363-0.11),IF(($I363+M363)&lt;=2,0,IF(($I363+M363)&gt;3,0.85,(I363+M363+0.2-BF363))))</f>
        <v>0</v>
      </c>
      <c r="BH363" s="572" t="n">
        <f aca="false">IF(D363&gt;2,ROUND(((1.42+0.4)+(0.91+0.4))*2*BG363,2),ROUND(AV363*AX363*BF363,2))</f>
        <v>2.28</v>
      </c>
      <c r="BI363" s="572" t="n">
        <f aca="false">ROUND(((PI()*0.9^2)/4)*BG363,2)</f>
        <v>0</v>
      </c>
      <c r="BJ363" s="550" t="n">
        <f aca="false">ROUND(BD363-BE363-BH363-BI363-BB363-BC363,2)</f>
        <v>24.43</v>
      </c>
      <c r="BK363" s="516"/>
    </row>
    <row r="364" customFormat="false" ht="14.25" hidden="false" customHeight="false" outlineLevel="0" collapsed="false">
      <c r="A364" s="558" t="s">
        <v>1474</v>
      </c>
      <c r="B364" s="570" t="s">
        <v>10</v>
      </c>
      <c r="C364" s="571" t="s">
        <v>1475</v>
      </c>
      <c r="D364" s="560" t="n">
        <v>0.4</v>
      </c>
      <c r="E364" s="561"/>
      <c r="F364" s="561"/>
      <c r="G364" s="560" t="s">
        <v>1150</v>
      </c>
      <c r="H364" s="562" t="n">
        <v>29</v>
      </c>
      <c r="I364" s="563" t="n">
        <v>1.0585</v>
      </c>
      <c r="J364" s="563" t="n">
        <v>1.233</v>
      </c>
      <c r="K364" s="536" t="n">
        <v>0</v>
      </c>
      <c r="L364" s="537" t="n">
        <f aca="false">ROUND((I364+J364)/2,2)</f>
        <v>1.15</v>
      </c>
      <c r="M364" s="538" t="n">
        <f aca="false">IF(F364=0,ROUND($D364*0.1,2),IF(D364&gt;2.8,0.18,0.15))</f>
        <v>0.04</v>
      </c>
      <c r="N364" s="538" t="n">
        <f aca="false">IF(F364=0,IF(ROUND($D364/4,2),IF(ROUND(($D364*1.2)/6,2)&lt;0.1,0.1,ROUND(($D364*1.2)/6,2))),0.5)</f>
        <v>0.1</v>
      </c>
      <c r="O364" s="537" t="n">
        <f aca="false">L364+M364+N364</f>
        <v>1.29</v>
      </c>
      <c r="P364" s="537" t="n">
        <f aca="false">IF(O364&lt;2,(D364+M364*2)+0.6,(D364+M364*2)+0.6+ROUNDUP(O364-2,0)*0.1)</f>
        <v>1.08</v>
      </c>
      <c r="Q364" s="539" t="n">
        <f aca="false">IF($O364&lt;=$W$4,ROUND(IF($O364&lt;1.5,$O364*$H364*$P364,1.5*$H364*$P364),2),0)</f>
        <v>40.4</v>
      </c>
      <c r="R364" s="539" t="n">
        <f aca="false">IF($O364&gt;$W$4,ROUND(IF($O364&lt;1.5,$O364*$H364*$P364,1.5*$H364*$P364),2),0)</f>
        <v>0</v>
      </c>
      <c r="S364" s="539" t="n">
        <f aca="false">IF($O364&gt;$W$4,ROUND(IF($O364&lt;1.5,0,IF($O364&gt;3,1.5*$H364*$P364,($O364-1.5)*$H364*$P364)),2),0)</f>
        <v>0</v>
      </c>
      <c r="T364" s="539" t="n">
        <f aca="false">IF($O364&gt;$W$4,ROUND(IF($O364&lt;3,0,IF($O364&gt;4.5,1.5*$H364*$P364,($O364-3)*$H364*$P364)),2),0)</f>
        <v>0</v>
      </c>
      <c r="U364" s="539" t="n">
        <f aca="false">IF($O364&gt;$W$4,ROUND(IF($O364&lt;4.5,0,IF($O364&gt;6,($O364-4.5)*$H364*$P364,($O364-4.5)*$H364*$P364)),2),0)</f>
        <v>0</v>
      </c>
      <c r="V364" s="540" t="n">
        <f aca="false">IF($O364&gt;$W$4,IF($O364&lt;=4,ROUND($H364*($O364+0.5)*2,2),0),0)</f>
        <v>0</v>
      </c>
      <c r="W364" s="541" t="n">
        <f aca="false">IF($O364&gt;$W$4,IF($O364&gt;4,ROUND($H364*($O364+0.5)*2,2),0),0)</f>
        <v>0</v>
      </c>
      <c r="X364" s="558" t="str">
        <f aca="false">A364</f>
        <v>JC29-15-2</v>
      </c>
      <c r="Y364" s="560" t="n">
        <f aca="false">IF($D364=0.4,1.2,IF($D364=0.6,1.2,IF($D364=0.8,1.3,IF($D364=1,1.5,IF($D364=1.2,1.7,IF($D364&lt;=2,2,"--"))))))</f>
        <v>1.2</v>
      </c>
      <c r="Z364" s="564" t="s">
        <v>1151</v>
      </c>
      <c r="AA364" s="561" t="n">
        <f aca="false">Y364</f>
        <v>1.2</v>
      </c>
      <c r="AB364" s="543" t="n">
        <f aca="false">IF($Y364="--","--",I364)</f>
        <v>1.0585</v>
      </c>
      <c r="AC364" s="544" t="n">
        <f aca="false">IF($Y364="--","--",IF(D364&gt;1.5,0.15,ROUND($D364*0.1,2)))</f>
        <v>0.04</v>
      </c>
      <c r="AD364" s="544" t="n">
        <f aca="false">IF($Y364="--","--",0.15)</f>
        <v>0.15</v>
      </c>
      <c r="AE364" s="545" t="n">
        <f aca="false">IF($Y364="--","--",ROUND(AB364+AC364+AD364,2))</f>
        <v>1.25</v>
      </c>
      <c r="AF364" s="565" t="n">
        <f aca="false">IF($Y364="--","--",IF($AB364&lt;=2,$Y364+1,($Y364+1)+ROUNDUP($AB364-2,0)*0.1))</f>
        <v>2.2</v>
      </c>
      <c r="AG364" s="566" t="n">
        <f aca="false">IF($D364=0.4,0.92,IF($D364=0.6,0.68,IF($D364=0.8,0.74,IF($D364=1,0.7,IF($D364=1.2,0.66,IF($D364=1.5,0.6,IF($D364&lt;=2,(2.4-(D364+0.3)),"--")))))))</f>
        <v>0.92</v>
      </c>
      <c r="AH364" s="547" t="n">
        <f aca="false">IF($Y364="--","--",IF($AE364&lt;=$W$4,ROUND(IF($AE364&lt;1.5,$AE364*$AF364*$AG364,1.5*$AF364*$AG364),2),0))</f>
        <v>2.53</v>
      </c>
      <c r="AI364" s="547" t="n">
        <f aca="false">IF($Y364="--","--",IF($AE364&gt;$W$4,ROUND(IF($AE364&lt;1.5,$AE364*$AF364*$AG364,1.5*$AF364*$AG364),2),0))</f>
        <v>0</v>
      </c>
      <c r="AJ364" s="547" t="n">
        <f aca="false">IF($Y364="--","--",IF($AE364&gt;$W$4,ROUND(IF($AE364&lt;1.5,0,IF($AE364&gt;3,1.5*$AF364*$AG364,($AE364-1.5)*$AF364*$AG364)),2),0))</f>
        <v>0</v>
      </c>
      <c r="AK364" s="547" t="n">
        <f aca="false">IF($Y364="--","--",IF($AE364&gt;$W$4,ROUND(IF($AE364&lt;3,0,IF($AE364&gt;4.5,1.5*$AF364*$AG364,($AE364-3)*$AF364*$AG364)),2),0))</f>
        <v>0</v>
      </c>
      <c r="AL364" s="547" t="n">
        <f aca="false">IF($Y364="--","--",IF($AE364&gt;$W$4,ROUND(IF($AE364&lt;4.5,0,IF($AE364&gt;6,($AE364-4.5)*$AF364*$AG364,($AE364-4.5)*$AF364*$AG364)),2),0))</f>
        <v>0</v>
      </c>
      <c r="AM364" s="544" t="n">
        <f aca="false">IF($Y364="--","--",IF($AE364&gt;$W$4,IF($AE364&lt;=4,ROUND(($AG364*4)*($AE364+0.5)*2,2),0),0))</f>
        <v>0</v>
      </c>
      <c r="AN364" s="548" t="n">
        <f aca="false">IF($Y364="--","--",IF($AE364&gt;$W$4,IF($AE364&gt;4,ROUND(($AG364*4)*($AE364+0.5)*2,2),0),0))</f>
        <v>0</v>
      </c>
      <c r="AO364" s="558" t="s">
        <v>1474</v>
      </c>
      <c r="AP364" s="570" t="s">
        <v>10</v>
      </c>
      <c r="AQ364" s="571" t="s">
        <v>1475</v>
      </c>
      <c r="AR364" s="560" t="n">
        <v>0.4</v>
      </c>
      <c r="AS364" s="561"/>
      <c r="AT364" s="561"/>
      <c r="AU364" s="562" t="n">
        <v>29</v>
      </c>
      <c r="AV364" s="560" t="n">
        <f aca="false">IF($Y364="--","--",Y364+0.2)</f>
        <v>1.4</v>
      </c>
      <c r="AW364" s="564" t="s">
        <v>1151</v>
      </c>
      <c r="AX364" s="561" t="n">
        <f aca="false">AV364</f>
        <v>1.4</v>
      </c>
      <c r="AY364" s="538" t="n">
        <f aca="false">IF(D364&gt;2,AU364,AU364-AV364)</f>
        <v>27.6</v>
      </c>
      <c r="AZ364" s="538" t="n">
        <f aca="false">N364</f>
        <v>0.1</v>
      </c>
      <c r="BA364" s="538" t="n">
        <f aca="false">P364</f>
        <v>1.08</v>
      </c>
      <c r="BB364" s="537" t="n">
        <f aca="false">IF(F364=0,IF(ROUND(AY364*(((N364*P364)+(((D364+M364*2)/6)*P364))-ROUND(((D364+M364*2)^2)*((PI()*96.379/(4*360))-((SIN((96.379/2)*PI()/180))*(COS((96.379/2)*PI()/180))/4)),4)),2),ROUND(AY364*(((N364*P364)+(((D364+M364*2)/4)*P364))-ROUND(((D364+M364*2)^2)*((PI()*120/(4*360))-((SIN((120/2)*PI()/180))*(COS((120/2)*PI()/180))/4)),4)),2)),0)</f>
        <v>5.58</v>
      </c>
      <c r="BC364" s="549" t="n">
        <f aca="false">IF(F364&gt;0,ROUND(AY364*N364*P364,2),0)</f>
        <v>0</v>
      </c>
      <c r="BD364" s="549" t="n">
        <f aca="false">SUM(Q364:U364,AH364:AL364)</f>
        <v>42.93</v>
      </c>
      <c r="BE364" s="549" t="n">
        <f aca="false">IF(F364=0,ROUND((PI()*((D364+M364*2)^2)/4)*AY364,2),ROUND((D364+M364*2)*(F364+M364*2)*AY364,2))</f>
        <v>4.99</v>
      </c>
      <c r="BF364" s="572" t="n">
        <f aca="false">IF(($I364+M364-0.15)&lt;=2,($I364+M364+0.15),IF(($I364+M364)&lt;=3,2.35,($I364+M364+0.2)-0.85))</f>
        <v>1.2485</v>
      </c>
      <c r="BG364" s="572" t="n">
        <f aca="false">IF(D364&gt;2,(I364-F364-M364-0.11),IF(($I364+M364)&lt;=2,0,IF(($I364+M364)&gt;3,0.85,(I364+M364+0.2-BF364))))</f>
        <v>0</v>
      </c>
      <c r="BH364" s="572" t="n">
        <f aca="false">IF(D364&gt;2,ROUND(((1.42+0.4)+(0.91+0.4))*2*BG364,2),ROUND(AV364*AX364*BF364,2))</f>
        <v>2.45</v>
      </c>
      <c r="BI364" s="572" t="n">
        <f aca="false">ROUND(((PI()*0.9^2)/4)*BG364,2)</f>
        <v>0</v>
      </c>
      <c r="BJ364" s="550" t="n">
        <f aca="false">ROUND(BD364-BE364-BH364-BI364-BB364-BC364,2)</f>
        <v>29.91</v>
      </c>
      <c r="BK364" s="516"/>
    </row>
    <row r="365" customFormat="false" ht="14.25" hidden="false" customHeight="false" outlineLevel="0" collapsed="false">
      <c r="A365" s="558" t="s">
        <v>1475</v>
      </c>
      <c r="B365" s="570" t="s">
        <v>10</v>
      </c>
      <c r="C365" s="571" t="s">
        <v>1476</v>
      </c>
      <c r="D365" s="560" t="n">
        <v>0.4</v>
      </c>
      <c r="E365" s="561"/>
      <c r="F365" s="561"/>
      <c r="G365" s="560" t="s">
        <v>1150</v>
      </c>
      <c r="H365" s="562" t="n">
        <v>35</v>
      </c>
      <c r="I365" s="563" t="n">
        <v>1.233</v>
      </c>
      <c r="J365" s="563" t="n">
        <v>1.113</v>
      </c>
      <c r="K365" s="536" t="n">
        <v>0</v>
      </c>
      <c r="L365" s="537" t="n">
        <f aca="false">ROUND((I365+J365)/2,2)</f>
        <v>1.17</v>
      </c>
      <c r="M365" s="538" t="n">
        <f aca="false">IF(F365=0,ROUND($D365*0.1,2),IF(D365&gt;2.8,0.18,0.15))</f>
        <v>0.04</v>
      </c>
      <c r="N365" s="538" t="n">
        <f aca="false">IF(F365=0,IF(ROUND($D365/4,2),IF(ROUND(($D365*1.2)/6,2)&lt;0.1,0.1,ROUND(($D365*1.2)/6,2))),0.5)</f>
        <v>0.1</v>
      </c>
      <c r="O365" s="537" t="n">
        <f aca="false">L365+M365+N365</f>
        <v>1.31</v>
      </c>
      <c r="P365" s="537" t="n">
        <f aca="false">IF(O365&lt;2,(D365+M365*2)+0.6,(D365+M365*2)+0.6+ROUNDUP(O365-2,0)*0.1)</f>
        <v>1.08</v>
      </c>
      <c r="Q365" s="539" t="n">
        <f aca="false">IF($O365&lt;=$W$4,ROUND(IF($O365&lt;1.5,$O365*$H365*$P365,1.5*$H365*$P365),2),0)</f>
        <v>49.52</v>
      </c>
      <c r="R365" s="539" t="n">
        <f aca="false">IF($O365&gt;$W$4,ROUND(IF($O365&lt;1.5,$O365*$H365*$P365,1.5*$H365*$P365),2),0)</f>
        <v>0</v>
      </c>
      <c r="S365" s="539" t="n">
        <f aca="false">IF($O365&gt;$W$4,ROUND(IF($O365&lt;1.5,0,IF($O365&gt;3,1.5*$H365*$P365,($O365-1.5)*$H365*$P365)),2),0)</f>
        <v>0</v>
      </c>
      <c r="T365" s="539" t="n">
        <f aca="false">IF($O365&gt;$W$4,ROUND(IF($O365&lt;3,0,IF($O365&gt;4.5,1.5*$H365*$P365,($O365-3)*$H365*$P365)),2),0)</f>
        <v>0</v>
      </c>
      <c r="U365" s="539" t="n">
        <f aca="false">IF($O365&gt;$W$4,ROUND(IF($O365&lt;4.5,0,IF($O365&gt;6,($O365-4.5)*$H365*$P365,($O365-4.5)*$H365*$P365)),2),0)</f>
        <v>0</v>
      </c>
      <c r="V365" s="540" t="n">
        <f aca="false">IF($O365&gt;$W$4,IF($O365&lt;=4,ROUND($H365*($O365+0.5)*2,2),0),0)</f>
        <v>0</v>
      </c>
      <c r="W365" s="541" t="n">
        <f aca="false">IF($O365&gt;$W$4,IF($O365&gt;4,ROUND($H365*($O365+0.5)*2,2),0),0)</f>
        <v>0</v>
      </c>
      <c r="X365" s="558" t="str">
        <f aca="false">A365</f>
        <v>JC29-15-3</v>
      </c>
      <c r="Y365" s="560" t="n">
        <f aca="false">IF($D365=0.4,1.2,IF($D365=0.6,1.2,IF($D365=0.8,1.3,IF($D365=1,1.5,IF($D365=1.2,1.7,IF($D365&lt;=2,2,"--"))))))</f>
        <v>1.2</v>
      </c>
      <c r="Z365" s="564" t="s">
        <v>1151</v>
      </c>
      <c r="AA365" s="561" t="n">
        <f aca="false">Y365</f>
        <v>1.2</v>
      </c>
      <c r="AB365" s="543" t="n">
        <f aca="false">IF($Y365="--","--",I365)</f>
        <v>1.233</v>
      </c>
      <c r="AC365" s="544" t="n">
        <f aca="false">IF($Y365="--","--",IF(D365&gt;1.5,0.15,ROUND($D365*0.1,2)))</f>
        <v>0.04</v>
      </c>
      <c r="AD365" s="544" t="n">
        <f aca="false">IF($Y365="--","--",0.15)</f>
        <v>0.15</v>
      </c>
      <c r="AE365" s="545" t="n">
        <f aca="false">IF($Y365="--","--",ROUND(AB365+AC365+AD365,2))</f>
        <v>1.42</v>
      </c>
      <c r="AF365" s="565" t="n">
        <f aca="false">IF($Y365="--","--",IF($AB365&lt;=2,$Y365+1,($Y365+1)+ROUNDUP($AB365-2,0)*0.1))</f>
        <v>2.2</v>
      </c>
      <c r="AG365" s="566" t="n">
        <f aca="false">IF($D365=0.4,0.92,IF($D365=0.6,0.68,IF($D365=0.8,0.74,IF($D365=1,0.7,IF($D365=1.2,0.66,IF($D365=1.5,0.6,IF($D365&lt;=2,(2.4-(D365+0.3)),"--")))))))</f>
        <v>0.92</v>
      </c>
      <c r="AH365" s="547" t="n">
        <f aca="false">IF($Y365="--","--",IF($AE365&lt;=$W$4,ROUND(IF($AE365&lt;1.5,$AE365*$AF365*$AG365,1.5*$AF365*$AG365),2),0))</f>
        <v>2.87</v>
      </c>
      <c r="AI365" s="547" t="n">
        <f aca="false">IF($Y365="--","--",IF($AE365&gt;$W$4,ROUND(IF($AE365&lt;1.5,$AE365*$AF365*$AG365,1.5*$AF365*$AG365),2),0))</f>
        <v>0</v>
      </c>
      <c r="AJ365" s="547" t="n">
        <f aca="false">IF($Y365="--","--",IF($AE365&gt;$W$4,ROUND(IF($AE365&lt;1.5,0,IF($AE365&gt;3,1.5*$AF365*$AG365,($AE365-1.5)*$AF365*$AG365)),2),0))</f>
        <v>0</v>
      </c>
      <c r="AK365" s="547" t="n">
        <f aca="false">IF($Y365="--","--",IF($AE365&gt;$W$4,ROUND(IF($AE365&lt;3,0,IF($AE365&gt;4.5,1.5*$AF365*$AG365,($AE365-3)*$AF365*$AG365)),2),0))</f>
        <v>0</v>
      </c>
      <c r="AL365" s="547" t="n">
        <f aca="false">IF($Y365="--","--",IF($AE365&gt;$W$4,ROUND(IF($AE365&lt;4.5,0,IF($AE365&gt;6,($AE365-4.5)*$AF365*$AG365,($AE365-4.5)*$AF365*$AG365)),2),0))</f>
        <v>0</v>
      </c>
      <c r="AM365" s="544" t="n">
        <f aca="false">IF($Y365="--","--",IF($AE365&gt;$W$4,IF($AE365&lt;=4,ROUND(($AG365*4)*($AE365+0.5)*2,2),0),0))</f>
        <v>0</v>
      </c>
      <c r="AN365" s="548" t="n">
        <f aca="false">IF($Y365="--","--",IF($AE365&gt;$W$4,IF($AE365&gt;4,ROUND(($AG365*4)*($AE365+0.5)*2,2),0),0))</f>
        <v>0</v>
      </c>
      <c r="AO365" s="558" t="s">
        <v>1475</v>
      </c>
      <c r="AP365" s="570" t="s">
        <v>10</v>
      </c>
      <c r="AQ365" s="571" t="s">
        <v>1476</v>
      </c>
      <c r="AR365" s="560" t="n">
        <v>0.4</v>
      </c>
      <c r="AS365" s="561"/>
      <c r="AT365" s="561"/>
      <c r="AU365" s="562" t="n">
        <v>35</v>
      </c>
      <c r="AV365" s="560" t="n">
        <f aca="false">IF($Y365="--","--",Y365+0.2)</f>
        <v>1.4</v>
      </c>
      <c r="AW365" s="564" t="s">
        <v>1151</v>
      </c>
      <c r="AX365" s="561" t="n">
        <f aca="false">AV365</f>
        <v>1.4</v>
      </c>
      <c r="AY365" s="538" t="n">
        <f aca="false">IF(D365&gt;2,AU365,AU365-AV365)</f>
        <v>33.6</v>
      </c>
      <c r="AZ365" s="538" t="n">
        <f aca="false">N365</f>
        <v>0.1</v>
      </c>
      <c r="BA365" s="538" t="n">
        <f aca="false">P365</f>
        <v>1.08</v>
      </c>
      <c r="BB365" s="537" t="n">
        <f aca="false">IF(F365=0,IF(ROUND(AY365*(((N365*P365)+(((D365+M365*2)/6)*P365))-ROUND(((D365+M365*2)^2)*((PI()*96.379/(4*360))-((SIN((96.379/2)*PI()/180))*(COS((96.379/2)*PI()/180))/4)),4)),2),ROUND(AY365*(((N365*P365)+(((D365+M365*2)/4)*P365))-ROUND(((D365+M365*2)^2)*((PI()*120/(4*360))-((SIN((120/2)*PI()/180))*(COS((120/2)*PI()/180))/4)),4)),2)),0)</f>
        <v>6.79</v>
      </c>
      <c r="BC365" s="549" t="n">
        <f aca="false">IF(F365&gt;0,ROUND(AY365*N365*P365,2),0)</f>
        <v>0</v>
      </c>
      <c r="BD365" s="549" t="n">
        <f aca="false">SUM(Q365:U365,AH365:AL365)</f>
        <v>52.39</v>
      </c>
      <c r="BE365" s="549" t="n">
        <f aca="false">IF(F365=0,ROUND((PI()*((D365+M365*2)^2)/4)*AY365,2),ROUND((D365+M365*2)*(F365+M365*2)*AY365,2))</f>
        <v>6.08</v>
      </c>
      <c r="BF365" s="572" t="n">
        <f aca="false">IF(($I365+M365-0.15)&lt;=2,($I365+M365+0.15),IF(($I365+M365)&lt;=3,2.35,($I365+M365+0.2)-0.85))</f>
        <v>1.423</v>
      </c>
      <c r="BG365" s="572" t="n">
        <f aca="false">IF(D365&gt;2,(I365-F365-M365-0.11),IF(($I365+M365)&lt;=2,0,IF(($I365+M365)&gt;3,0.85,(I365+M365+0.2-BF365))))</f>
        <v>0</v>
      </c>
      <c r="BH365" s="572" t="n">
        <f aca="false">IF(D365&gt;2,ROUND(((1.42+0.4)+(0.91+0.4))*2*BG365,2),ROUND(AV365*AX365*BF365,2))</f>
        <v>2.79</v>
      </c>
      <c r="BI365" s="572" t="n">
        <f aca="false">ROUND(((PI()*0.9^2)/4)*BG365,2)</f>
        <v>0</v>
      </c>
      <c r="BJ365" s="550" t="n">
        <f aca="false">ROUND(BD365-BE365-BH365-BI365-BB365-BC365,2)</f>
        <v>36.73</v>
      </c>
      <c r="BK365" s="516"/>
    </row>
    <row r="366" customFormat="false" ht="14.25" hidden="false" customHeight="false" outlineLevel="0" collapsed="false">
      <c r="A366" s="530" t="s">
        <v>1476</v>
      </c>
      <c r="B366" s="531" t="s">
        <v>10</v>
      </c>
      <c r="C366" s="532" t="s">
        <v>1477</v>
      </c>
      <c r="D366" s="533" t="n">
        <v>0.4</v>
      </c>
      <c r="E366" s="534"/>
      <c r="F366" s="534"/>
      <c r="G366" s="533" t="s">
        <v>1150</v>
      </c>
      <c r="H366" s="535" t="n">
        <v>37</v>
      </c>
      <c r="I366" s="536" t="n">
        <v>1.113</v>
      </c>
      <c r="J366" s="536" t="n">
        <v>1.0778</v>
      </c>
      <c r="K366" s="536" t="n">
        <v>0.6</v>
      </c>
      <c r="L366" s="537" t="n">
        <f aca="false">ROUND((I366+J366)/2,2)</f>
        <v>1.1</v>
      </c>
      <c r="M366" s="538" t="n">
        <f aca="false">IF(F366=0,ROUND($D366*0.1,2),IF(D366&gt;2.8,0.18,0.15))</f>
        <v>0.04</v>
      </c>
      <c r="N366" s="538" t="n">
        <f aca="false">IF(F366=0,IF(ROUND($D366/4,2),IF(ROUND(($D366*1.2)/6,2)&lt;0.1,0.1,ROUND(($D366*1.2)/6,2))),0.5)</f>
        <v>0.1</v>
      </c>
      <c r="O366" s="537" t="n">
        <f aca="false">L366+M366+N366</f>
        <v>1.24</v>
      </c>
      <c r="P366" s="537" t="n">
        <f aca="false">IF(O366&lt;2,(D366+M366*2)+0.6,(D366+M366*2)+0.6+ROUNDUP(O366-2,0)*0.1)</f>
        <v>1.08</v>
      </c>
      <c r="Q366" s="539" t="n">
        <f aca="false">IF($O366&lt;=$W$4,ROUND(IF($O366&lt;1.5,$O366*$H366*$P366,1.5*$H366*$P366),2),0)</f>
        <v>49.55</v>
      </c>
      <c r="R366" s="539" t="n">
        <f aca="false">IF($O366&gt;$W$4,ROUND(IF($O366&lt;1.5,$O366*$H366*$P366,1.5*$H366*$P366),2),0)</f>
        <v>0</v>
      </c>
      <c r="S366" s="539" t="n">
        <f aca="false">IF($O366&gt;$W$4,ROUND(IF($O366&lt;1.5,0,IF($O366&gt;3,1.5*$H366*$P366,($O366-1.5)*$H366*$P366)),2),0)</f>
        <v>0</v>
      </c>
      <c r="T366" s="539" t="n">
        <f aca="false">IF($O366&gt;$W$4,ROUND(IF($O366&lt;3,0,IF($O366&gt;4.5,1.5*$H366*$P366,($O366-3)*$H366*$P366)),2),0)</f>
        <v>0</v>
      </c>
      <c r="U366" s="539" t="n">
        <f aca="false">IF($O366&gt;$W$4,ROUND(IF($O366&lt;4.5,0,IF($O366&gt;6,($O366-4.5)*$H366*$P366,($O366-4.5)*$H366*$P366)),2),0)</f>
        <v>0</v>
      </c>
      <c r="V366" s="540" t="n">
        <f aca="false">IF($O366&gt;$W$4,IF($O366&lt;=4,ROUND($H366*($O366+0.5)*2,2),0),0)</f>
        <v>0</v>
      </c>
      <c r="W366" s="541" t="n">
        <f aca="false">IF($O366&gt;$W$4,IF($O366&gt;4,ROUND($H366*($O366+0.5)*2,2),0),0)</f>
        <v>0</v>
      </c>
      <c r="X366" s="530" t="str">
        <f aca="false">A366</f>
        <v>JC29-15-4</v>
      </c>
      <c r="Y366" s="533" t="n">
        <f aca="false">IF($D366=0.4,1.2,IF($D366=0.6,1.2,IF($D366=0.8,1.3,IF($D366=1,1.5,IF($D366=1.2,1.7,IF($D366&lt;=2,2,"--"))))))</f>
        <v>1.2</v>
      </c>
      <c r="Z366" s="542" t="s">
        <v>1151</v>
      </c>
      <c r="AA366" s="534" t="n">
        <f aca="false">Y366</f>
        <v>1.2</v>
      </c>
      <c r="AB366" s="543" t="n">
        <f aca="false">IF($Y366="--","--",I366)</f>
        <v>1.113</v>
      </c>
      <c r="AC366" s="544" t="n">
        <f aca="false">IF($Y366="--","--",IF(D366&gt;1.5,0.15,ROUND($D366*0.1,2)))</f>
        <v>0.04</v>
      </c>
      <c r="AD366" s="544" t="n">
        <f aca="false">IF($Y366="--","--",0.15)</f>
        <v>0.15</v>
      </c>
      <c r="AE366" s="545" t="n">
        <f aca="false">IF($Y366="--","--",ROUND(AB366+AC366+AD366,2))</f>
        <v>1.3</v>
      </c>
      <c r="AF366" s="545" t="n">
        <f aca="false">IF($Y366="--","--",IF($AB366&lt;=2,$Y366+1,($Y366+1)+ROUNDUP($AB366-2,0)*0.1))</f>
        <v>2.2</v>
      </c>
      <c r="AG366" s="546" t="n">
        <f aca="false">IF($D366=0.4,0.92,IF($D366=0.6,0.68,IF($D366=0.8,0.74,IF($D366=1,0.7,IF($D366=1.2,0.66,IF($D366=1.5,0.6,IF($D366&lt;=2,(2.4-(D366+0.3)),"--")))))))</f>
        <v>0.92</v>
      </c>
      <c r="AH366" s="547" t="n">
        <f aca="false">IF($Y366="--","--",IF($AE366&lt;=$W$4,ROUND(IF($AE366&lt;1.5,$AE366*$AF366*$AG366,1.5*$AF366*$AG366),2),0))</f>
        <v>2.63</v>
      </c>
      <c r="AI366" s="547" t="n">
        <f aca="false">IF($Y366="--","--",IF($AE366&gt;$W$4,ROUND(IF($AE366&lt;1.5,$AE366*$AF366*$AG366,1.5*$AF366*$AG366),2),0))</f>
        <v>0</v>
      </c>
      <c r="AJ366" s="547" t="n">
        <f aca="false">IF($Y366="--","--",IF($AE366&gt;$W$4,ROUND(IF($AE366&lt;1.5,0,IF($AE366&gt;3,1.5*$AF366*$AG366,($AE366-1.5)*$AF366*$AG366)),2),0))</f>
        <v>0</v>
      </c>
      <c r="AK366" s="547" t="n">
        <f aca="false">IF($Y366="--","--",IF($AE366&gt;$W$4,ROUND(IF($AE366&lt;3,0,IF($AE366&gt;4.5,1.5*$AF366*$AG366,($AE366-3)*$AF366*$AG366)),2),0))</f>
        <v>0</v>
      </c>
      <c r="AL366" s="547" t="n">
        <f aca="false">IF($Y366="--","--",IF($AE366&gt;$W$4,ROUND(IF($AE366&lt;4.5,0,IF($AE366&gt;6,($AE366-4.5)*$AF366*$AG366,($AE366-4.5)*$AF366*$AG366)),2),0))</f>
        <v>0</v>
      </c>
      <c r="AM366" s="544" t="n">
        <f aca="false">IF($Y366="--","--",IF($AE366&gt;$W$4,IF($AE366&lt;=4,ROUND(($AG366*4)*($AE366+0.5)*2,2),0),0))</f>
        <v>0</v>
      </c>
      <c r="AN366" s="548" t="n">
        <f aca="false">IF($Y366="--","--",IF($AE366&gt;$W$4,IF($AE366&gt;4,ROUND(($AG366*4)*($AE366+0.5)*2,2),0),0))</f>
        <v>0</v>
      </c>
      <c r="AO366" s="530" t="s">
        <v>1476</v>
      </c>
      <c r="AP366" s="531" t="s">
        <v>10</v>
      </c>
      <c r="AQ366" s="532" t="s">
        <v>1477</v>
      </c>
      <c r="AR366" s="533" t="n">
        <v>0.4</v>
      </c>
      <c r="AS366" s="534"/>
      <c r="AT366" s="534"/>
      <c r="AU366" s="535" t="n">
        <v>37</v>
      </c>
      <c r="AV366" s="533" t="n">
        <f aca="false">IF($Y366="--","--",Y366+0.2)</f>
        <v>1.4</v>
      </c>
      <c r="AW366" s="542" t="s">
        <v>1151</v>
      </c>
      <c r="AX366" s="534" t="n">
        <f aca="false">AV366</f>
        <v>1.4</v>
      </c>
      <c r="AY366" s="538" t="n">
        <f aca="false">IF(D366&gt;2,AU366,AU366-AV366)</f>
        <v>35.6</v>
      </c>
      <c r="AZ366" s="538" t="n">
        <f aca="false">N366</f>
        <v>0.1</v>
      </c>
      <c r="BA366" s="538" t="n">
        <f aca="false">P366</f>
        <v>1.08</v>
      </c>
      <c r="BB366" s="537" t="n">
        <f aca="false">IF(F366=0,IF(ROUND(AY366*(((N366*P366)+(((D366+M366*2)/6)*P366))-ROUND(((D366+M366*2)^2)*((PI()*96.379/(4*360))-((SIN((96.379/2)*PI()/180))*(COS((96.379/2)*PI()/180))/4)),4)),2),ROUND(AY366*(((N366*P366)+(((D366+M366*2)/4)*P366))-ROUND(((D366+M366*2)^2)*((PI()*120/(4*360))-((SIN((120/2)*PI()/180))*(COS((120/2)*PI()/180))/4)),4)),2)),0)</f>
        <v>7.2</v>
      </c>
      <c r="BC366" s="549" t="n">
        <f aca="false">IF(F366&gt;0,ROUND(AY366*N366*P366,2),0)</f>
        <v>0</v>
      </c>
      <c r="BD366" s="549" t="n">
        <f aca="false">SUM(Q366:U366,AH366:AL366)</f>
        <v>52.18</v>
      </c>
      <c r="BE366" s="549" t="n">
        <f aca="false">IF(F366=0,ROUND((PI()*((D366+M366*2)^2)/4)*AY366,2),ROUND((D366+M366*2)*(F366+M366*2)*AY366,2))</f>
        <v>6.44</v>
      </c>
      <c r="BF366" s="539" t="n">
        <f aca="false">IF(($I366+M366-0.15)&lt;=2,($I366+M366+0.15),IF(($I366+M366)&lt;=3,2.35,($I366+M366+0.2)-0.85))</f>
        <v>1.303</v>
      </c>
      <c r="BG366" s="539" t="n">
        <f aca="false">IF(D366&gt;2,(I366-F366-M366-0.11),IF(($I366+M366)&lt;=2,0,IF(($I366+M366)&gt;3,0.85,(I366+M366+0.2-BF366))))</f>
        <v>0</v>
      </c>
      <c r="BH366" s="539" t="n">
        <f aca="false">IF(D366&gt;2,ROUND(((1.42+0.4)+(0.91+0.4))*2*BG366,2),ROUND(AV366*AX366*BF366,2))</f>
        <v>2.55</v>
      </c>
      <c r="BI366" s="539" t="n">
        <f aca="false">ROUND(((PI()*0.9^2)/4)*BG366,2)</f>
        <v>0</v>
      </c>
      <c r="BJ366" s="550" t="n">
        <f aca="false">ROUND(BD366-BE366-BH366-BI366-BB366-BC366,2)</f>
        <v>35.99</v>
      </c>
      <c r="BK366" s="516"/>
    </row>
    <row r="367" customFormat="false" ht="14.25" hidden="false" customHeight="false" outlineLevel="0" collapsed="false">
      <c r="A367" s="503"/>
      <c r="B367" s="504"/>
      <c r="C367" s="604"/>
      <c r="D367" s="505"/>
      <c r="E367" s="505"/>
      <c r="F367" s="505"/>
      <c r="G367" s="505"/>
      <c r="H367" s="507"/>
      <c r="I367" s="508"/>
      <c r="J367" s="508"/>
      <c r="K367" s="508"/>
      <c r="L367" s="509"/>
      <c r="M367" s="510"/>
      <c r="N367" s="510"/>
      <c r="O367" s="509"/>
      <c r="P367" s="509"/>
      <c r="Q367" s="511"/>
      <c r="R367" s="511"/>
      <c r="S367" s="511"/>
      <c r="T367" s="511"/>
      <c r="U367" s="511"/>
      <c r="V367" s="512"/>
      <c r="W367" s="513"/>
      <c r="X367" s="518"/>
      <c r="Y367" s="505"/>
      <c r="Z367" s="551"/>
      <c r="AA367" s="505"/>
      <c r="AB367" s="552"/>
      <c r="AC367" s="553"/>
      <c r="AD367" s="553"/>
      <c r="AE367" s="554"/>
      <c r="AF367" s="554"/>
      <c r="AG367" s="551"/>
      <c r="AH367" s="555"/>
      <c r="AI367" s="555"/>
      <c r="AJ367" s="555"/>
      <c r="AK367" s="555"/>
      <c r="AL367" s="555"/>
      <c r="AM367" s="553"/>
      <c r="AN367" s="556"/>
      <c r="AO367" s="518"/>
      <c r="AP367" s="504"/>
      <c r="AQ367" s="604"/>
      <c r="AR367" s="505"/>
      <c r="AS367" s="505"/>
      <c r="AT367" s="505"/>
      <c r="AU367" s="507"/>
      <c r="AV367" s="505"/>
      <c r="AW367" s="551"/>
      <c r="AX367" s="505"/>
      <c r="AY367" s="510"/>
      <c r="AZ367" s="510"/>
      <c r="BA367" s="510"/>
      <c r="BB367" s="509"/>
      <c r="BC367" s="509"/>
      <c r="BD367" s="509"/>
      <c r="BE367" s="509"/>
      <c r="BF367" s="511"/>
      <c r="BG367" s="511"/>
      <c r="BH367" s="511"/>
      <c r="BI367" s="511"/>
      <c r="BJ367" s="515"/>
      <c r="BK367" s="516"/>
    </row>
    <row r="368" s="456" customFormat="true" ht="14.25" hidden="false" customHeight="false" outlineLevel="0" collapsed="false">
      <c r="A368" s="557" t="s">
        <v>1224</v>
      </c>
      <c r="B368" s="504"/>
      <c r="C368" s="504"/>
      <c r="D368" s="505"/>
      <c r="E368" s="505"/>
      <c r="F368" s="505"/>
      <c r="G368" s="506"/>
      <c r="H368" s="507"/>
      <c r="I368" s="508"/>
      <c r="J368" s="508"/>
      <c r="K368" s="508"/>
      <c r="L368" s="509"/>
      <c r="M368" s="510"/>
      <c r="N368" s="510"/>
      <c r="O368" s="509"/>
      <c r="P368" s="509"/>
      <c r="Q368" s="511"/>
      <c r="R368" s="511"/>
      <c r="S368" s="511"/>
      <c r="T368" s="511"/>
      <c r="U368" s="511"/>
      <c r="V368" s="512"/>
      <c r="W368" s="513"/>
      <c r="X368" s="528" t="str">
        <f aca="false">$A368</f>
        <v>Rua Porto Rico</v>
      </c>
      <c r="Y368" s="522"/>
      <c r="Z368" s="522"/>
      <c r="AA368" s="522"/>
      <c r="AB368" s="525"/>
      <c r="AC368" s="525"/>
      <c r="AD368" s="525"/>
      <c r="AE368" s="525"/>
      <c r="AF368" s="523"/>
      <c r="AG368" s="525"/>
      <c r="AH368" s="525"/>
      <c r="AI368" s="525"/>
      <c r="AJ368" s="525"/>
      <c r="AK368" s="525"/>
      <c r="AL368" s="525"/>
      <c r="AM368" s="525"/>
      <c r="AN368" s="527"/>
      <c r="AO368" s="557" t="str">
        <f aca="false">$A368</f>
        <v>Rua Porto Rico</v>
      </c>
      <c r="AP368" s="504"/>
      <c r="AQ368" s="504"/>
      <c r="AR368" s="505"/>
      <c r="AS368" s="505"/>
      <c r="AT368" s="505"/>
      <c r="AU368" s="507"/>
      <c r="AV368" s="506"/>
      <c r="AW368" s="506"/>
      <c r="AX368" s="506"/>
      <c r="AY368" s="510"/>
      <c r="AZ368" s="510"/>
      <c r="BA368" s="510"/>
      <c r="BB368" s="509"/>
      <c r="BC368" s="509"/>
      <c r="BD368" s="509"/>
      <c r="BE368" s="509"/>
      <c r="BF368" s="509"/>
      <c r="BG368" s="509"/>
      <c r="BH368" s="509"/>
      <c r="BI368" s="509"/>
      <c r="BJ368" s="515"/>
      <c r="BK368" s="516"/>
    </row>
    <row r="369" customFormat="false" ht="14.25" hidden="false" customHeight="false" outlineLevel="0" collapsed="false">
      <c r="A369" s="530" t="s">
        <v>1478</v>
      </c>
      <c r="B369" s="531" t="s">
        <v>10</v>
      </c>
      <c r="C369" s="532" t="s">
        <v>1477</v>
      </c>
      <c r="D369" s="533" t="n">
        <v>0.4</v>
      </c>
      <c r="E369" s="534"/>
      <c r="F369" s="534"/>
      <c r="G369" s="533" t="s">
        <v>1150</v>
      </c>
      <c r="H369" s="535" t="n">
        <v>40</v>
      </c>
      <c r="I369" s="536" t="n">
        <v>1</v>
      </c>
      <c r="J369" s="536" t="n">
        <v>1.07766</v>
      </c>
      <c r="K369" s="536" t="n">
        <v>0.6</v>
      </c>
      <c r="L369" s="537" t="n">
        <f aca="false">ROUND((I369+J369)/2,2)</f>
        <v>1.04</v>
      </c>
      <c r="M369" s="538" t="n">
        <f aca="false">IF(F369=0,ROUND($D369*0.1,2),IF(D369&gt;2.8,0.18,0.15))</f>
        <v>0.04</v>
      </c>
      <c r="N369" s="538" t="n">
        <f aca="false">IF(F369=0,IF(ROUND($D369/4,2),IF(ROUND(($D369*1.2)/6,2)&lt;0.1,0.1,ROUND(($D369*1.2)/6,2))),0.5)</f>
        <v>0.1</v>
      </c>
      <c r="O369" s="537" t="n">
        <f aca="false">L369+M369+N369</f>
        <v>1.18</v>
      </c>
      <c r="P369" s="537" t="n">
        <f aca="false">IF(O369&lt;2,(D369+M369*2)+0.6,(D369+M369*2)+0.6+ROUNDUP(O369-2,0)*0.1)</f>
        <v>1.08</v>
      </c>
      <c r="Q369" s="539" t="n">
        <f aca="false">IF($O369&lt;=$W$4,ROUND(IF($O369&lt;1.5,$O369*$H369*$P369,1.5*$H369*$P369),2),0)</f>
        <v>50.98</v>
      </c>
      <c r="R369" s="539" t="n">
        <f aca="false">IF($O369&gt;$W$4,ROUND(IF($O369&lt;1.5,$O369*$H369*$P369,1.5*$H369*$P369),2),0)</f>
        <v>0</v>
      </c>
      <c r="S369" s="539" t="n">
        <f aca="false">IF($O369&gt;$W$4,ROUND(IF($O369&lt;1.5,0,IF($O369&gt;3,1.5*$H369*$P369,($O369-1.5)*$H369*$P369)),2),0)</f>
        <v>0</v>
      </c>
      <c r="T369" s="539" t="n">
        <f aca="false">IF($O369&gt;$W$4,ROUND(IF($O369&lt;3,0,IF($O369&gt;4.5,1.5*$H369*$P369,($O369-3)*$H369*$P369)),2),0)</f>
        <v>0</v>
      </c>
      <c r="U369" s="539" t="n">
        <f aca="false">IF($O369&gt;$W$4,ROUND(IF($O369&lt;4.5,0,IF($O369&gt;6,($O369-4.5)*$H369*$P369,($O369-4.5)*$H369*$P369)),2),0)</f>
        <v>0</v>
      </c>
      <c r="V369" s="540" t="n">
        <f aca="false">IF($O369&gt;$W$4,IF($O369&lt;=4,ROUND($H369*($O369+0.5)*2,2),0),0)</f>
        <v>0</v>
      </c>
      <c r="W369" s="541" t="n">
        <f aca="false">IF($O369&gt;$W$4,IF($O369&gt;4,ROUND($H369*($O369+0.5)*2,2),0),0)</f>
        <v>0</v>
      </c>
      <c r="X369" s="530" t="str">
        <f aca="false">A369</f>
        <v>JC29-15-A</v>
      </c>
      <c r="Y369" s="533" t="n">
        <f aca="false">IF($D369=0.4,1.2,IF($D369=0.6,1.2,IF($D369=0.8,1.3,IF($D369=1,1.5,IF($D369=1.2,1.7,IF($D369&lt;=2,2,"--"))))))</f>
        <v>1.2</v>
      </c>
      <c r="Z369" s="542" t="s">
        <v>1151</v>
      </c>
      <c r="AA369" s="534" t="n">
        <f aca="false">Y369</f>
        <v>1.2</v>
      </c>
      <c r="AB369" s="543" t="n">
        <f aca="false">IF($Y369="--","--",I369)</f>
        <v>1</v>
      </c>
      <c r="AC369" s="544" t="n">
        <f aca="false">IF($Y369="--","--",IF(D369&gt;1.5,0.15,ROUND($D369*0.1,2)))</f>
        <v>0.04</v>
      </c>
      <c r="AD369" s="544" t="n">
        <f aca="false">IF($Y369="--","--",0.15)</f>
        <v>0.15</v>
      </c>
      <c r="AE369" s="545" t="n">
        <f aca="false">IF($Y369="--","--",ROUND(AB369+AC369+AD369,2))</f>
        <v>1.19</v>
      </c>
      <c r="AF369" s="545" t="n">
        <f aca="false">IF($Y369="--","--",IF($AB369&lt;=2,$Y369+1,($Y369+1)+ROUNDUP($AB369-2,0)*0.1))</f>
        <v>2.2</v>
      </c>
      <c r="AG369" s="546" t="n">
        <f aca="false">IF($D369=0.4,0.92,IF($D369=0.6,0.68,IF($D369=0.8,0.74,IF($D369=1,0.7,IF($D369=1.2,0.66,IF($D369=1.5,0.6,IF($D369&lt;=2,(2.4-(D369+0.3)),"--")))))))</f>
        <v>0.92</v>
      </c>
      <c r="AH369" s="547" t="n">
        <f aca="false">IF($Y369="--","--",IF($AE369&lt;=$W$4,ROUND(IF($AE369&lt;1.5,$AE369*$AF369*$AG369,1.5*$AF369*$AG369),2),0))</f>
        <v>2.41</v>
      </c>
      <c r="AI369" s="547" t="n">
        <f aca="false">IF($Y369="--","--",IF($AE369&gt;$W$4,ROUND(IF($AE369&lt;1.5,$AE369*$AF369*$AG369,1.5*$AF369*$AG369),2),0))</f>
        <v>0</v>
      </c>
      <c r="AJ369" s="547" t="n">
        <f aca="false">IF($Y369="--","--",IF($AE369&gt;$W$4,ROUND(IF($AE369&lt;1.5,0,IF($AE369&gt;3,1.5*$AF369*$AG369,($AE369-1.5)*$AF369*$AG369)),2),0))</f>
        <v>0</v>
      </c>
      <c r="AK369" s="547" t="n">
        <f aca="false">IF($Y369="--","--",IF($AE369&gt;$W$4,ROUND(IF($AE369&lt;3,0,IF($AE369&gt;4.5,1.5*$AF369*$AG369,($AE369-3)*$AF369*$AG369)),2),0))</f>
        <v>0</v>
      </c>
      <c r="AL369" s="547" t="n">
        <f aca="false">IF($Y369="--","--",IF($AE369&gt;$W$4,ROUND(IF($AE369&lt;4.5,0,IF($AE369&gt;6,($AE369-4.5)*$AF369*$AG369,($AE369-4.5)*$AF369*$AG369)),2),0))</f>
        <v>0</v>
      </c>
      <c r="AM369" s="544" t="n">
        <f aca="false">IF($Y369="--","--",IF($AE369&gt;$W$4,IF($AE369&lt;=4,ROUND(($AG369*4)*($AE369+0.5)*2,2),0),0))</f>
        <v>0</v>
      </c>
      <c r="AN369" s="548" t="n">
        <f aca="false">IF($Y369="--","--",IF($AE369&gt;$W$4,IF($AE369&gt;4,ROUND(($AG369*4)*($AE369+0.5)*2,2),0),0))</f>
        <v>0</v>
      </c>
      <c r="AO369" s="530" t="s">
        <v>1478</v>
      </c>
      <c r="AP369" s="531" t="s">
        <v>10</v>
      </c>
      <c r="AQ369" s="532" t="s">
        <v>1477</v>
      </c>
      <c r="AR369" s="533" t="n">
        <v>0.4</v>
      </c>
      <c r="AS369" s="534"/>
      <c r="AT369" s="534"/>
      <c r="AU369" s="535" t="n">
        <v>40</v>
      </c>
      <c r="AV369" s="533" t="n">
        <f aca="false">IF($Y369="--","--",Y369+0.2)</f>
        <v>1.4</v>
      </c>
      <c r="AW369" s="542" t="s">
        <v>1151</v>
      </c>
      <c r="AX369" s="534" t="n">
        <f aca="false">AV369</f>
        <v>1.4</v>
      </c>
      <c r="AY369" s="538" t="n">
        <f aca="false">IF(D369&gt;2,AU369,AU369-AV369)</f>
        <v>38.6</v>
      </c>
      <c r="AZ369" s="538" t="n">
        <f aca="false">N369</f>
        <v>0.1</v>
      </c>
      <c r="BA369" s="538" t="n">
        <f aca="false">P369</f>
        <v>1.08</v>
      </c>
      <c r="BB369" s="537" t="n">
        <f aca="false">IF(F369=0,IF(ROUND(AY369*(((N369*P369)+(((D369+M369*2)/6)*P369))-ROUND(((D369+M369*2)^2)*((PI()*96.379/(4*360))-((SIN((96.379/2)*PI()/180))*(COS((96.379/2)*PI()/180))/4)),4)),2),ROUND(AY369*(((N369*P369)+(((D369+M369*2)/4)*P369))-ROUND(((D369+M369*2)^2)*((PI()*120/(4*360))-((SIN((120/2)*PI()/180))*(COS((120/2)*PI()/180))/4)),4)),2)),0)</f>
        <v>7.8</v>
      </c>
      <c r="BC369" s="549" t="n">
        <f aca="false">IF(F369&gt;0,ROUND(AY369*N369*P369,2),0)</f>
        <v>0</v>
      </c>
      <c r="BD369" s="549" t="n">
        <f aca="false">SUM(Q369:U369,AH369:AL369)</f>
        <v>53.39</v>
      </c>
      <c r="BE369" s="549" t="n">
        <f aca="false">IF(F369=0,ROUND((PI()*((D369+M369*2)^2)/4)*AY369,2),ROUND((D369+M369*2)*(F369+M369*2)*AY369,2))</f>
        <v>6.98</v>
      </c>
      <c r="BF369" s="539" t="n">
        <f aca="false">IF(($I369+M369-0.15)&lt;=2,($I369+M369+0.15),IF(($I369+M369)&lt;=3,2.35,($I369+M369+0.2)-0.85))</f>
        <v>1.19</v>
      </c>
      <c r="BG369" s="539" t="n">
        <f aca="false">IF(D369&gt;2,(I369-F369-M369-0.11),IF(($I369+M369)&lt;=2,0,IF(($I369+M369)&gt;3,0.85,(I369+M369+0.2-BF369))))</f>
        <v>0</v>
      </c>
      <c r="BH369" s="539" t="n">
        <f aca="false">IF(D369&gt;2,ROUND(((1.42+0.4)+(0.91+0.4))*2*BG369,2),ROUND(AV369*AX369*BF369,2))</f>
        <v>2.33</v>
      </c>
      <c r="BI369" s="539" t="n">
        <f aca="false">ROUND(((PI()*0.9^2)/4)*BG369,2)</f>
        <v>0</v>
      </c>
      <c r="BJ369" s="550" t="n">
        <f aca="false">ROUND(BD369-BE369-BH369-BI369-BB369-BC369,2)</f>
        <v>36.28</v>
      </c>
      <c r="BK369" s="516"/>
    </row>
    <row r="370" customFormat="false" ht="14.25" hidden="false" customHeight="false" outlineLevel="0" collapsed="false">
      <c r="A370" s="503"/>
      <c r="B370" s="504"/>
      <c r="C370" s="604"/>
      <c r="D370" s="505"/>
      <c r="E370" s="505"/>
      <c r="F370" s="505"/>
      <c r="G370" s="505"/>
      <c r="H370" s="507"/>
      <c r="I370" s="508"/>
      <c r="J370" s="508"/>
      <c r="K370" s="508"/>
      <c r="L370" s="509"/>
      <c r="M370" s="510"/>
      <c r="N370" s="510"/>
      <c r="O370" s="509"/>
      <c r="P370" s="509"/>
      <c r="Q370" s="511"/>
      <c r="R370" s="511"/>
      <c r="S370" s="511"/>
      <c r="T370" s="511"/>
      <c r="U370" s="511"/>
      <c r="V370" s="512"/>
      <c r="W370" s="513"/>
      <c r="X370" s="518"/>
      <c r="Y370" s="505"/>
      <c r="Z370" s="551"/>
      <c r="AA370" s="505"/>
      <c r="AB370" s="552"/>
      <c r="AC370" s="553"/>
      <c r="AD370" s="553"/>
      <c r="AE370" s="554"/>
      <c r="AF370" s="554"/>
      <c r="AG370" s="551"/>
      <c r="AH370" s="555"/>
      <c r="AI370" s="555"/>
      <c r="AJ370" s="555"/>
      <c r="AK370" s="555"/>
      <c r="AL370" s="555"/>
      <c r="AM370" s="553"/>
      <c r="AN370" s="556"/>
      <c r="AO370" s="518"/>
      <c r="AP370" s="504"/>
      <c r="AQ370" s="604"/>
      <c r="AR370" s="505"/>
      <c r="AS370" s="505"/>
      <c r="AT370" s="505"/>
      <c r="AU370" s="507"/>
      <c r="AV370" s="505"/>
      <c r="AW370" s="551"/>
      <c r="AX370" s="505"/>
      <c r="AY370" s="510"/>
      <c r="AZ370" s="510"/>
      <c r="BA370" s="510"/>
      <c r="BB370" s="509"/>
      <c r="BC370" s="509"/>
      <c r="BD370" s="509"/>
      <c r="BE370" s="509"/>
      <c r="BF370" s="511"/>
      <c r="BG370" s="511"/>
      <c r="BH370" s="511"/>
      <c r="BI370" s="511"/>
      <c r="BJ370" s="515"/>
      <c r="BK370" s="516"/>
    </row>
    <row r="371" s="456" customFormat="true" ht="14.25" hidden="false" customHeight="false" outlineLevel="0" collapsed="false">
      <c r="A371" s="557" t="s">
        <v>1231</v>
      </c>
      <c r="B371" s="504"/>
      <c r="C371" s="504"/>
      <c r="D371" s="505"/>
      <c r="E371" s="505"/>
      <c r="F371" s="505"/>
      <c r="G371" s="506"/>
      <c r="H371" s="507"/>
      <c r="I371" s="508"/>
      <c r="J371" s="508"/>
      <c r="K371" s="508"/>
      <c r="L371" s="509"/>
      <c r="M371" s="510"/>
      <c r="N371" s="510"/>
      <c r="O371" s="509"/>
      <c r="P371" s="509"/>
      <c r="Q371" s="511"/>
      <c r="R371" s="511"/>
      <c r="S371" s="511"/>
      <c r="T371" s="511"/>
      <c r="U371" s="511"/>
      <c r="V371" s="512"/>
      <c r="W371" s="513"/>
      <c r="X371" s="528" t="str">
        <f aca="false">$A371</f>
        <v>Rua Francisco Nascimento</v>
      </c>
      <c r="Y371" s="522"/>
      <c r="Z371" s="522"/>
      <c r="AA371" s="522"/>
      <c r="AB371" s="525"/>
      <c r="AC371" s="525"/>
      <c r="AD371" s="525"/>
      <c r="AE371" s="525"/>
      <c r="AF371" s="523"/>
      <c r="AG371" s="525"/>
      <c r="AH371" s="525"/>
      <c r="AI371" s="525"/>
      <c r="AJ371" s="525"/>
      <c r="AK371" s="525"/>
      <c r="AL371" s="525"/>
      <c r="AM371" s="525"/>
      <c r="AN371" s="527"/>
      <c r="AO371" s="557" t="str">
        <f aca="false">$A371</f>
        <v>Rua Francisco Nascimento</v>
      </c>
      <c r="AP371" s="504"/>
      <c r="AQ371" s="504"/>
      <c r="AR371" s="505"/>
      <c r="AS371" s="505"/>
      <c r="AT371" s="505"/>
      <c r="AU371" s="507"/>
      <c r="AV371" s="506"/>
      <c r="AW371" s="506"/>
      <c r="AX371" s="506"/>
      <c r="AY371" s="510"/>
      <c r="AZ371" s="510"/>
      <c r="BA371" s="510"/>
      <c r="BB371" s="509"/>
      <c r="BC371" s="509"/>
      <c r="BD371" s="509"/>
      <c r="BE371" s="509"/>
      <c r="BF371" s="509"/>
      <c r="BG371" s="509"/>
      <c r="BH371" s="509"/>
      <c r="BI371" s="509"/>
      <c r="BJ371" s="515"/>
      <c r="BK371" s="516"/>
    </row>
    <row r="372" customFormat="false" ht="14.25" hidden="false" customHeight="false" outlineLevel="0" collapsed="false">
      <c r="A372" s="558" t="s">
        <v>1479</v>
      </c>
      <c r="B372" s="570" t="s">
        <v>10</v>
      </c>
      <c r="C372" s="571" t="s">
        <v>1480</v>
      </c>
      <c r="D372" s="560" t="n">
        <v>0.4</v>
      </c>
      <c r="E372" s="561"/>
      <c r="F372" s="561"/>
      <c r="G372" s="560" t="s">
        <v>1150</v>
      </c>
      <c r="H372" s="562" t="n">
        <v>35</v>
      </c>
      <c r="I372" s="563" t="n">
        <v>1</v>
      </c>
      <c r="J372" s="563" t="n">
        <v>1.0292</v>
      </c>
      <c r="K372" s="536" t="n">
        <v>0.092</v>
      </c>
      <c r="L372" s="537" t="n">
        <f aca="false">ROUND((I372+J372)/2,2)</f>
        <v>1.01</v>
      </c>
      <c r="M372" s="538" t="n">
        <f aca="false">IF(F372=0,ROUND($D372*0.1,2),IF(D372&gt;2.8,0.18,0.15))</f>
        <v>0.04</v>
      </c>
      <c r="N372" s="538" t="n">
        <f aca="false">IF(F372=0,IF(ROUND($D372/4,2),IF(ROUND(($D372*1.2)/6,2)&lt;0.1,0.1,ROUND(($D372*1.2)/6,2))),0.5)</f>
        <v>0.1</v>
      </c>
      <c r="O372" s="537" t="n">
        <f aca="false">L372+M372+N372</f>
        <v>1.15</v>
      </c>
      <c r="P372" s="537" t="n">
        <f aca="false">IF(O372&lt;2,(D372+M372*2)+0.6,(D372+M372*2)+0.6+ROUNDUP(O372-2,0)*0.1)</f>
        <v>1.08</v>
      </c>
      <c r="Q372" s="539" t="n">
        <f aca="false">IF($O372&lt;=$W$4,ROUND(IF($O372&lt;1.5,$O372*$H372*$P372,1.5*$H372*$P372),2),0)</f>
        <v>43.47</v>
      </c>
      <c r="R372" s="539" t="n">
        <f aca="false">IF($O372&gt;$W$4,ROUND(IF($O372&lt;1.5,$O372*$H372*$P372,1.5*$H372*$P372),2),0)</f>
        <v>0</v>
      </c>
      <c r="S372" s="539" t="n">
        <f aca="false">IF($O372&gt;$W$4,ROUND(IF($O372&lt;1.5,0,IF($O372&gt;3,1.5*$H372*$P372,($O372-1.5)*$H372*$P372)),2),0)</f>
        <v>0</v>
      </c>
      <c r="T372" s="539" t="n">
        <f aca="false">IF($O372&gt;$W$4,ROUND(IF($O372&lt;3,0,IF($O372&gt;4.5,1.5*$H372*$P372,($O372-3)*$H372*$P372)),2),0)</f>
        <v>0</v>
      </c>
      <c r="U372" s="539" t="n">
        <f aca="false">IF($O372&gt;$W$4,ROUND(IF($O372&lt;4.5,0,IF($O372&gt;6,($O372-4.5)*$H372*$P372,($O372-4.5)*$H372*$P372)),2),0)</f>
        <v>0</v>
      </c>
      <c r="V372" s="540" t="n">
        <f aca="false">IF($O372&gt;$W$4,IF($O372&lt;=4,ROUND($H372*($O372+0.5)*2,2),0),0)</f>
        <v>0</v>
      </c>
      <c r="W372" s="541" t="n">
        <f aca="false">IF($O372&gt;$W$4,IF($O372&gt;4,ROUND($H372*($O372+0.5)*2,2),0),0)</f>
        <v>0</v>
      </c>
      <c r="X372" s="558" t="str">
        <f aca="false">A372</f>
        <v>JC29-17-1</v>
      </c>
      <c r="Y372" s="560" t="n">
        <f aca="false">IF($D372=0.4,1.2,IF($D372=0.6,1.2,IF($D372=0.8,1.3,IF($D372=1,1.5,IF($D372=1.2,1.7,IF($D372&lt;=2,2,"--"))))))</f>
        <v>1.2</v>
      </c>
      <c r="Z372" s="564" t="s">
        <v>1151</v>
      </c>
      <c r="AA372" s="561" t="n">
        <f aca="false">Y372</f>
        <v>1.2</v>
      </c>
      <c r="AB372" s="543" t="n">
        <f aca="false">IF($Y372="--","--",I372)</f>
        <v>1</v>
      </c>
      <c r="AC372" s="544" t="n">
        <f aca="false">IF($Y372="--","--",IF(D372&gt;1.5,0.15,ROUND($D372*0.1,2)))</f>
        <v>0.04</v>
      </c>
      <c r="AD372" s="544" t="n">
        <f aca="false">IF($Y372="--","--",0.15)</f>
        <v>0.15</v>
      </c>
      <c r="AE372" s="545" t="n">
        <f aca="false">IF($Y372="--","--",ROUND(AB372+AC372+AD372,2))</f>
        <v>1.19</v>
      </c>
      <c r="AF372" s="565" t="n">
        <f aca="false">IF($Y372="--","--",IF($AB372&lt;=2,$Y372+1,($Y372+1)+ROUNDUP($AB372-2,0)*0.1))</f>
        <v>2.2</v>
      </c>
      <c r="AG372" s="566" t="n">
        <f aca="false">IF($D372=0.4,0.92,IF($D372=0.6,0.68,IF($D372=0.8,0.74,IF($D372=1,0.7,IF($D372=1.2,0.66,IF($D372=1.5,0.6,IF($D372&lt;=2,(2.4-(D372+0.3)),"--")))))))</f>
        <v>0.92</v>
      </c>
      <c r="AH372" s="547" t="n">
        <f aca="false">IF($Y372="--","--",IF($AE372&lt;=$W$4,ROUND(IF($AE372&lt;1.5,$AE372*$AF372*$AG372,1.5*$AF372*$AG372),2),0))</f>
        <v>2.41</v>
      </c>
      <c r="AI372" s="547" t="n">
        <f aca="false">IF($Y372="--","--",IF($AE372&gt;$W$4,ROUND(IF($AE372&lt;1.5,$AE372*$AF372*$AG372,1.5*$AF372*$AG372),2),0))</f>
        <v>0</v>
      </c>
      <c r="AJ372" s="547" t="n">
        <f aca="false">IF($Y372="--","--",IF($AE372&gt;$W$4,ROUND(IF($AE372&lt;1.5,0,IF($AE372&gt;3,1.5*$AF372*$AG372,($AE372-1.5)*$AF372*$AG372)),2),0))</f>
        <v>0</v>
      </c>
      <c r="AK372" s="547" t="n">
        <f aca="false">IF($Y372="--","--",IF($AE372&gt;$W$4,ROUND(IF($AE372&lt;3,0,IF($AE372&gt;4.5,1.5*$AF372*$AG372,($AE372-3)*$AF372*$AG372)),2),0))</f>
        <v>0</v>
      </c>
      <c r="AL372" s="547" t="n">
        <f aca="false">IF($Y372="--","--",IF($AE372&gt;$W$4,ROUND(IF($AE372&lt;4.5,0,IF($AE372&gt;6,($AE372-4.5)*$AF372*$AG372,($AE372-4.5)*$AF372*$AG372)),2),0))</f>
        <v>0</v>
      </c>
      <c r="AM372" s="544" t="n">
        <f aca="false">IF($Y372="--","--",IF($AE372&gt;$W$4,IF($AE372&lt;=4,ROUND(($AG372*4)*($AE372+0.5)*2,2),0),0))</f>
        <v>0</v>
      </c>
      <c r="AN372" s="548" t="n">
        <f aca="false">IF($Y372="--","--",IF($AE372&gt;$W$4,IF($AE372&gt;4,ROUND(($AG372*4)*($AE372+0.5)*2,2),0),0))</f>
        <v>0</v>
      </c>
      <c r="AO372" s="558" t="s">
        <v>1479</v>
      </c>
      <c r="AP372" s="570" t="s">
        <v>10</v>
      </c>
      <c r="AQ372" s="571" t="s">
        <v>1480</v>
      </c>
      <c r="AR372" s="560" t="n">
        <v>0.4</v>
      </c>
      <c r="AS372" s="561"/>
      <c r="AT372" s="561"/>
      <c r="AU372" s="562" t="n">
        <v>35</v>
      </c>
      <c r="AV372" s="560" t="n">
        <f aca="false">IF($Y372="--","--",Y372+0.2)</f>
        <v>1.4</v>
      </c>
      <c r="AW372" s="564" t="s">
        <v>1151</v>
      </c>
      <c r="AX372" s="561" t="n">
        <f aca="false">AV372</f>
        <v>1.4</v>
      </c>
      <c r="AY372" s="538" t="n">
        <f aca="false">IF(D372&gt;2,AU372,AU372-AV372)</f>
        <v>33.6</v>
      </c>
      <c r="AZ372" s="538" t="n">
        <f aca="false">N372</f>
        <v>0.1</v>
      </c>
      <c r="BA372" s="538" t="n">
        <f aca="false">P372</f>
        <v>1.08</v>
      </c>
      <c r="BB372" s="537" t="n">
        <f aca="false">IF(F372=0,IF(ROUND(AY372*(((N372*P372)+(((D372+M372*2)/6)*P372))-ROUND(((D372+M372*2)^2)*((PI()*96.379/(4*360))-((SIN((96.379/2)*PI()/180))*(COS((96.379/2)*PI()/180))/4)),4)),2),ROUND(AY372*(((N372*P372)+(((D372+M372*2)/4)*P372))-ROUND(((D372+M372*2)^2)*((PI()*120/(4*360))-((SIN((120/2)*PI()/180))*(COS((120/2)*PI()/180))/4)),4)),2)),0)</f>
        <v>6.79</v>
      </c>
      <c r="BC372" s="549" t="n">
        <f aca="false">IF(F372&gt;0,ROUND(AY372*N372*P372,2),0)</f>
        <v>0</v>
      </c>
      <c r="BD372" s="549" t="n">
        <f aca="false">SUM(Q372:U372,AH372:AL372)</f>
        <v>45.88</v>
      </c>
      <c r="BE372" s="549" t="n">
        <f aca="false">IF(F372=0,ROUND((PI()*((D372+M372*2)^2)/4)*AY372,2),ROUND((D372+M372*2)*(F372+M372*2)*AY372,2))</f>
        <v>6.08</v>
      </c>
      <c r="BF372" s="572" t="n">
        <f aca="false">IF(($I372+M372-0.15)&lt;=2,($I372+M372+0.15),IF(($I372+M372)&lt;=3,2.35,($I372+M372+0.2)-0.85))</f>
        <v>1.19</v>
      </c>
      <c r="BG372" s="572" t="n">
        <f aca="false">IF(D372&gt;2,(I372-F372-M372-0.11),IF(($I372+M372)&lt;=2,0,IF(($I372+M372)&gt;3,0.85,(I372+M372+0.2-BF372))))</f>
        <v>0</v>
      </c>
      <c r="BH372" s="572" t="n">
        <f aca="false">IF(D372&gt;2,ROUND(((1.42+0.4)+(0.91+0.4))*2*BG372,2),ROUND(AV372*AX372*BF372,2))</f>
        <v>2.33</v>
      </c>
      <c r="BI372" s="572" t="n">
        <f aca="false">ROUND(((PI()*0.9^2)/4)*BG372,2)</f>
        <v>0</v>
      </c>
      <c r="BJ372" s="550" t="n">
        <f aca="false">ROUND(BD372-BE372-BH372-BI372-BB372-BC372,2)</f>
        <v>30.68</v>
      </c>
      <c r="BK372" s="516"/>
    </row>
    <row r="373" customFormat="false" ht="14.25" hidden="false" customHeight="false" outlineLevel="0" collapsed="false">
      <c r="A373" s="558" t="s">
        <v>1480</v>
      </c>
      <c r="B373" s="570" t="s">
        <v>10</v>
      </c>
      <c r="C373" s="571" t="s">
        <v>1481</v>
      </c>
      <c r="D373" s="560" t="n">
        <v>0.4</v>
      </c>
      <c r="E373" s="561"/>
      <c r="F373" s="561"/>
      <c r="G373" s="560" t="s">
        <v>1150</v>
      </c>
      <c r="H373" s="562" t="n">
        <v>30</v>
      </c>
      <c r="I373" s="563" t="n">
        <v>1.1212</v>
      </c>
      <c r="J373" s="563" t="n">
        <v>1.1212</v>
      </c>
      <c r="K373" s="536" t="n">
        <v>0.22</v>
      </c>
      <c r="L373" s="537" t="n">
        <f aca="false">ROUND((I373+J373)/2,2)</f>
        <v>1.12</v>
      </c>
      <c r="M373" s="538" t="n">
        <f aca="false">IF(F373=0,ROUND($D373*0.1,2),IF(D373&gt;2.8,0.18,0.15))</f>
        <v>0.04</v>
      </c>
      <c r="N373" s="538" t="n">
        <f aca="false">IF(F373=0,IF(ROUND($D373/4,2),IF(ROUND(($D373*1.2)/6,2)&lt;0.1,0.1,ROUND(($D373*1.2)/6,2))),0.5)</f>
        <v>0.1</v>
      </c>
      <c r="O373" s="537" t="n">
        <f aca="false">L373+M373+N373</f>
        <v>1.26</v>
      </c>
      <c r="P373" s="537" t="n">
        <f aca="false">IF(O373&lt;2,(D373+M373*2)+0.6,(D373+M373*2)+0.6+ROUNDUP(O373-2,0)*0.1)</f>
        <v>1.08</v>
      </c>
      <c r="Q373" s="539" t="n">
        <f aca="false">IF($O373&lt;=$W$4,ROUND(IF($O373&lt;1.5,$O373*$H373*$P373,1.5*$H373*$P373),2),0)</f>
        <v>40.82</v>
      </c>
      <c r="R373" s="539" t="n">
        <f aca="false">IF($O373&gt;$W$4,ROUND(IF($O373&lt;1.5,$O373*$H373*$P373,1.5*$H373*$P373),2),0)</f>
        <v>0</v>
      </c>
      <c r="S373" s="539" t="n">
        <f aca="false">IF($O373&gt;$W$4,ROUND(IF($O373&lt;1.5,0,IF($O373&gt;3,1.5*$H373*$P373,($O373-1.5)*$H373*$P373)),2),0)</f>
        <v>0</v>
      </c>
      <c r="T373" s="539" t="n">
        <f aca="false">IF($O373&gt;$W$4,ROUND(IF($O373&lt;3,0,IF($O373&gt;4.5,1.5*$H373*$P373,($O373-3)*$H373*$P373)),2),0)</f>
        <v>0</v>
      </c>
      <c r="U373" s="539" t="n">
        <f aca="false">IF($O373&gt;$W$4,ROUND(IF($O373&lt;4.5,0,IF($O373&gt;6,($O373-4.5)*$H373*$P373,($O373-4.5)*$H373*$P373)),2),0)</f>
        <v>0</v>
      </c>
      <c r="V373" s="540" t="n">
        <f aca="false">IF($O373&gt;$W$4,IF($O373&lt;=4,ROUND($H373*($O373+0.5)*2,2),0),0)</f>
        <v>0</v>
      </c>
      <c r="W373" s="541" t="n">
        <f aca="false">IF($O373&gt;$W$4,IF($O373&gt;4,ROUND($H373*($O373+0.5)*2,2),0),0)</f>
        <v>0</v>
      </c>
      <c r="X373" s="558" t="str">
        <f aca="false">A373</f>
        <v>JC29-17-2</v>
      </c>
      <c r="Y373" s="560" t="n">
        <f aca="false">IF($D373=0.4,1.2,IF($D373=0.6,1.2,IF($D373=0.8,1.3,IF($D373=1,1.5,IF($D373=1.2,1.7,IF($D373&lt;=2,2,"--"))))))</f>
        <v>1.2</v>
      </c>
      <c r="Z373" s="564" t="s">
        <v>1151</v>
      </c>
      <c r="AA373" s="561" t="n">
        <f aca="false">Y373</f>
        <v>1.2</v>
      </c>
      <c r="AB373" s="543" t="n">
        <f aca="false">IF($Y373="--","--",I373)</f>
        <v>1.1212</v>
      </c>
      <c r="AC373" s="544" t="n">
        <f aca="false">IF($Y373="--","--",IF(D373&gt;1.5,0.15,ROUND($D373*0.1,2)))</f>
        <v>0.04</v>
      </c>
      <c r="AD373" s="544" t="n">
        <f aca="false">IF($Y373="--","--",0.15)</f>
        <v>0.15</v>
      </c>
      <c r="AE373" s="545" t="n">
        <f aca="false">IF($Y373="--","--",ROUND(AB373+AC373+AD373,2))</f>
        <v>1.31</v>
      </c>
      <c r="AF373" s="565" t="n">
        <f aca="false">IF($Y373="--","--",IF($AB373&lt;=2,$Y373+1,($Y373+1)+ROUNDUP($AB373-2,0)*0.1))</f>
        <v>2.2</v>
      </c>
      <c r="AG373" s="566" t="n">
        <f aca="false">IF($D373=0.4,0.92,IF($D373=0.6,0.68,IF($D373=0.8,0.74,IF($D373=1,0.7,IF($D373=1.2,0.66,IF($D373=1.5,0.6,IF($D373&lt;=2,(2.4-(D373+0.3)),"--")))))))</f>
        <v>0.92</v>
      </c>
      <c r="AH373" s="547" t="n">
        <f aca="false">IF($Y373="--","--",IF($AE373&lt;=$W$4,ROUND(IF($AE373&lt;1.5,$AE373*$AF373*$AG373,1.5*$AF373*$AG373),2),0))</f>
        <v>2.65</v>
      </c>
      <c r="AI373" s="547" t="n">
        <f aca="false">IF($Y373="--","--",IF($AE373&gt;$W$4,ROUND(IF($AE373&lt;1.5,$AE373*$AF373*$AG373,1.5*$AF373*$AG373),2),0))</f>
        <v>0</v>
      </c>
      <c r="AJ373" s="547" t="n">
        <f aca="false">IF($Y373="--","--",IF($AE373&gt;$W$4,ROUND(IF($AE373&lt;1.5,0,IF($AE373&gt;3,1.5*$AF373*$AG373,($AE373-1.5)*$AF373*$AG373)),2),0))</f>
        <v>0</v>
      </c>
      <c r="AK373" s="547" t="n">
        <f aca="false">IF($Y373="--","--",IF($AE373&gt;$W$4,ROUND(IF($AE373&lt;3,0,IF($AE373&gt;4.5,1.5*$AF373*$AG373,($AE373-3)*$AF373*$AG373)),2),0))</f>
        <v>0</v>
      </c>
      <c r="AL373" s="547" t="n">
        <f aca="false">IF($Y373="--","--",IF($AE373&gt;$W$4,ROUND(IF($AE373&lt;4.5,0,IF($AE373&gt;6,($AE373-4.5)*$AF373*$AG373,($AE373-4.5)*$AF373*$AG373)),2),0))</f>
        <v>0</v>
      </c>
      <c r="AM373" s="544" t="n">
        <f aca="false">IF($Y373="--","--",IF($AE373&gt;$W$4,IF($AE373&lt;=4,ROUND(($AG373*4)*($AE373+0.5)*2,2),0),0))</f>
        <v>0</v>
      </c>
      <c r="AN373" s="548" t="n">
        <f aca="false">IF($Y373="--","--",IF($AE373&gt;$W$4,IF($AE373&gt;4,ROUND(($AG373*4)*($AE373+0.5)*2,2),0),0))</f>
        <v>0</v>
      </c>
      <c r="AO373" s="558" t="s">
        <v>1480</v>
      </c>
      <c r="AP373" s="570" t="s">
        <v>10</v>
      </c>
      <c r="AQ373" s="571" t="s">
        <v>1481</v>
      </c>
      <c r="AR373" s="560" t="n">
        <v>0.4</v>
      </c>
      <c r="AS373" s="561"/>
      <c r="AT373" s="561"/>
      <c r="AU373" s="562" t="n">
        <v>30</v>
      </c>
      <c r="AV373" s="560" t="n">
        <f aca="false">IF($Y373="--","--",Y373+0.2)</f>
        <v>1.4</v>
      </c>
      <c r="AW373" s="564" t="s">
        <v>1151</v>
      </c>
      <c r="AX373" s="561" t="n">
        <f aca="false">AV373</f>
        <v>1.4</v>
      </c>
      <c r="AY373" s="538" t="n">
        <f aca="false">IF(D373&gt;2,AU373,AU373-AV373)</f>
        <v>28.6</v>
      </c>
      <c r="AZ373" s="538" t="n">
        <f aca="false">N373</f>
        <v>0.1</v>
      </c>
      <c r="BA373" s="538" t="n">
        <f aca="false">P373</f>
        <v>1.08</v>
      </c>
      <c r="BB373" s="537" t="n">
        <f aca="false">IF(F373=0,IF(ROUND(AY373*(((N373*P373)+(((D373+M373*2)/6)*P373))-ROUND(((D373+M373*2)^2)*((PI()*96.379/(4*360))-((SIN((96.379/2)*PI()/180))*(COS((96.379/2)*PI()/180))/4)),4)),2),ROUND(AY373*(((N373*P373)+(((D373+M373*2)/4)*P373))-ROUND(((D373+M373*2)^2)*((PI()*120/(4*360))-((SIN((120/2)*PI()/180))*(COS((120/2)*PI()/180))/4)),4)),2)),0)</f>
        <v>5.78</v>
      </c>
      <c r="BC373" s="549" t="n">
        <f aca="false">IF(F373&gt;0,ROUND(AY373*N373*P373,2),0)</f>
        <v>0</v>
      </c>
      <c r="BD373" s="549" t="n">
        <f aca="false">SUM(Q373:U373,AH373:AL373)</f>
        <v>43.47</v>
      </c>
      <c r="BE373" s="549" t="n">
        <f aca="false">IF(F373=0,ROUND((PI()*((D373+M373*2)^2)/4)*AY373,2),ROUND((D373+M373*2)*(F373+M373*2)*AY373,2))</f>
        <v>5.18</v>
      </c>
      <c r="BF373" s="572" t="n">
        <f aca="false">IF(($I373+M373-0.15)&lt;=2,($I373+M373+0.15),IF(($I373+M373)&lt;=3,2.35,($I373+M373+0.2)-0.85))</f>
        <v>1.3112</v>
      </c>
      <c r="BG373" s="572" t="n">
        <f aca="false">IF(D373&gt;2,(I373-F373-M373-0.11),IF(($I373+M373)&lt;=2,0,IF(($I373+M373)&gt;3,0.85,(I373+M373+0.2-BF373))))</f>
        <v>0</v>
      </c>
      <c r="BH373" s="572" t="n">
        <f aca="false">IF(D373&gt;2,ROUND(((1.42+0.4)+(0.91+0.4))*2*BG373,2),ROUND(AV373*AX373*BF373,2))</f>
        <v>2.57</v>
      </c>
      <c r="BI373" s="572" t="n">
        <f aca="false">ROUND(((PI()*0.9^2)/4)*BG373,2)</f>
        <v>0</v>
      </c>
      <c r="BJ373" s="550" t="n">
        <f aca="false">ROUND(BD373-BE373-BH373-BI373-BB373-BC373,2)</f>
        <v>29.94</v>
      </c>
      <c r="BK373" s="516"/>
    </row>
    <row r="374" customFormat="false" ht="14.25" hidden="false" customHeight="false" outlineLevel="0" collapsed="false">
      <c r="A374" s="558" t="s">
        <v>1481</v>
      </c>
      <c r="B374" s="570" t="s">
        <v>10</v>
      </c>
      <c r="C374" s="571" t="s">
        <v>1482</v>
      </c>
      <c r="D374" s="560" t="n">
        <v>0.6</v>
      </c>
      <c r="E374" s="561"/>
      <c r="F374" s="561"/>
      <c r="G374" s="560" t="s">
        <v>1150</v>
      </c>
      <c r="H374" s="562" t="n">
        <v>22</v>
      </c>
      <c r="I374" s="563" t="n">
        <v>1.3412</v>
      </c>
      <c r="J374" s="563" t="n">
        <v>1.4367</v>
      </c>
      <c r="K374" s="536" t="n">
        <v>0</v>
      </c>
      <c r="L374" s="537" t="n">
        <f aca="false">ROUND((I374+J374)/2,2)</f>
        <v>1.39</v>
      </c>
      <c r="M374" s="538" t="n">
        <f aca="false">IF(F374=0,ROUND($D374*0.1,2),IF(D374&gt;2.8,0.18,0.15))</f>
        <v>0.06</v>
      </c>
      <c r="N374" s="538" t="n">
        <f aca="false">IF(F374=0,IF(ROUND($D374/4,2),IF(ROUND(($D374*1.2)/6,2)&lt;0.1,0.1,ROUND(($D374*1.2)/6,2))),0.5)</f>
        <v>0.12</v>
      </c>
      <c r="O374" s="537" t="n">
        <f aca="false">L374+M374+N374</f>
        <v>1.57</v>
      </c>
      <c r="P374" s="537" t="n">
        <f aca="false">IF(O374&lt;2,(D374+M374*2)+0.6,(D374+M374*2)+0.6+ROUNDUP(O374-2,0)*0.1)</f>
        <v>1.32</v>
      </c>
      <c r="Q374" s="539" t="n">
        <f aca="false">IF($O374&lt;=$W$4,ROUND(IF($O374&lt;1.5,$O374*$H374*$P374,1.5*$H374*$P374),2),0)</f>
        <v>0</v>
      </c>
      <c r="R374" s="539" t="n">
        <f aca="false">IF($O374&gt;$W$4,ROUND(IF($O374&lt;1.5,$O374*$H374*$P374,1.5*$H374*$P374),2),0)</f>
        <v>43.56</v>
      </c>
      <c r="S374" s="539" t="n">
        <f aca="false">IF($O374&gt;$W$4,ROUND(IF($O374&lt;1.5,0,IF($O374&gt;3,1.5*$H374*$P374,($O374-1.5)*$H374*$P374)),2),0)</f>
        <v>2.03</v>
      </c>
      <c r="T374" s="539" t="n">
        <f aca="false">IF($O374&gt;$W$4,ROUND(IF($O374&lt;3,0,IF($O374&gt;4.5,1.5*$H374*$P374,($O374-3)*$H374*$P374)),2),0)</f>
        <v>0</v>
      </c>
      <c r="U374" s="539" t="n">
        <f aca="false">IF($O374&gt;$W$4,ROUND(IF($O374&lt;4.5,0,IF($O374&gt;6,($O374-4.5)*$H374*$P374,($O374-4.5)*$H374*$P374)),2),0)</f>
        <v>0</v>
      </c>
      <c r="V374" s="540" t="n">
        <f aca="false">IF($O374&gt;$W$4,IF($O374&lt;=4,ROUND($H374*($O374+0.5)*2,2),0),0)</f>
        <v>91.08</v>
      </c>
      <c r="W374" s="541" t="n">
        <f aca="false">IF($O374&gt;$W$4,IF($O374&gt;4,ROUND($H374*($O374+0.5)*2,2),0),0)</f>
        <v>0</v>
      </c>
      <c r="X374" s="558" t="str">
        <f aca="false">A374</f>
        <v>JC29-17-3</v>
      </c>
      <c r="Y374" s="560" t="n">
        <f aca="false">IF($D374=0.4,1.2,IF($D374=0.6,1.2,IF($D374=0.8,1.3,IF($D374=1,1.5,IF($D374=1.2,1.7,IF($D374&lt;=2,2,"--"))))))</f>
        <v>1.2</v>
      </c>
      <c r="Z374" s="564" t="s">
        <v>1151</v>
      </c>
      <c r="AA374" s="561" t="n">
        <f aca="false">Y374</f>
        <v>1.2</v>
      </c>
      <c r="AB374" s="543" t="n">
        <f aca="false">IF($Y374="--","--",I374)</f>
        <v>1.3412</v>
      </c>
      <c r="AC374" s="544" t="n">
        <f aca="false">IF($Y374="--","--",IF(D374&gt;1.5,0.15,ROUND($D374*0.1,2)))</f>
        <v>0.06</v>
      </c>
      <c r="AD374" s="544" t="n">
        <f aca="false">IF($Y374="--","--",0.15)</f>
        <v>0.15</v>
      </c>
      <c r="AE374" s="545" t="n">
        <f aca="false">IF($Y374="--","--",ROUND(AB374+AC374+AD374,2))</f>
        <v>1.55</v>
      </c>
      <c r="AF374" s="565" t="n">
        <f aca="false">IF($Y374="--","--",IF($AB374&lt;=2,$Y374+1,($Y374+1)+ROUNDUP($AB374-2,0)*0.1))</f>
        <v>2.2</v>
      </c>
      <c r="AG374" s="566" t="n">
        <f aca="false">IF($D374=0.4,0.92,IF($D374=0.6,0.68,IF($D374=0.8,0.74,IF($D374=1,0.7,IF($D374=1.2,0.66,IF($D374=1.5,0.6,IF($D374&lt;=2,(2.4-(D374+0.3)),"--")))))))</f>
        <v>0.68</v>
      </c>
      <c r="AH374" s="547" t="n">
        <f aca="false">IF($Y374="--","--",IF($AE374&lt;=$W$4,ROUND(IF($AE374&lt;1.5,$AE374*$AF374*$AG374,1.5*$AF374*$AG374),2),0))</f>
        <v>0</v>
      </c>
      <c r="AI374" s="547" t="n">
        <f aca="false">IF($Y374="--","--",IF($AE374&gt;$W$4,ROUND(IF($AE374&lt;1.5,$AE374*$AF374*$AG374,1.5*$AF374*$AG374),2),0))</f>
        <v>2.24</v>
      </c>
      <c r="AJ374" s="547" t="n">
        <f aca="false">IF($Y374="--","--",IF($AE374&gt;$W$4,ROUND(IF($AE374&lt;1.5,0,IF($AE374&gt;3,1.5*$AF374*$AG374,($AE374-1.5)*$AF374*$AG374)),2),0))</f>
        <v>0.07</v>
      </c>
      <c r="AK374" s="547" t="n">
        <f aca="false">IF($Y374="--","--",IF($AE374&gt;$W$4,ROUND(IF($AE374&lt;3,0,IF($AE374&gt;4.5,1.5*$AF374*$AG374,($AE374-3)*$AF374*$AG374)),2),0))</f>
        <v>0</v>
      </c>
      <c r="AL374" s="547" t="n">
        <f aca="false">IF($Y374="--","--",IF($AE374&gt;$W$4,ROUND(IF($AE374&lt;4.5,0,IF($AE374&gt;6,($AE374-4.5)*$AF374*$AG374,($AE374-4.5)*$AF374*$AG374)),2),0))</f>
        <v>0</v>
      </c>
      <c r="AM374" s="544" t="n">
        <f aca="false">IF($Y374="--","--",IF($AE374&gt;$W$4,IF($AE374&lt;=4,ROUND(($AG374*4)*($AE374+0.5)*2,2),0),0))</f>
        <v>11.15</v>
      </c>
      <c r="AN374" s="548" t="n">
        <f aca="false">IF($Y374="--","--",IF($AE374&gt;$W$4,IF($AE374&gt;4,ROUND(($AG374*4)*($AE374+0.5)*2,2),0),0))</f>
        <v>0</v>
      </c>
      <c r="AO374" s="558" t="s">
        <v>1481</v>
      </c>
      <c r="AP374" s="570" t="s">
        <v>10</v>
      </c>
      <c r="AQ374" s="571" t="s">
        <v>1482</v>
      </c>
      <c r="AR374" s="560" t="n">
        <v>0.6</v>
      </c>
      <c r="AS374" s="561"/>
      <c r="AT374" s="561"/>
      <c r="AU374" s="562" t="n">
        <v>22</v>
      </c>
      <c r="AV374" s="560" t="n">
        <f aca="false">IF($Y374="--","--",Y374+0.2)</f>
        <v>1.4</v>
      </c>
      <c r="AW374" s="564" t="s">
        <v>1151</v>
      </c>
      <c r="AX374" s="561" t="n">
        <f aca="false">AV374</f>
        <v>1.4</v>
      </c>
      <c r="AY374" s="538" t="n">
        <f aca="false">IF(D374&gt;2,AU374,AU374-AV374)</f>
        <v>20.6</v>
      </c>
      <c r="AZ374" s="538" t="n">
        <f aca="false">N374</f>
        <v>0.12</v>
      </c>
      <c r="BA374" s="538" t="n">
        <f aca="false">P374</f>
        <v>1.32</v>
      </c>
      <c r="BB374" s="537" t="n">
        <f aca="false">IF(F374=0,IF(ROUND(AY374*(((N374*P374)+(((D374+M374*2)/6)*P374))-ROUND(((D374+M374*2)^2)*((PI()*96.379/(4*360))-((SIN((96.379/2)*PI()/180))*(COS((96.379/2)*PI()/180))/4)),4)),2),ROUND(AY374*(((N374*P374)+(((D374+M374*2)/4)*P374))-ROUND(((D374+M374*2)^2)*((PI()*120/(4*360))-((SIN((120/2)*PI()/180))*(COS((120/2)*PI()/180))/4)),4)),2)),0)</f>
        <v>6.52</v>
      </c>
      <c r="BC374" s="549" t="n">
        <f aca="false">IF(F374&gt;0,ROUND(AY374*N374*P374,2),0)</f>
        <v>0</v>
      </c>
      <c r="BD374" s="549" t="n">
        <f aca="false">SUM(Q374:U374,AH374:AL374)</f>
        <v>47.9</v>
      </c>
      <c r="BE374" s="549" t="n">
        <f aca="false">IF(F374=0,ROUND((PI()*((D374+M374*2)^2)/4)*AY374,2),ROUND((D374+M374*2)*(F374+M374*2)*AY374,2))</f>
        <v>8.39</v>
      </c>
      <c r="BF374" s="572" t="n">
        <f aca="false">IF(($I374+M374-0.15)&lt;=2,($I374+M374+0.15),IF(($I374+M374)&lt;=3,2.35,($I374+M374+0.2)-0.85))</f>
        <v>1.5512</v>
      </c>
      <c r="BG374" s="572" t="n">
        <f aca="false">IF(D374&gt;2,(I374-F374-M374-0.11),IF(($I374+M374)&lt;=2,0,IF(($I374+M374)&gt;3,0.85,(I374+M374+0.2-BF374))))</f>
        <v>0</v>
      </c>
      <c r="BH374" s="572" t="n">
        <f aca="false">IF(D374&gt;2,ROUND(((1.42+0.4)+(0.91+0.4))*2*BG374,2),ROUND(AV374*AX374*BF374,2))</f>
        <v>3.04</v>
      </c>
      <c r="BI374" s="572" t="n">
        <f aca="false">ROUND(((PI()*0.9^2)/4)*BG374,2)</f>
        <v>0</v>
      </c>
      <c r="BJ374" s="550" t="n">
        <f aca="false">ROUND(BD374-BE374-BH374-BI374-BB374-BC374,2)</f>
        <v>29.95</v>
      </c>
      <c r="BK374" s="516"/>
    </row>
    <row r="375" customFormat="false" ht="14.25" hidden="false" customHeight="false" outlineLevel="0" collapsed="false">
      <c r="A375" s="558" t="s">
        <v>1482</v>
      </c>
      <c r="B375" s="570" t="s">
        <v>10</v>
      </c>
      <c r="C375" s="571" t="s">
        <v>1483</v>
      </c>
      <c r="D375" s="560" t="n">
        <v>0.6</v>
      </c>
      <c r="E375" s="561"/>
      <c r="F375" s="561"/>
      <c r="G375" s="560" t="s">
        <v>1155</v>
      </c>
      <c r="H375" s="562" t="n">
        <v>32</v>
      </c>
      <c r="I375" s="563" t="n">
        <v>1.4367</v>
      </c>
      <c r="J375" s="563" t="n">
        <v>1.2864</v>
      </c>
      <c r="K375" s="536" t="n">
        <v>0</v>
      </c>
      <c r="L375" s="537" t="n">
        <f aca="false">ROUND((I375+J375)/2,2)</f>
        <v>1.36</v>
      </c>
      <c r="M375" s="538" t="n">
        <f aca="false">IF(F375=0,ROUND($D375*0.1,2),IF(D375&gt;2.8,0.18,0.15))</f>
        <v>0.06</v>
      </c>
      <c r="N375" s="538" t="n">
        <f aca="false">IF(F375=0,IF(ROUND($D375/4,2),IF(ROUND(($D375*1.2)/6,2)&lt;0.1,0.1,ROUND(($D375*1.2)/6,2))),0.5)</f>
        <v>0.12</v>
      </c>
      <c r="O375" s="537" t="n">
        <f aca="false">L375+M375+N375</f>
        <v>1.54</v>
      </c>
      <c r="P375" s="537" t="n">
        <f aca="false">IF(O375&lt;2,(D375+M375*2)+0.6,(D375+M375*2)+0.6+ROUNDUP(O375-2,0)*0.1)</f>
        <v>1.32</v>
      </c>
      <c r="Q375" s="539" t="n">
        <f aca="false">IF($O375&lt;=$W$4,ROUND(IF($O375&lt;1.5,$O375*$H375*$P375,1.5*$H375*$P375),2),0)</f>
        <v>0</v>
      </c>
      <c r="R375" s="539" t="n">
        <f aca="false">IF($O375&gt;$W$4,ROUND(IF($O375&lt;1.5,$O375*$H375*$P375,1.5*$H375*$P375),2),0)</f>
        <v>63.36</v>
      </c>
      <c r="S375" s="539" t="n">
        <f aca="false">IF($O375&gt;$W$4,ROUND(IF($O375&lt;1.5,0,IF($O375&gt;3,1.5*$H375*$P375,($O375-1.5)*$H375*$P375)),2),0)</f>
        <v>1.69</v>
      </c>
      <c r="T375" s="539" t="n">
        <f aca="false">IF($O375&gt;$W$4,ROUND(IF($O375&lt;3,0,IF($O375&gt;4.5,1.5*$H375*$P375,($O375-3)*$H375*$P375)),2),0)</f>
        <v>0</v>
      </c>
      <c r="U375" s="539" t="n">
        <f aca="false">IF($O375&gt;$W$4,ROUND(IF($O375&lt;4.5,0,IF($O375&gt;6,($O375-4.5)*$H375*$P375,($O375-4.5)*$H375*$P375)),2),0)</f>
        <v>0</v>
      </c>
      <c r="V375" s="540" t="n">
        <f aca="false">IF($O375&gt;$W$4,IF($O375&lt;=4,ROUND($H375*($O375+0.5)*2,2),0),0)</f>
        <v>130.56</v>
      </c>
      <c r="W375" s="541" t="n">
        <f aca="false">IF($O375&gt;$W$4,IF($O375&gt;4,ROUND($H375*($O375+0.5)*2,2),0),0)</f>
        <v>0</v>
      </c>
      <c r="X375" s="558" t="str">
        <f aca="false">A375</f>
        <v>JC29-17-4</v>
      </c>
      <c r="Y375" s="560" t="n">
        <f aca="false">IF($D375=0.4,1.2,IF($D375=0.6,1.2,IF($D375=0.8,1.3,IF($D375=1,1.5,IF($D375=1.2,1.7,IF($D375&lt;=2,2,"--"))))))</f>
        <v>1.2</v>
      </c>
      <c r="Z375" s="564" t="s">
        <v>1151</v>
      </c>
      <c r="AA375" s="561" t="n">
        <f aca="false">Y375</f>
        <v>1.2</v>
      </c>
      <c r="AB375" s="543" t="n">
        <f aca="false">IF($Y375="--","--",I375)</f>
        <v>1.4367</v>
      </c>
      <c r="AC375" s="544" t="n">
        <f aca="false">IF($Y375="--","--",IF(D375&gt;1.5,0.15,ROUND($D375*0.1,2)))</f>
        <v>0.06</v>
      </c>
      <c r="AD375" s="544" t="n">
        <f aca="false">IF($Y375="--","--",0.15)</f>
        <v>0.15</v>
      </c>
      <c r="AE375" s="545" t="n">
        <f aca="false">IF($Y375="--","--",ROUND(AB375+AC375+AD375,2))</f>
        <v>1.65</v>
      </c>
      <c r="AF375" s="565" t="n">
        <f aca="false">IF($Y375="--","--",IF($AB375&lt;=2,$Y375+1,($Y375+1)+ROUNDUP($AB375-2,0)*0.1))</f>
        <v>2.2</v>
      </c>
      <c r="AG375" s="566" t="n">
        <f aca="false">IF($D375=0.4,0.92,IF($D375=0.6,0.68,IF($D375=0.8,0.74,IF($D375=1,0.7,IF($D375=1.2,0.66,IF($D375=1.5,0.6,IF($D375&lt;=2,(2.4-(D375+0.3)),"--")))))))</f>
        <v>0.68</v>
      </c>
      <c r="AH375" s="547" t="n">
        <f aca="false">IF($Y375="--","--",IF($AE375&lt;=$W$4,ROUND(IF($AE375&lt;1.5,$AE375*$AF375*$AG375,1.5*$AF375*$AG375),2),0))</f>
        <v>0</v>
      </c>
      <c r="AI375" s="547" t="n">
        <f aca="false">IF($Y375="--","--",IF($AE375&gt;$W$4,ROUND(IF($AE375&lt;1.5,$AE375*$AF375*$AG375,1.5*$AF375*$AG375),2),0))</f>
        <v>2.24</v>
      </c>
      <c r="AJ375" s="547" t="n">
        <f aca="false">IF($Y375="--","--",IF($AE375&gt;$W$4,ROUND(IF($AE375&lt;1.5,0,IF($AE375&gt;3,1.5*$AF375*$AG375,($AE375-1.5)*$AF375*$AG375)),2),0))</f>
        <v>0.22</v>
      </c>
      <c r="AK375" s="547" t="n">
        <f aca="false">IF($Y375="--","--",IF($AE375&gt;$W$4,ROUND(IF($AE375&lt;3,0,IF($AE375&gt;4.5,1.5*$AF375*$AG375,($AE375-3)*$AF375*$AG375)),2),0))</f>
        <v>0</v>
      </c>
      <c r="AL375" s="547" t="n">
        <f aca="false">IF($Y375="--","--",IF($AE375&gt;$W$4,ROUND(IF($AE375&lt;4.5,0,IF($AE375&gt;6,($AE375-4.5)*$AF375*$AG375,($AE375-4.5)*$AF375*$AG375)),2),0))</f>
        <v>0</v>
      </c>
      <c r="AM375" s="544" t="n">
        <f aca="false">IF($Y375="--","--",IF($AE375&gt;$W$4,IF($AE375&lt;=4,ROUND(($AG375*4)*($AE375+0.5)*2,2),0),0))</f>
        <v>11.7</v>
      </c>
      <c r="AN375" s="548" t="n">
        <f aca="false">IF($Y375="--","--",IF($AE375&gt;$W$4,IF($AE375&gt;4,ROUND(($AG375*4)*($AE375+0.5)*2,2),0),0))</f>
        <v>0</v>
      </c>
      <c r="AO375" s="558" t="s">
        <v>1482</v>
      </c>
      <c r="AP375" s="570" t="s">
        <v>10</v>
      </c>
      <c r="AQ375" s="571" t="s">
        <v>1483</v>
      </c>
      <c r="AR375" s="560" t="n">
        <v>0.6</v>
      </c>
      <c r="AS375" s="561"/>
      <c r="AT375" s="561"/>
      <c r="AU375" s="562" t="n">
        <v>32</v>
      </c>
      <c r="AV375" s="560" t="n">
        <f aca="false">IF($Y375="--","--",Y375+0.2)</f>
        <v>1.4</v>
      </c>
      <c r="AW375" s="564" t="s">
        <v>1151</v>
      </c>
      <c r="AX375" s="561" t="n">
        <f aca="false">AV375</f>
        <v>1.4</v>
      </c>
      <c r="AY375" s="538" t="n">
        <f aca="false">IF(D375&gt;2,AU375,AU375-AV375)</f>
        <v>30.6</v>
      </c>
      <c r="AZ375" s="538" t="n">
        <f aca="false">N375</f>
        <v>0.12</v>
      </c>
      <c r="BA375" s="538" t="n">
        <f aca="false">P375</f>
        <v>1.32</v>
      </c>
      <c r="BB375" s="537" t="n">
        <f aca="false">IF(F375=0,IF(ROUND(AY375*(((N375*P375)+(((D375+M375*2)/6)*P375))-ROUND(((D375+M375*2)^2)*((PI()*96.379/(4*360))-((SIN((96.379/2)*PI()/180))*(COS((96.379/2)*PI()/180))/4)),4)),2),ROUND(AY375*(((N375*P375)+(((D375+M375*2)/4)*P375))-ROUND(((D375+M375*2)^2)*((PI()*120/(4*360))-((SIN((120/2)*PI()/180))*(COS((120/2)*PI()/180))/4)),4)),2)),0)</f>
        <v>9.68</v>
      </c>
      <c r="BC375" s="549" t="n">
        <f aca="false">IF(F375&gt;0,ROUND(AY375*N375*P375,2),0)</f>
        <v>0</v>
      </c>
      <c r="BD375" s="549" t="n">
        <f aca="false">SUM(Q375:U375,AH375:AL375)</f>
        <v>67.51</v>
      </c>
      <c r="BE375" s="549" t="n">
        <f aca="false">IF(F375=0,ROUND((PI()*((D375+M375*2)^2)/4)*AY375,2),ROUND((D375+M375*2)*(F375+M375*2)*AY375,2))</f>
        <v>12.46</v>
      </c>
      <c r="BF375" s="572" t="n">
        <f aca="false">IF(($I375+M375-0.15)&lt;=2,($I375+M375+0.15),IF(($I375+M375)&lt;=3,2.35,($I375+M375+0.2)-0.85))</f>
        <v>1.6467</v>
      </c>
      <c r="BG375" s="572" t="n">
        <f aca="false">IF(D375&gt;2,(I375-F375-M375-0.11),IF(($I375+M375)&lt;=2,0,IF(($I375+M375)&gt;3,0.85,(I375+M375+0.2-BF375))))</f>
        <v>0</v>
      </c>
      <c r="BH375" s="572" t="n">
        <f aca="false">IF(D375&gt;2,ROUND(((1.42+0.4)+(0.91+0.4))*2*BG375,2),ROUND(AV375*AX375*BF375,2))</f>
        <v>3.23</v>
      </c>
      <c r="BI375" s="572" t="n">
        <f aca="false">ROUND(((PI()*0.9^2)/4)*BG375,2)</f>
        <v>0</v>
      </c>
      <c r="BJ375" s="550" t="n">
        <f aca="false">ROUND(BD375-BE375-BH375-BI375-BB375-BC375,2)</f>
        <v>42.14</v>
      </c>
      <c r="BK375" s="516"/>
    </row>
    <row r="376" customFormat="false" ht="14.25" hidden="false" customHeight="false" outlineLevel="0" collapsed="false">
      <c r="A376" s="530" t="s">
        <v>1483</v>
      </c>
      <c r="B376" s="531" t="s">
        <v>10</v>
      </c>
      <c r="C376" s="532" t="s">
        <v>1484</v>
      </c>
      <c r="D376" s="533" t="n">
        <v>0.6</v>
      </c>
      <c r="E376" s="534"/>
      <c r="F376" s="534"/>
      <c r="G376" s="533" t="s">
        <v>1155</v>
      </c>
      <c r="H376" s="535" t="n">
        <v>32</v>
      </c>
      <c r="I376" s="536" t="n">
        <v>1.2864</v>
      </c>
      <c r="J376" s="536" t="n">
        <v>1.1989</v>
      </c>
      <c r="K376" s="536" t="n">
        <v>0.6</v>
      </c>
      <c r="L376" s="537" t="n">
        <f aca="false">ROUND((I376+J376)/2,2)</f>
        <v>1.24</v>
      </c>
      <c r="M376" s="538" t="n">
        <f aca="false">IF(F376=0,ROUND($D376*0.1,2),IF(D376&gt;2.8,0.18,0.15))</f>
        <v>0.06</v>
      </c>
      <c r="N376" s="538" t="n">
        <f aca="false">IF(F376=0,IF(ROUND($D376/4,2),IF(ROUND(($D376*1.2)/6,2)&lt;0.1,0.1,ROUND(($D376*1.2)/6,2))),0.5)</f>
        <v>0.12</v>
      </c>
      <c r="O376" s="537" t="n">
        <f aca="false">L376+M376+N376</f>
        <v>1.42</v>
      </c>
      <c r="P376" s="537" t="n">
        <f aca="false">IF(O376&lt;2,(D376+M376*2)+0.6,(D376+M376*2)+0.6+ROUNDUP(O376-2,0)*0.1)</f>
        <v>1.32</v>
      </c>
      <c r="Q376" s="539" t="n">
        <f aca="false">IF($O376&lt;=$W$4,ROUND(IF($O376&lt;1.5,$O376*$H376*$P376,1.5*$H376*$P376),2),0)</f>
        <v>59.98</v>
      </c>
      <c r="R376" s="539" t="n">
        <f aca="false">IF($O376&gt;$W$4,ROUND(IF($O376&lt;1.5,$O376*$H376*$P376,1.5*$H376*$P376),2),0)</f>
        <v>0</v>
      </c>
      <c r="S376" s="539" t="n">
        <f aca="false">IF($O376&gt;$W$4,ROUND(IF($O376&lt;1.5,0,IF($O376&gt;3,1.5*$H376*$P376,($O376-1.5)*$H376*$P376)),2),0)</f>
        <v>0</v>
      </c>
      <c r="T376" s="539" t="n">
        <f aca="false">IF($O376&gt;$W$4,ROUND(IF($O376&lt;3,0,IF($O376&gt;4.5,1.5*$H376*$P376,($O376-3)*$H376*$P376)),2),0)</f>
        <v>0</v>
      </c>
      <c r="U376" s="539" t="n">
        <f aca="false">IF($O376&gt;$W$4,ROUND(IF($O376&lt;4.5,0,IF($O376&gt;6,($O376-4.5)*$H376*$P376,($O376-4.5)*$H376*$P376)),2),0)</f>
        <v>0</v>
      </c>
      <c r="V376" s="540" t="n">
        <f aca="false">IF($O376&gt;$W$4,IF($O376&lt;=4,ROUND($H376*($O376+0.5)*2,2),0),0)</f>
        <v>0</v>
      </c>
      <c r="W376" s="541" t="n">
        <f aca="false">IF($O376&gt;$W$4,IF($O376&gt;4,ROUND($H376*($O376+0.5)*2,2),0),0)</f>
        <v>0</v>
      </c>
      <c r="X376" s="530" t="str">
        <f aca="false">A376</f>
        <v>JC29-17-5</v>
      </c>
      <c r="Y376" s="533" t="n">
        <f aca="false">IF($D376=0.4,1.2,IF($D376=0.6,1.2,IF($D376=0.8,1.3,IF($D376=1,1.5,IF($D376=1.2,1.7,IF($D376&lt;=2,2,"--"))))))</f>
        <v>1.2</v>
      </c>
      <c r="Z376" s="542" t="s">
        <v>1151</v>
      </c>
      <c r="AA376" s="534" t="n">
        <f aca="false">Y376</f>
        <v>1.2</v>
      </c>
      <c r="AB376" s="543" t="n">
        <f aca="false">IF($Y376="--","--",I376)</f>
        <v>1.2864</v>
      </c>
      <c r="AC376" s="544" t="n">
        <f aca="false">IF($Y376="--","--",IF(D376&gt;1.5,0.15,ROUND($D376*0.1,2)))</f>
        <v>0.06</v>
      </c>
      <c r="AD376" s="544" t="n">
        <f aca="false">IF($Y376="--","--",0.15)</f>
        <v>0.15</v>
      </c>
      <c r="AE376" s="545" t="n">
        <f aca="false">IF($Y376="--","--",ROUND(AB376+AC376+AD376,2))</f>
        <v>1.5</v>
      </c>
      <c r="AF376" s="545" t="n">
        <f aca="false">IF($Y376="--","--",IF($AB376&lt;=2,$Y376+1,($Y376+1)+ROUNDUP($AB376-2,0)*0.1))</f>
        <v>2.2</v>
      </c>
      <c r="AG376" s="546" t="n">
        <f aca="false">IF($D376=0.4,0.92,IF($D376=0.6,0.68,IF($D376=0.8,0.74,IF($D376=1,0.7,IF($D376=1.2,0.66,IF($D376=1.5,0.6,IF($D376&lt;=2,(2.4-(D376+0.3)),"--")))))))</f>
        <v>0.68</v>
      </c>
      <c r="AH376" s="547" t="n">
        <f aca="false">IF($Y376="--","--",IF($AE376&lt;=$W$4,ROUND(IF($AE376&lt;1.5,$AE376*$AF376*$AG376,1.5*$AF376*$AG376),2),0))</f>
        <v>2.24</v>
      </c>
      <c r="AI376" s="547" t="n">
        <f aca="false">IF($Y376="--","--",IF($AE376&gt;$W$4,ROUND(IF($AE376&lt;1.5,$AE376*$AF376*$AG376,1.5*$AF376*$AG376),2),0))</f>
        <v>0</v>
      </c>
      <c r="AJ376" s="547" t="n">
        <f aca="false">IF($Y376="--","--",IF($AE376&gt;$W$4,ROUND(IF($AE376&lt;1.5,0,IF($AE376&gt;3,1.5*$AF376*$AG376,($AE376-1.5)*$AF376*$AG376)),2),0))</f>
        <v>0</v>
      </c>
      <c r="AK376" s="547" t="n">
        <f aca="false">IF($Y376="--","--",IF($AE376&gt;$W$4,ROUND(IF($AE376&lt;3,0,IF($AE376&gt;4.5,1.5*$AF376*$AG376,($AE376-3)*$AF376*$AG376)),2),0))</f>
        <v>0</v>
      </c>
      <c r="AL376" s="547" t="n">
        <f aca="false">IF($Y376="--","--",IF($AE376&gt;$W$4,ROUND(IF($AE376&lt;4.5,0,IF($AE376&gt;6,($AE376-4.5)*$AF376*$AG376,($AE376-4.5)*$AF376*$AG376)),2),0))</f>
        <v>0</v>
      </c>
      <c r="AM376" s="544" t="n">
        <f aca="false">IF($Y376="--","--",IF($AE376&gt;$W$4,IF($AE376&lt;=4,ROUND(($AG376*4)*($AE376+0.5)*2,2),0),0))</f>
        <v>0</v>
      </c>
      <c r="AN376" s="548" t="n">
        <f aca="false">IF($Y376="--","--",IF($AE376&gt;$W$4,IF($AE376&gt;4,ROUND(($AG376*4)*($AE376+0.5)*2,2),0),0))</f>
        <v>0</v>
      </c>
      <c r="AO376" s="530" t="s">
        <v>1483</v>
      </c>
      <c r="AP376" s="531" t="s">
        <v>10</v>
      </c>
      <c r="AQ376" s="532" t="s">
        <v>1484</v>
      </c>
      <c r="AR376" s="533" t="n">
        <v>0.6</v>
      </c>
      <c r="AS376" s="534"/>
      <c r="AT376" s="534"/>
      <c r="AU376" s="535" t="n">
        <v>32</v>
      </c>
      <c r="AV376" s="533" t="n">
        <f aca="false">IF($Y376="--","--",Y376+0.2)</f>
        <v>1.4</v>
      </c>
      <c r="AW376" s="542" t="s">
        <v>1151</v>
      </c>
      <c r="AX376" s="534" t="n">
        <f aca="false">AV376</f>
        <v>1.4</v>
      </c>
      <c r="AY376" s="538" t="n">
        <f aca="false">IF(D376&gt;2,AU376,AU376-AV376)</f>
        <v>30.6</v>
      </c>
      <c r="AZ376" s="538" t="n">
        <f aca="false">N376</f>
        <v>0.12</v>
      </c>
      <c r="BA376" s="538" t="n">
        <f aca="false">P376</f>
        <v>1.32</v>
      </c>
      <c r="BB376" s="537" t="n">
        <f aca="false">IF(F376=0,IF(ROUND(AY376*(((N376*P376)+(((D376+M376*2)/6)*P376))-ROUND(((D376+M376*2)^2)*((PI()*96.379/(4*360))-((SIN((96.379/2)*PI()/180))*(COS((96.379/2)*PI()/180))/4)),4)),2),ROUND(AY376*(((N376*P376)+(((D376+M376*2)/4)*P376))-ROUND(((D376+M376*2)^2)*((PI()*120/(4*360))-((SIN((120/2)*PI()/180))*(COS((120/2)*PI()/180))/4)),4)),2)),0)</f>
        <v>9.68</v>
      </c>
      <c r="BC376" s="549" t="n">
        <f aca="false">IF(F376&gt;0,ROUND(AY376*N376*P376,2),0)</f>
        <v>0</v>
      </c>
      <c r="BD376" s="549" t="n">
        <f aca="false">SUM(Q376:U376,AH376:AL376)</f>
        <v>62.22</v>
      </c>
      <c r="BE376" s="549" t="n">
        <f aca="false">IF(F376=0,ROUND((PI()*((D376+M376*2)^2)/4)*AY376,2),ROUND((D376+M376*2)*(F376+M376*2)*AY376,2))</f>
        <v>12.46</v>
      </c>
      <c r="BF376" s="539" t="n">
        <f aca="false">IF(($I376+M376-0.15)&lt;=2,($I376+M376+0.15),IF(($I376+M376)&lt;=3,2.35,($I376+M376+0.2)-0.85))</f>
        <v>1.4964</v>
      </c>
      <c r="BG376" s="539" t="n">
        <f aca="false">IF(D376&gt;2,(I376-F376-M376-0.11),IF(($I376+M376)&lt;=2,0,IF(($I376+M376)&gt;3,0.85,(I376+M376+0.2-BF376))))</f>
        <v>0</v>
      </c>
      <c r="BH376" s="539" t="n">
        <f aca="false">IF(D376&gt;2,ROUND(((1.42+0.4)+(0.91+0.4))*2*BG376,2),ROUND(AV376*AX376*BF376,2))</f>
        <v>2.93</v>
      </c>
      <c r="BI376" s="539" t="n">
        <f aca="false">ROUND(((PI()*0.9^2)/4)*BG376,2)</f>
        <v>0</v>
      </c>
      <c r="BJ376" s="550" t="n">
        <f aca="false">ROUND(BD376-BE376-BH376-BI376-BB376-BC376,2)</f>
        <v>37.15</v>
      </c>
      <c r="BK376" s="516"/>
    </row>
    <row r="377" customFormat="false" ht="14.25" hidden="false" customHeight="false" outlineLevel="0" collapsed="false">
      <c r="A377" s="503"/>
      <c r="B377" s="504"/>
      <c r="C377" s="604"/>
      <c r="D377" s="505"/>
      <c r="E377" s="505"/>
      <c r="F377" s="505"/>
      <c r="G377" s="505"/>
      <c r="H377" s="507"/>
      <c r="I377" s="508"/>
      <c r="J377" s="508"/>
      <c r="K377" s="508"/>
      <c r="L377" s="509"/>
      <c r="M377" s="510"/>
      <c r="N377" s="510"/>
      <c r="O377" s="509"/>
      <c r="P377" s="509"/>
      <c r="Q377" s="511"/>
      <c r="R377" s="511"/>
      <c r="S377" s="511"/>
      <c r="T377" s="511"/>
      <c r="U377" s="511"/>
      <c r="V377" s="512"/>
      <c r="W377" s="513"/>
      <c r="X377" s="518"/>
      <c r="Y377" s="505"/>
      <c r="Z377" s="551"/>
      <c r="AA377" s="505"/>
      <c r="AB377" s="552"/>
      <c r="AC377" s="553"/>
      <c r="AD377" s="553"/>
      <c r="AE377" s="554"/>
      <c r="AF377" s="554"/>
      <c r="AG377" s="551"/>
      <c r="AH377" s="555"/>
      <c r="AI377" s="555"/>
      <c r="AJ377" s="555"/>
      <c r="AK377" s="555"/>
      <c r="AL377" s="555"/>
      <c r="AM377" s="553"/>
      <c r="AN377" s="556"/>
      <c r="AO377" s="518"/>
      <c r="AP377" s="504"/>
      <c r="AQ377" s="604"/>
      <c r="AR377" s="505"/>
      <c r="AS377" s="505"/>
      <c r="AT377" s="505"/>
      <c r="AU377" s="507"/>
      <c r="AV377" s="505"/>
      <c r="AW377" s="551"/>
      <c r="AX377" s="505"/>
      <c r="AY377" s="510"/>
      <c r="AZ377" s="510"/>
      <c r="BA377" s="510"/>
      <c r="BB377" s="509"/>
      <c r="BC377" s="509"/>
      <c r="BD377" s="509"/>
      <c r="BE377" s="509"/>
      <c r="BF377" s="511"/>
      <c r="BG377" s="511"/>
      <c r="BH377" s="511"/>
      <c r="BI377" s="511"/>
      <c r="BJ377" s="515"/>
      <c r="BK377" s="516"/>
    </row>
    <row r="378" s="456" customFormat="true" ht="14.25" hidden="false" customHeight="false" outlineLevel="0" collapsed="false">
      <c r="A378" s="557" t="s">
        <v>1231</v>
      </c>
      <c r="B378" s="504"/>
      <c r="C378" s="504"/>
      <c r="D378" s="505"/>
      <c r="E378" s="505"/>
      <c r="F378" s="505"/>
      <c r="G378" s="506"/>
      <c r="H378" s="507"/>
      <c r="I378" s="508"/>
      <c r="J378" s="508"/>
      <c r="K378" s="508"/>
      <c r="L378" s="509"/>
      <c r="M378" s="510"/>
      <c r="N378" s="510"/>
      <c r="O378" s="509"/>
      <c r="P378" s="509"/>
      <c r="Q378" s="511"/>
      <c r="R378" s="511"/>
      <c r="S378" s="511"/>
      <c r="T378" s="511"/>
      <c r="U378" s="511"/>
      <c r="V378" s="512"/>
      <c r="W378" s="513"/>
      <c r="X378" s="528" t="str">
        <f aca="false">$A378</f>
        <v>Rua Francisco Nascimento</v>
      </c>
      <c r="Y378" s="522"/>
      <c r="Z378" s="522"/>
      <c r="AA378" s="522"/>
      <c r="AB378" s="525"/>
      <c r="AC378" s="525"/>
      <c r="AD378" s="525"/>
      <c r="AE378" s="525"/>
      <c r="AF378" s="523"/>
      <c r="AG378" s="525"/>
      <c r="AH378" s="525"/>
      <c r="AI378" s="525"/>
      <c r="AJ378" s="525"/>
      <c r="AK378" s="525"/>
      <c r="AL378" s="525"/>
      <c r="AM378" s="525"/>
      <c r="AN378" s="527"/>
      <c r="AO378" s="557" t="str">
        <f aca="false">$A378</f>
        <v>Rua Francisco Nascimento</v>
      </c>
      <c r="AP378" s="504"/>
      <c r="AQ378" s="504"/>
      <c r="AR378" s="505"/>
      <c r="AS378" s="505"/>
      <c r="AT378" s="505"/>
      <c r="AU378" s="507"/>
      <c r="AV378" s="506"/>
      <c r="AW378" s="506"/>
      <c r="AX378" s="506"/>
      <c r="AY378" s="510"/>
      <c r="AZ378" s="510"/>
      <c r="BA378" s="510"/>
      <c r="BB378" s="509"/>
      <c r="BC378" s="509"/>
      <c r="BD378" s="509"/>
      <c r="BE378" s="509"/>
      <c r="BF378" s="509"/>
      <c r="BG378" s="509"/>
      <c r="BH378" s="509"/>
      <c r="BI378" s="509"/>
      <c r="BJ378" s="515"/>
      <c r="BK378" s="516"/>
    </row>
    <row r="379" customFormat="false" ht="14.25" hidden="false" customHeight="false" outlineLevel="0" collapsed="false">
      <c r="A379" s="558" t="s">
        <v>1485</v>
      </c>
      <c r="B379" s="570" t="s">
        <v>10</v>
      </c>
      <c r="C379" s="571" t="s">
        <v>1486</v>
      </c>
      <c r="D379" s="560" t="n">
        <v>0.4</v>
      </c>
      <c r="E379" s="561"/>
      <c r="F379" s="561"/>
      <c r="G379" s="560" t="s">
        <v>1155</v>
      </c>
      <c r="H379" s="562" t="n">
        <v>40</v>
      </c>
      <c r="I379" s="563" t="n">
        <v>0.84</v>
      </c>
      <c r="J379" s="563" t="n">
        <v>0.913400000000008</v>
      </c>
      <c r="K379" s="536" t="n">
        <v>0.092</v>
      </c>
      <c r="L379" s="537" t="n">
        <f aca="false">ROUND((I379+J379)/2,2)</f>
        <v>0.88</v>
      </c>
      <c r="M379" s="538" t="n">
        <f aca="false">IF(F379=0,ROUND($D379*0.1,2),IF(D379&gt;2.8,0.18,0.15))</f>
        <v>0.04</v>
      </c>
      <c r="N379" s="538" t="n">
        <f aca="false">IF(F379=0,IF(ROUND($D379/4,2),IF(ROUND(($D379*1.2)/6,2)&lt;0.1,0.1,ROUND(($D379*1.2)/6,2))),0.5)</f>
        <v>0.1</v>
      </c>
      <c r="O379" s="537" t="n">
        <f aca="false">L379+M379+N379</f>
        <v>1.02</v>
      </c>
      <c r="P379" s="537" t="n">
        <f aca="false">IF(O379&lt;2,(D379+M379*2)+0.6,(D379+M379*2)+0.6+ROUNDUP(O379-2,0)*0.1)</f>
        <v>1.08</v>
      </c>
      <c r="Q379" s="539" t="n">
        <f aca="false">IF($O379&lt;=$W$4,ROUND(IF($O379&lt;1.5,$O379*$H379*$P379,1.5*$H379*$P379),2),0)</f>
        <v>44.06</v>
      </c>
      <c r="R379" s="539" t="n">
        <f aca="false">IF($O379&gt;$W$4,ROUND(IF($O379&lt;1.5,$O379*$H379*$P379,1.5*$H379*$P379),2),0)</f>
        <v>0</v>
      </c>
      <c r="S379" s="539" t="n">
        <f aca="false">IF($O379&gt;$W$4,ROUND(IF($O379&lt;1.5,0,IF($O379&gt;3,1.5*$H379*$P379,($O379-1.5)*$H379*$P379)),2),0)</f>
        <v>0</v>
      </c>
      <c r="T379" s="539" t="n">
        <f aca="false">IF($O379&gt;$W$4,ROUND(IF($O379&lt;3,0,IF($O379&gt;4.5,1.5*$H379*$P379,($O379-3)*$H379*$P379)),2),0)</f>
        <v>0</v>
      </c>
      <c r="U379" s="539" t="n">
        <f aca="false">IF($O379&gt;$W$4,ROUND(IF($O379&lt;4.5,0,IF($O379&gt;6,($O379-4.5)*$H379*$P379,($O379-4.5)*$H379*$P379)),2),0)</f>
        <v>0</v>
      </c>
      <c r="V379" s="540" t="n">
        <f aca="false">IF($O379&gt;$W$4,IF($O379&lt;=4,ROUND($H379*($O379+0.5)*2,2),0),0)</f>
        <v>0</v>
      </c>
      <c r="W379" s="541" t="n">
        <f aca="false">IF($O379&gt;$W$4,IF($O379&gt;4,ROUND($H379*($O379+0.5)*2,2),0),0)</f>
        <v>0</v>
      </c>
      <c r="X379" s="558" t="str">
        <f aca="false">A379</f>
        <v>JC29-17-A</v>
      </c>
      <c r="Y379" s="560" t="n">
        <f aca="false">IF($D379=0.4,1.2,IF($D379=0.6,1.2,IF($D379=0.8,1.3,IF($D379=1,1.5,IF($D379=1.2,1.7,IF($D379&lt;=2,2,"--"))))))</f>
        <v>1.2</v>
      </c>
      <c r="Z379" s="564" t="s">
        <v>1151</v>
      </c>
      <c r="AA379" s="561" t="n">
        <f aca="false">Y379</f>
        <v>1.2</v>
      </c>
      <c r="AB379" s="543" t="n">
        <f aca="false">IF($Y379="--","--",I379)</f>
        <v>0.84</v>
      </c>
      <c r="AC379" s="544" t="n">
        <f aca="false">IF($Y379="--","--",IF(D379&gt;1.5,0.15,ROUND($D379*0.1,2)))</f>
        <v>0.04</v>
      </c>
      <c r="AD379" s="544" t="n">
        <f aca="false">IF($Y379="--","--",0.15)</f>
        <v>0.15</v>
      </c>
      <c r="AE379" s="545" t="n">
        <f aca="false">IF($Y379="--","--",ROUND(AB379+AC379+AD379,2))</f>
        <v>1.03</v>
      </c>
      <c r="AF379" s="565" t="n">
        <f aca="false">IF($Y379="--","--",IF($AB379&lt;=2,$Y379+1,($Y379+1)+ROUNDUP($AB379-2,0)*0.1))</f>
        <v>2.2</v>
      </c>
      <c r="AG379" s="566" t="n">
        <f aca="false">IF($D379=0.4,0.92,IF($D379=0.6,0.68,IF($D379=0.8,0.74,IF($D379=1,0.7,IF($D379=1.2,0.66,IF($D379=1.5,0.6,IF($D379&lt;=2,(2.4-(D379+0.3)),"--")))))))</f>
        <v>0.92</v>
      </c>
      <c r="AH379" s="547" t="n">
        <f aca="false">IF($Y379="--","--",IF($AE379&lt;=$W$4,ROUND(IF($AE379&lt;1.5,$AE379*$AF379*$AG379,1.5*$AF379*$AG379),2),0))</f>
        <v>2.08</v>
      </c>
      <c r="AI379" s="547" t="n">
        <f aca="false">IF($Y379="--","--",IF($AE379&gt;$W$4,ROUND(IF($AE379&lt;1.5,$AE379*$AF379*$AG379,1.5*$AF379*$AG379),2),0))</f>
        <v>0</v>
      </c>
      <c r="AJ379" s="547" t="n">
        <f aca="false">IF($Y379="--","--",IF($AE379&gt;$W$4,ROUND(IF($AE379&lt;1.5,0,IF($AE379&gt;3,1.5*$AF379*$AG379,($AE379-1.5)*$AF379*$AG379)),2),0))</f>
        <v>0</v>
      </c>
      <c r="AK379" s="547" t="n">
        <f aca="false">IF($Y379="--","--",IF($AE379&gt;$W$4,ROUND(IF($AE379&lt;3,0,IF($AE379&gt;4.5,1.5*$AF379*$AG379,($AE379-3)*$AF379*$AG379)),2),0))</f>
        <v>0</v>
      </c>
      <c r="AL379" s="547" t="n">
        <f aca="false">IF($Y379="--","--",IF($AE379&gt;$W$4,ROUND(IF($AE379&lt;4.5,0,IF($AE379&gt;6,($AE379-4.5)*$AF379*$AG379,($AE379-4.5)*$AF379*$AG379)),2),0))</f>
        <v>0</v>
      </c>
      <c r="AM379" s="544" t="n">
        <f aca="false">IF($Y379="--","--",IF($AE379&gt;$W$4,IF($AE379&lt;=4,ROUND(($AG379*4)*($AE379+0.5)*2,2),0),0))</f>
        <v>0</v>
      </c>
      <c r="AN379" s="548" t="n">
        <f aca="false">IF($Y379="--","--",IF($AE379&gt;$W$4,IF($AE379&gt;4,ROUND(($AG379*4)*($AE379+0.5)*2,2),0),0))</f>
        <v>0</v>
      </c>
      <c r="AO379" s="558" t="s">
        <v>1485</v>
      </c>
      <c r="AP379" s="570" t="s">
        <v>10</v>
      </c>
      <c r="AQ379" s="571" t="s">
        <v>1486</v>
      </c>
      <c r="AR379" s="560" t="n">
        <v>0.4</v>
      </c>
      <c r="AS379" s="561"/>
      <c r="AT379" s="561"/>
      <c r="AU379" s="562" t="n">
        <v>40</v>
      </c>
      <c r="AV379" s="560" t="n">
        <f aca="false">IF($Y379="--","--",Y379+0.2)</f>
        <v>1.4</v>
      </c>
      <c r="AW379" s="564" t="s">
        <v>1151</v>
      </c>
      <c r="AX379" s="561" t="n">
        <f aca="false">AV379</f>
        <v>1.4</v>
      </c>
      <c r="AY379" s="538" t="n">
        <f aca="false">IF(D379&gt;2,AU379,AU379-AV379)</f>
        <v>38.6</v>
      </c>
      <c r="AZ379" s="538" t="n">
        <f aca="false">N379</f>
        <v>0.1</v>
      </c>
      <c r="BA379" s="538" t="n">
        <f aca="false">P379</f>
        <v>1.08</v>
      </c>
      <c r="BB379" s="537" t="n">
        <f aca="false">IF(F379=0,IF(ROUND(AY379*(((N379*P379)+(((D379+M379*2)/6)*P379))-ROUND(((D379+M379*2)^2)*((PI()*96.379/(4*360))-((SIN((96.379/2)*PI()/180))*(COS((96.379/2)*PI()/180))/4)),4)),2),ROUND(AY379*(((N379*P379)+(((D379+M379*2)/4)*P379))-ROUND(((D379+M379*2)^2)*((PI()*120/(4*360))-((SIN((120/2)*PI()/180))*(COS((120/2)*PI()/180))/4)),4)),2)),0)</f>
        <v>7.8</v>
      </c>
      <c r="BC379" s="549" t="n">
        <f aca="false">IF(F379&gt;0,ROUND(AY379*N379*P379,2),0)</f>
        <v>0</v>
      </c>
      <c r="BD379" s="549" t="n">
        <f aca="false">SUM(Q379:U379,AH379:AL379)</f>
        <v>46.14</v>
      </c>
      <c r="BE379" s="549" t="n">
        <f aca="false">IF(F379=0,ROUND((PI()*((D379+M379*2)^2)/4)*AY379,2),ROUND((D379+M379*2)*(F379+M379*2)*AY379,2))</f>
        <v>6.98</v>
      </c>
      <c r="BF379" s="572" t="n">
        <f aca="false">IF(($I379+M379-0.15)&lt;=2,($I379+M379+0.15),IF(($I379+M379)&lt;=3,2.35,($I379+M379+0.2)-0.85))</f>
        <v>1.03</v>
      </c>
      <c r="BG379" s="572" t="n">
        <f aca="false">IF(D379&gt;2,(I379-F379-M379-0.11),IF(($I379+M379)&lt;=2,0,IF(($I379+M379)&gt;3,0.85,(I379+M379+0.2-BF379))))</f>
        <v>0</v>
      </c>
      <c r="BH379" s="572" t="n">
        <f aca="false">IF(D379&gt;2,ROUND(((1.42+0.4)+(0.91+0.4))*2*BG379,2),ROUND(AV379*AX379*BF379,2))</f>
        <v>2.02</v>
      </c>
      <c r="BI379" s="572" t="n">
        <f aca="false">ROUND(((PI()*0.9^2)/4)*BG379,2)</f>
        <v>0</v>
      </c>
      <c r="BJ379" s="550" t="n">
        <f aca="false">ROUND(BD379-BE379-BH379-BI379-BB379-BC379,2)</f>
        <v>29.34</v>
      </c>
      <c r="BK379" s="516"/>
    </row>
    <row r="380" customFormat="false" ht="14.25" hidden="false" customHeight="false" outlineLevel="0" collapsed="false">
      <c r="A380" s="530" t="s">
        <v>1486</v>
      </c>
      <c r="B380" s="531" t="s">
        <v>10</v>
      </c>
      <c r="C380" s="532" t="s">
        <v>1484</v>
      </c>
      <c r="D380" s="533" t="n">
        <v>0.4</v>
      </c>
      <c r="E380" s="534"/>
      <c r="F380" s="534"/>
      <c r="G380" s="533" t="s">
        <v>1150</v>
      </c>
      <c r="H380" s="535" t="n">
        <v>39</v>
      </c>
      <c r="I380" s="536" t="n">
        <v>1.00540000000001</v>
      </c>
      <c r="J380" s="536" t="n">
        <v>0.999000000000006</v>
      </c>
      <c r="K380" s="536" t="n">
        <v>0.8</v>
      </c>
      <c r="L380" s="537" t="n">
        <f aca="false">ROUND((I380+J380)/2,2)</f>
        <v>1</v>
      </c>
      <c r="M380" s="538" t="n">
        <f aca="false">IF(F380=0,ROUND($D380*0.1,2),IF(D380&gt;2.8,0.18,0.15))</f>
        <v>0.04</v>
      </c>
      <c r="N380" s="538" t="n">
        <f aca="false">IF(F380=0,IF(ROUND($D380/4,2),IF(ROUND(($D380*1.2)/6,2)&lt;0.1,0.1,ROUND(($D380*1.2)/6,2))),0.5)</f>
        <v>0.1</v>
      </c>
      <c r="O380" s="537" t="n">
        <f aca="false">L380+M380+N380</f>
        <v>1.14</v>
      </c>
      <c r="P380" s="537" t="n">
        <f aca="false">IF(O380&lt;2,(D380+M380*2)+0.6,(D380+M380*2)+0.6+ROUNDUP(O380-2,0)*0.1)</f>
        <v>1.08</v>
      </c>
      <c r="Q380" s="539" t="n">
        <f aca="false">IF($O380&lt;=$W$4,ROUND(IF($O380&lt;1.5,$O380*$H380*$P380,1.5*$H380*$P380),2),0)</f>
        <v>48.02</v>
      </c>
      <c r="R380" s="539" t="n">
        <f aca="false">IF($O380&gt;$W$4,ROUND(IF($O380&lt;1.5,$O380*$H380*$P380,1.5*$H380*$P380),2),0)</f>
        <v>0</v>
      </c>
      <c r="S380" s="539" t="n">
        <f aca="false">IF($O380&gt;$W$4,ROUND(IF($O380&lt;1.5,0,IF($O380&gt;3,1.5*$H380*$P380,($O380-1.5)*$H380*$P380)),2),0)</f>
        <v>0</v>
      </c>
      <c r="T380" s="539" t="n">
        <f aca="false">IF($O380&gt;$W$4,ROUND(IF($O380&lt;3,0,IF($O380&gt;4.5,1.5*$H380*$P380,($O380-3)*$H380*$P380)),2),0)</f>
        <v>0</v>
      </c>
      <c r="U380" s="539" t="n">
        <f aca="false">IF($O380&gt;$W$4,ROUND(IF($O380&lt;4.5,0,IF($O380&gt;6,($O380-4.5)*$H380*$P380,($O380-4.5)*$H380*$P380)),2),0)</f>
        <v>0</v>
      </c>
      <c r="V380" s="540" t="n">
        <f aca="false">IF($O380&gt;$W$4,IF($O380&lt;=4,ROUND($H380*($O380+0.5)*2,2),0),0)</f>
        <v>0</v>
      </c>
      <c r="W380" s="541" t="n">
        <f aca="false">IF($O380&gt;$W$4,IF($O380&gt;4,ROUND($H380*($O380+0.5)*2,2),0),0)</f>
        <v>0</v>
      </c>
      <c r="X380" s="530" t="str">
        <f aca="false">A380</f>
        <v>JC29-17-B</v>
      </c>
      <c r="Y380" s="533" t="n">
        <f aca="false">IF($D380=0.4,1.2,IF($D380=0.6,1.2,IF($D380=0.8,1.3,IF($D380=1,1.5,IF($D380=1.2,1.7,IF($D380&lt;=2,2,"--"))))))</f>
        <v>1.2</v>
      </c>
      <c r="Z380" s="542" t="s">
        <v>1151</v>
      </c>
      <c r="AA380" s="534" t="n">
        <f aca="false">Y380</f>
        <v>1.2</v>
      </c>
      <c r="AB380" s="543" t="n">
        <f aca="false">IF($Y380="--","--",I380)</f>
        <v>1.00540000000001</v>
      </c>
      <c r="AC380" s="544" t="n">
        <f aca="false">IF($Y380="--","--",IF(D380&gt;1.5,0.15,ROUND($D380*0.1,2)))</f>
        <v>0.04</v>
      </c>
      <c r="AD380" s="544" t="n">
        <f aca="false">IF($Y380="--","--",0.15)</f>
        <v>0.15</v>
      </c>
      <c r="AE380" s="545" t="n">
        <f aca="false">IF($Y380="--","--",ROUND(AB380+AC380+AD380,2))</f>
        <v>1.2</v>
      </c>
      <c r="AF380" s="545" t="n">
        <f aca="false">IF($Y380="--","--",IF($AB380&lt;=2,$Y380+1,($Y380+1)+ROUNDUP($AB380-2,0)*0.1))</f>
        <v>2.2</v>
      </c>
      <c r="AG380" s="546" t="n">
        <f aca="false">IF($D380=0.4,0.92,IF($D380=0.6,0.68,IF($D380=0.8,0.74,IF($D380=1,0.7,IF($D380=1.2,0.66,IF($D380=1.5,0.6,IF($D380&lt;=2,(2.4-(D380+0.3)),"--")))))))</f>
        <v>0.92</v>
      </c>
      <c r="AH380" s="547" t="n">
        <f aca="false">IF($Y380="--","--",IF($AE380&lt;=$W$4,ROUND(IF($AE380&lt;1.5,$AE380*$AF380*$AG380,1.5*$AF380*$AG380),2),0))</f>
        <v>2.43</v>
      </c>
      <c r="AI380" s="547" t="n">
        <f aca="false">IF($Y380="--","--",IF($AE380&gt;$W$4,ROUND(IF($AE380&lt;1.5,$AE380*$AF380*$AG380,1.5*$AF380*$AG380),2),0))</f>
        <v>0</v>
      </c>
      <c r="AJ380" s="547" t="n">
        <f aca="false">IF($Y380="--","--",IF($AE380&gt;$W$4,ROUND(IF($AE380&lt;1.5,0,IF($AE380&gt;3,1.5*$AF380*$AG380,($AE380-1.5)*$AF380*$AG380)),2),0))</f>
        <v>0</v>
      </c>
      <c r="AK380" s="547" t="n">
        <f aca="false">IF($Y380="--","--",IF($AE380&gt;$W$4,ROUND(IF($AE380&lt;3,0,IF($AE380&gt;4.5,1.5*$AF380*$AG380,($AE380-3)*$AF380*$AG380)),2),0))</f>
        <v>0</v>
      </c>
      <c r="AL380" s="547" t="n">
        <f aca="false">IF($Y380="--","--",IF($AE380&gt;$W$4,ROUND(IF($AE380&lt;4.5,0,IF($AE380&gt;6,($AE380-4.5)*$AF380*$AG380,($AE380-4.5)*$AF380*$AG380)),2),0))</f>
        <v>0</v>
      </c>
      <c r="AM380" s="544" t="n">
        <f aca="false">IF($Y380="--","--",IF($AE380&gt;$W$4,IF($AE380&lt;=4,ROUND(($AG380*4)*($AE380+0.5)*2,2),0),0))</f>
        <v>0</v>
      </c>
      <c r="AN380" s="548" t="n">
        <f aca="false">IF($Y380="--","--",IF($AE380&gt;$W$4,IF($AE380&gt;4,ROUND(($AG380*4)*($AE380+0.5)*2,2),0),0))</f>
        <v>0</v>
      </c>
      <c r="AO380" s="530" t="s">
        <v>1486</v>
      </c>
      <c r="AP380" s="531" t="s">
        <v>10</v>
      </c>
      <c r="AQ380" s="532" t="s">
        <v>1484</v>
      </c>
      <c r="AR380" s="533" t="n">
        <v>0.4</v>
      </c>
      <c r="AS380" s="534"/>
      <c r="AT380" s="534"/>
      <c r="AU380" s="535" t="n">
        <v>39</v>
      </c>
      <c r="AV380" s="533" t="n">
        <f aca="false">IF($Y380="--","--",Y380+0.2)</f>
        <v>1.4</v>
      </c>
      <c r="AW380" s="542" t="s">
        <v>1151</v>
      </c>
      <c r="AX380" s="534" t="n">
        <f aca="false">AV380</f>
        <v>1.4</v>
      </c>
      <c r="AY380" s="538" t="n">
        <f aca="false">IF(D380&gt;2,AU380,AU380-AV380)</f>
        <v>37.6</v>
      </c>
      <c r="AZ380" s="538" t="n">
        <f aca="false">N380</f>
        <v>0.1</v>
      </c>
      <c r="BA380" s="538" t="n">
        <f aca="false">P380</f>
        <v>1.08</v>
      </c>
      <c r="BB380" s="537" t="n">
        <f aca="false">IF(F380=0,IF(ROUND(AY380*(((N380*P380)+(((D380+M380*2)/6)*P380))-ROUND(((D380+M380*2)^2)*((PI()*96.379/(4*360))-((SIN((96.379/2)*PI()/180))*(COS((96.379/2)*PI()/180))/4)),4)),2),ROUND(AY380*(((N380*P380)+(((D380+M380*2)/4)*P380))-ROUND(((D380+M380*2)^2)*((PI()*120/(4*360))-((SIN((120/2)*PI()/180))*(COS((120/2)*PI()/180))/4)),4)),2)),0)</f>
        <v>7.6</v>
      </c>
      <c r="BC380" s="549" t="n">
        <f aca="false">IF(F380&gt;0,ROUND(AY380*N380*P380,2),0)</f>
        <v>0</v>
      </c>
      <c r="BD380" s="549" t="n">
        <f aca="false">SUM(Q380:U380,AH380:AL380)</f>
        <v>50.45</v>
      </c>
      <c r="BE380" s="549" t="n">
        <f aca="false">IF(F380=0,ROUND((PI()*((D380+M380*2)^2)/4)*AY380,2),ROUND((D380+M380*2)*(F380+M380*2)*AY380,2))</f>
        <v>6.8</v>
      </c>
      <c r="BF380" s="539" t="n">
        <f aca="false">IF(($I380+M380-0.15)&lt;=2,($I380+M380+0.15),IF(($I380+M380)&lt;=3,2.35,($I380+M380+0.2)-0.85))</f>
        <v>1.19540000000001</v>
      </c>
      <c r="BG380" s="539" t="n">
        <f aca="false">IF(D380&gt;2,(I380-F380-M380-0.11),IF(($I380+M380)&lt;=2,0,IF(($I380+M380)&gt;3,0.85,(I380+M380+0.2-BF380))))</f>
        <v>0</v>
      </c>
      <c r="BH380" s="539" t="n">
        <f aca="false">IF(D380&gt;2,ROUND(((1.42+0.4)+(0.91+0.4))*2*BG380,2),ROUND(AV380*AX380*BF380,2))</f>
        <v>2.34</v>
      </c>
      <c r="BI380" s="539" t="n">
        <f aca="false">ROUND(((PI()*0.9^2)/4)*BG380,2)</f>
        <v>0</v>
      </c>
      <c r="BJ380" s="550" t="n">
        <f aca="false">ROUND(BD380-BE380-BH380-BI380-BB380-BC380,2)</f>
        <v>33.71</v>
      </c>
      <c r="BK380" s="516"/>
    </row>
    <row r="381" customFormat="false" ht="14.25" hidden="false" customHeight="false" outlineLevel="0" collapsed="false">
      <c r="A381" s="503"/>
      <c r="B381" s="504"/>
      <c r="C381" s="604"/>
      <c r="D381" s="505"/>
      <c r="E381" s="505"/>
      <c r="F381" s="505"/>
      <c r="G381" s="505"/>
      <c r="H381" s="507"/>
      <c r="I381" s="508"/>
      <c r="J381" s="508"/>
      <c r="K381" s="508"/>
      <c r="L381" s="509"/>
      <c r="M381" s="510"/>
      <c r="N381" s="510"/>
      <c r="O381" s="509"/>
      <c r="P381" s="509"/>
      <c r="Q381" s="511"/>
      <c r="R381" s="511"/>
      <c r="S381" s="511"/>
      <c r="T381" s="511"/>
      <c r="U381" s="511"/>
      <c r="V381" s="512"/>
      <c r="W381" s="513"/>
      <c r="X381" s="518"/>
      <c r="Y381" s="505"/>
      <c r="Z381" s="551"/>
      <c r="AA381" s="505"/>
      <c r="AB381" s="552"/>
      <c r="AC381" s="553"/>
      <c r="AD381" s="553"/>
      <c r="AE381" s="554"/>
      <c r="AF381" s="554"/>
      <c r="AG381" s="551"/>
      <c r="AH381" s="555"/>
      <c r="AI381" s="555"/>
      <c r="AJ381" s="555"/>
      <c r="AK381" s="555"/>
      <c r="AL381" s="555"/>
      <c r="AM381" s="553"/>
      <c r="AN381" s="556"/>
      <c r="AO381" s="518"/>
      <c r="AP381" s="504"/>
      <c r="AQ381" s="604"/>
      <c r="AR381" s="505"/>
      <c r="AS381" s="505"/>
      <c r="AT381" s="505"/>
      <c r="AU381" s="507"/>
      <c r="AV381" s="505"/>
      <c r="AW381" s="551"/>
      <c r="AX381" s="505"/>
      <c r="AY381" s="510"/>
      <c r="AZ381" s="510"/>
      <c r="BA381" s="510"/>
      <c r="BB381" s="509"/>
      <c r="BC381" s="509"/>
      <c r="BD381" s="509"/>
      <c r="BE381" s="509"/>
      <c r="BF381" s="511"/>
      <c r="BG381" s="511"/>
      <c r="BH381" s="511"/>
      <c r="BI381" s="511"/>
      <c r="BJ381" s="515"/>
      <c r="BK381" s="516"/>
    </row>
    <row r="382" s="456" customFormat="true" ht="14.25" hidden="false" customHeight="false" outlineLevel="0" collapsed="false">
      <c r="A382" s="557" t="s">
        <v>1487</v>
      </c>
      <c r="B382" s="504"/>
      <c r="C382" s="504"/>
      <c r="D382" s="505"/>
      <c r="E382" s="505"/>
      <c r="F382" s="505"/>
      <c r="G382" s="506"/>
      <c r="H382" s="507"/>
      <c r="I382" s="508"/>
      <c r="J382" s="508"/>
      <c r="K382" s="508"/>
      <c r="L382" s="509"/>
      <c r="M382" s="510"/>
      <c r="N382" s="510"/>
      <c r="O382" s="509"/>
      <c r="P382" s="509"/>
      <c r="Q382" s="511"/>
      <c r="R382" s="511"/>
      <c r="S382" s="511"/>
      <c r="T382" s="511"/>
      <c r="U382" s="511"/>
      <c r="V382" s="512"/>
      <c r="W382" s="513"/>
      <c r="X382" s="528" t="str">
        <f aca="false">$A382</f>
        <v>Rua Tenor Roberto Calheiros de Miranda</v>
      </c>
      <c r="Y382" s="522"/>
      <c r="Z382" s="522"/>
      <c r="AA382" s="522"/>
      <c r="AB382" s="525"/>
      <c r="AC382" s="525"/>
      <c r="AD382" s="525"/>
      <c r="AE382" s="525"/>
      <c r="AF382" s="523"/>
      <c r="AG382" s="525"/>
      <c r="AH382" s="525"/>
      <c r="AI382" s="525"/>
      <c r="AJ382" s="525"/>
      <c r="AK382" s="525"/>
      <c r="AL382" s="525"/>
      <c r="AM382" s="525"/>
      <c r="AN382" s="527"/>
      <c r="AO382" s="557" t="str">
        <f aca="false">$A382</f>
        <v>Rua Tenor Roberto Calheiros de Miranda</v>
      </c>
      <c r="AP382" s="504"/>
      <c r="AQ382" s="504"/>
      <c r="AR382" s="505"/>
      <c r="AS382" s="505"/>
      <c r="AT382" s="505"/>
      <c r="AU382" s="507"/>
      <c r="AV382" s="506"/>
      <c r="AW382" s="506"/>
      <c r="AX382" s="506"/>
      <c r="AY382" s="510"/>
      <c r="AZ382" s="510"/>
      <c r="BA382" s="510"/>
      <c r="BB382" s="509"/>
      <c r="BC382" s="509"/>
      <c r="BD382" s="509"/>
      <c r="BE382" s="509"/>
      <c r="BF382" s="509"/>
      <c r="BG382" s="509"/>
      <c r="BH382" s="509"/>
      <c r="BI382" s="509"/>
      <c r="BJ382" s="515"/>
      <c r="BK382" s="516"/>
    </row>
    <row r="383" customFormat="false" ht="14.25" hidden="false" customHeight="false" outlineLevel="0" collapsed="false">
      <c r="A383" s="558" t="s">
        <v>1488</v>
      </c>
      <c r="B383" s="570" t="s">
        <v>10</v>
      </c>
      <c r="C383" s="571" t="s">
        <v>1489</v>
      </c>
      <c r="D383" s="560" t="n">
        <v>0.4</v>
      </c>
      <c r="E383" s="561"/>
      <c r="F383" s="561"/>
      <c r="G383" s="560" t="s">
        <v>1155</v>
      </c>
      <c r="H383" s="562" t="n">
        <v>35</v>
      </c>
      <c r="I383" s="563" t="n">
        <v>0.81</v>
      </c>
      <c r="J383" s="563" t="n">
        <v>0.81</v>
      </c>
      <c r="K383" s="536" t="n">
        <v>0.12</v>
      </c>
      <c r="L383" s="537" t="n">
        <f aca="false">ROUND((I383+J383)/2,2)</f>
        <v>0.81</v>
      </c>
      <c r="M383" s="538" t="n">
        <f aca="false">IF(F383=0,ROUND($D383*0.1,2),IF(D383&gt;2.8,0.18,0.15))</f>
        <v>0.04</v>
      </c>
      <c r="N383" s="538" t="n">
        <f aca="false">IF(F383=0,IF(ROUND($D383/4,2),IF(ROUND(($D383*1.2)/6,2)&lt;0.1,0.1,ROUND(($D383*1.2)/6,2))),0.5)</f>
        <v>0.1</v>
      </c>
      <c r="O383" s="537" t="n">
        <f aca="false">L383+M383+N383</f>
        <v>0.95</v>
      </c>
      <c r="P383" s="537" t="n">
        <f aca="false">IF(O383&lt;2,(D383+M383*2)+0.6,(D383+M383*2)+0.6+ROUNDUP(O383-2,0)*0.1)</f>
        <v>1.08</v>
      </c>
      <c r="Q383" s="539" t="n">
        <f aca="false">IF($O383&lt;=$W$4,ROUND(IF($O383&lt;1.5,$O383*$H383*$P383,1.5*$H383*$P383),2),0)</f>
        <v>35.91</v>
      </c>
      <c r="R383" s="539" t="n">
        <f aca="false">IF($O383&gt;$W$4,ROUND(IF($O383&lt;1.5,$O383*$H383*$P383,1.5*$H383*$P383),2),0)</f>
        <v>0</v>
      </c>
      <c r="S383" s="539" t="n">
        <f aca="false">IF($O383&gt;$W$4,ROUND(IF($O383&lt;1.5,0,IF($O383&gt;3,1.5*$H383*$P383,($O383-1.5)*$H383*$P383)),2),0)</f>
        <v>0</v>
      </c>
      <c r="T383" s="539" t="n">
        <f aca="false">IF($O383&gt;$W$4,ROUND(IF($O383&lt;3,0,IF($O383&gt;4.5,1.5*$H383*$P383,($O383-3)*$H383*$P383)),2),0)</f>
        <v>0</v>
      </c>
      <c r="U383" s="539" t="n">
        <f aca="false">IF($O383&gt;$W$4,ROUND(IF($O383&lt;4.5,0,IF($O383&gt;6,($O383-4.5)*$H383*$P383,($O383-4.5)*$H383*$P383)),2),0)</f>
        <v>0</v>
      </c>
      <c r="V383" s="540" t="n">
        <f aca="false">IF($O383&gt;$W$4,IF($O383&lt;=4,ROUND($H383*($O383+0.5)*2,2),0),0)</f>
        <v>0</v>
      </c>
      <c r="W383" s="541" t="n">
        <f aca="false">IF($O383&gt;$W$4,IF($O383&gt;4,ROUND($H383*($O383+0.5)*2,2),0),0)</f>
        <v>0</v>
      </c>
      <c r="X383" s="558" t="str">
        <f aca="false">A383</f>
        <v>JC29-19-1</v>
      </c>
      <c r="Y383" s="560" t="n">
        <f aca="false">IF($D383=0.4,1.2,IF($D383=0.6,1.2,IF($D383=0.8,1.3,IF($D383=1,1.5,IF($D383=1.2,1.7,IF($D383&lt;=2,2,"--"))))))</f>
        <v>1.2</v>
      </c>
      <c r="Z383" s="564" t="s">
        <v>1151</v>
      </c>
      <c r="AA383" s="561" t="n">
        <f aca="false">Y383</f>
        <v>1.2</v>
      </c>
      <c r="AB383" s="543" t="n">
        <f aca="false">IF($Y383="--","--",I383)</f>
        <v>0.81</v>
      </c>
      <c r="AC383" s="544" t="n">
        <f aca="false">IF($Y383="--","--",IF(D383&gt;1.5,0.15,ROUND($D383*0.1,2)))</f>
        <v>0.04</v>
      </c>
      <c r="AD383" s="544" t="n">
        <f aca="false">IF($Y383="--","--",0.15)</f>
        <v>0.15</v>
      </c>
      <c r="AE383" s="545" t="n">
        <f aca="false">IF($Y383="--","--",ROUND(AB383+AC383+AD383,2))</f>
        <v>1</v>
      </c>
      <c r="AF383" s="565" t="n">
        <f aca="false">IF($Y383="--","--",IF($AB383&lt;=2,$Y383+1,($Y383+1)+ROUNDUP($AB383-2,0)*0.1))</f>
        <v>2.2</v>
      </c>
      <c r="AG383" s="566" t="n">
        <f aca="false">IF($D383=0.4,0.92,IF($D383=0.6,0.68,IF($D383=0.8,0.74,IF($D383=1,0.7,IF($D383=1.2,0.66,IF($D383=1.5,0.6,IF($D383&lt;=2,(2.4-(D383+0.3)),"--")))))))</f>
        <v>0.92</v>
      </c>
      <c r="AH383" s="547" t="n">
        <f aca="false">IF($Y383="--","--",IF($AE383&lt;=$W$4,ROUND(IF($AE383&lt;1.5,$AE383*$AF383*$AG383,1.5*$AF383*$AG383),2),0))</f>
        <v>2.02</v>
      </c>
      <c r="AI383" s="547" t="n">
        <f aca="false">IF($Y383="--","--",IF($AE383&gt;$W$4,ROUND(IF($AE383&lt;1.5,$AE383*$AF383*$AG383,1.5*$AF383*$AG383),2),0))</f>
        <v>0</v>
      </c>
      <c r="AJ383" s="547" t="n">
        <f aca="false">IF($Y383="--","--",IF($AE383&gt;$W$4,ROUND(IF($AE383&lt;1.5,0,IF($AE383&gt;3,1.5*$AF383*$AG383,($AE383-1.5)*$AF383*$AG383)),2),0))</f>
        <v>0</v>
      </c>
      <c r="AK383" s="547" t="n">
        <f aca="false">IF($Y383="--","--",IF($AE383&gt;$W$4,ROUND(IF($AE383&lt;3,0,IF($AE383&gt;4.5,1.5*$AF383*$AG383,($AE383-3)*$AF383*$AG383)),2),0))</f>
        <v>0</v>
      </c>
      <c r="AL383" s="547" t="n">
        <f aca="false">IF($Y383="--","--",IF($AE383&gt;$W$4,ROUND(IF($AE383&lt;4.5,0,IF($AE383&gt;6,($AE383-4.5)*$AF383*$AG383,($AE383-4.5)*$AF383*$AG383)),2),0))</f>
        <v>0</v>
      </c>
      <c r="AM383" s="544" t="n">
        <f aca="false">IF($Y383="--","--",IF($AE383&gt;$W$4,IF($AE383&lt;=4,ROUND(($AG383*4)*($AE383+0.5)*2,2),0),0))</f>
        <v>0</v>
      </c>
      <c r="AN383" s="548" t="n">
        <f aca="false">IF($Y383="--","--",IF($AE383&gt;$W$4,IF($AE383&gt;4,ROUND(($AG383*4)*($AE383+0.5)*2,2),0),0))</f>
        <v>0</v>
      </c>
      <c r="AO383" s="558" t="s">
        <v>1488</v>
      </c>
      <c r="AP383" s="570" t="s">
        <v>10</v>
      </c>
      <c r="AQ383" s="571" t="s">
        <v>1489</v>
      </c>
      <c r="AR383" s="560" t="n">
        <v>0.4</v>
      </c>
      <c r="AS383" s="561"/>
      <c r="AT383" s="561"/>
      <c r="AU383" s="562" t="n">
        <v>35</v>
      </c>
      <c r="AV383" s="560" t="n">
        <f aca="false">IF($Y383="--","--",Y383+0.2)</f>
        <v>1.4</v>
      </c>
      <c r="AW383" s="564" t="s">
        <v>1151</v>
      </c>
      <c r="AX383" s="561" t="n">
        <f aca="false">AV383</f>
        <v>1.4</v>
      </c>
      <c r="AY383" s="538" t="n">
        <f aca="false">IF(D383&gt;2,AU383,AU383-AV383)</f>
        <v>33.6</v>
      </c>
      <c r="AZ383" s="538" t="n">
        <f aca="false">N383</f>
        <v>0.1</v>
      </c>
      <c r="BA383" s="538" t="n">
        <f aca="false">P383</f>
        <v>1.08</v>
      </c>
      <c r="BB383" s="537" t="n">
        <f aca="false">IF(F383=0,IF(ROUND(AY383*(((N383*P383)+(((D383+M383*2)/6)*P383))-ROUND(((D383+M383*2)^2)*((PI()*96.379/(4*360))-((SIN((96.379/2)*PI()/180))*(COS((96.379/2)*PI()/180))/4)),4)),2),ROUND(AY383*(((N383*P383)+(((D383+M383*2)/4)*P383))-ROUND(((D383+M383*2)^2)*((PI()*120/(4*360))-((SIN((120/2)*PI()/180))*(COS((120/2)*PI()/180))/4)),4)),2)),0)</f>
        <v>6.79</v>
      </c>
      <c r="BC383" s="549" t="n">
        <f aca="false">IF(F383&gt;0,ROUND(AY383*N383*P383,2),0)</f>
        <v>0</v>
      </c>
      <c r="BD383" s="549" t="n">
        <f aca="false">SUM(Q383:U383,AH383:AL383)</f>
        <v>37.93</v>
      </c>
      <c r="BE383" s="549" t="n">
        <f aca="false">IF(F383=0,ROUND((PI()*((D383+M383*2)^2)/4)*AY383,2),ROUND((D383+M383*2)*(F383+M383*2)*AY383,2))</f>
        <v>6.08</v>
      </c>
      <c r="BF383" s="572" t="n">
        <f aca="false">IF(($I383+M383-0.15)&lt;=2,($I383+M383+0.15),IF(($I383+M383)&lt;=3,2.35,($I383+M383+0.2)-0.85))</f>
        <v>1</v>
      </c>
      <c r="BG383" s="572" t="n">
        <f aca="false">IF(D383&gt;2,(I383-F383-M383-0.11),IF(($I383+M383)&lt;=2,0,IF(($I383+M383)&gt;3,0.85,(I383+M383+0.2-BF383))))</f>
        <v>0</v>
      </c>
      <c r="BH383" s="572" t="n">
        <f aca="false">IF(D383&gt;2,ROUND(((1.42+0.4)+(0.91+0.4))*2*BG383,2),ROUND(AV383*AX383*BF383,2))</f>
        <v>1.96</v>
      </c>
      <c r="BI383" s="572" t="n">
        <f aca="false">ROUND(((PI()*0.9^2)/4)*BG383,2)</f>
        <v>0</v>
      </c>
      <c r="BJ383" s="550" t="n">
        <f aca="false">ROUND(BD383-BE383-BH383-BI383-BB383-BC383,2)</f>
        <v>23.1</v>
      </c>
      <c r="BK383" s="516"/>
    </row>
    <row r="384" customFormat="false" ht="14.25" hidden="false" customHeight="false" outlineLevel="0" collapsed="false">
      <c r="A384" s="558" t="s">
        <v>1489</v>
      </c>
      <c r="B384" s="570" t="s">
        <v>10</v>
      </c>
      <c r="C384" s="571" t="s">
        <v>1490</v>
      </c>
      <c r="D384" s="560" t="n">
        <v>0.4</v>
      </c>
      <c r="E384" s="561"/>
      <c r="F384" s="561"/>
      <c r="G384" s="560" t="s">
        <v>1155</v>
      </c>
      <c r="H384" s="562" t="n">
        <v>35</v>
      </c>
      <c r="I384" s="563" t="n">
        <v>0.93</v>
      </c>
      <c r="J384" s="563" t="n">
        <v>0.895</v>
      </c>
      <c r="K384" s="536" t="n">
        <v>0</v>
      </c>
      <c r="L384" s="537" t="n">
        <f aca="false">ROUND((I384+J384)/2,2)</f>
        <v>0.91</v>
      </c>
      <c r="M384" s="538" t="n">
        <f aca="false">IF(F384=0,ROUND($D384*0.1,2),IF(D384&gt;2.8,0.18,0.15))</f>
        <v>0.04</v>
      </c>
      <c r="N384" s="538" t="n">
        <f aca="false">IF(F384=0,IF(ROUND($D384/4,2),IF(ROUND(($D384*1.2)/6,2)&lt;0.1,0.1,ROUND(($D384*1.2)/6,2))),0.5)</f>
        <v>0.1</v>
      </c>
      <c r="O384" s="537" t="n">
        <f aca="false">L384+M384+N384</f>
        <v>1.05</v>
      </c>
      <c r="P384" s="537" t="n">
        <f aca="false">IF(O384&lt;2,(D384+M384*2)+0.6,(D384+M384*2)+0.6+ROUNDUP(O384-2,0)*0.1)</f>
        <v>1.08</v>
      </c>
      <c r="Q384" s="539" t="n">
        <f aca="false">IF($O384&lt;=$W$4,ROUND(IF($O384&lt;1.5,$O384*$H384*$P384,1.5*$H384*$P384),2),0)</f>
        <v>39.69</v>
      </c>
      <c r="R384" s="539" t="n">
        <f aca="false">IF($O384&gt;$W$4,ROUND(IF($O384&lt;1.5,$O384*$H384*$P384,1.5*$H384*$P384),2),0)</f>
        <v>0</v>
      </c>
      <c r="S384" s="539" t="n">
        <f aca="false">IF($O384&gt;$W$4,ROUND(IF($O384&lt;1.5,0,IF($O384&gt;3,1.5*$H384*$P384,($O384-1.5)*$H384*$P384)),2),0)</f>
        <v>0</v>
      </c>
      <c r="T384" s="539" t="n">
        <f aca="false">IF($O384&gt;$W$4,ROUND(IF($O384&lt;3,0,IF($O384&gt;4.5,1.5*$H384*$P384,($O384-3)*$H384*$P384)),2),0)</f>
        <v>0</v>
      </c>
      <c r="U384" s="539" t="n">
        <f aca="false">IF($O384&gt;$W$4,ROUND(IF($O384&lt;4.5,0,IF($O384&gt;6,($O384-4.5)*$H384*$P384,($O384-4.5)*$H384*$P384)),2),0)</f>
        <v>0</v>
      </c>
      <c r="V384" s="540" t="n">
        <f aca="false">IF($O384&gt;$W$4,IF($O384&lt;=4,ROUND($H384*($O384+0.5)*2,2),0),0)</f>
        <v>0</v>
      </c>
      <c r="W384" s="541" t="n">
        <f aca="false">IF($O384&gt;$W$4,IF($O384&gt;4,ROUND($H384*($O384+0.5)*2,2),0),0)</f>
        <v>0</v>
      </c>
      <c r="X384" s="558" t="str">
        <f aca="false">A384</f>
        <v>JC29-19-2</v>
      </c>
      <c r="Y384" s="560" t="n">
        <f aca="false">IF($D384=0.4,1.2,IF($D384=0.6,1.2,IF($D384=0.8,1.3,IF($D384=1,1.5,IF($D384=1.2,1.7,IF($D384&lt;=2,2,"--"))))))</f>
        <v>1.2</v>
      </c>
      <c r="Z384" s="564" t="s">
        <v>1151</v>
      </c>
      <c r="AA384" s="561" t="n">
        <f aca="false">Y384</f>
        <v>1.2</v>
      </c>
      <c r="AB384" s="543" t="n">
        <f aca="false">IF($Y384="--","--",I384)</f>
        <v>0.93</v>
      </c>
      <c r="AC384" s="544" t="n">
        <f aca="false">IF($Y384="--","--",IF(D384&gt;1.5,0.15,ROUND($D384*0.1,2)))</f>
        <v>0.04</v>
      </c>
      <c r="AD384" s="544" t="n">
        <f aca="false">IF($Y384="--","--",0.15)</f>
        <v>0.15</v>
      </c>
      <c r="AE384" s="545" t="n">
        <f aca="false">IF($Y384="--","--",ROUND(AB384+AC384+AD384,2))</f>
        <v>1.12</v>
      </c>
      <c r="AF384" s="565" t="n">
        <f aca="false">IF($Y384="--","--",IF($AB384&lt;=2,$Y384+1,($Y384+1)+ROUNDUP($AB384-2,0)*0.1))</f>
        <v>2.2</v>
      </c>
      <c r="AG384" s="566" t="n">
        <f aca="false">IF($D384=0.4,0.92,IF($D384=0.6,0.68,IF($D384=0.8,0.74,IF($D384=1,0.7,IF($D384=1.2,0.66,IF($D384=1.5,0.6,IF($D384&lt;=2,(2.4-(D384+0.3)),"--")))))))</f>
        <v>0.92</v>
      </c>
      <c r="AH384" s="547" t="n">
        <f aca="false">IF($Y384="--","--",IF($AE384&lt;=$W$4,ROUND(IF($AE384&lt;1.5,$AE384*$AF384*$AG384,1.5*$AF384*$AG384),2),0))</f>
        <v>2.27</v>
      </c>
      <c r="AI384" s="547" t="n">
        <f aca="false">IF($Y384="--","--",IF($AE384&gt;$W$4,ROUND(IF($AE384&lt;1.5,$AE384*$AF384*$AG384,1.5*$AF384*$AG384),2),0))</f>
        <v>0</v>
      </c>
      <c r="AJ384" s="547" t="n">
        <f aca="false">IF($Y384="--","--",IF($AE384&gt;$W$4,ROUND(IF($AE384&lt;1.5,0,IF($AE384&gt;3,1.5*$AF384*$AG384,($AE384-1.5)*$AF384*$AG384)),2),0))</f>
        <v>0</v>
      </c>
      <c r="AK384" s="547" t="n">
        <f aca="false">IF($Y384="--","--",IF($AE384&gt;$W$4,ROUND(IF($AE384&lt;3,0,IF($AE384&gt;4.5,1.5*$AF384*$AG384,($AE384-3)*$AF384*$AG384)),2),0))</f>
        <v>0</v>
      </c>
      <c r="AL384" s="547" t="n">
        <f aca="false">IF($Y384="--","--",IF($AE384&gt;$W$4,ROUND(IF($AE384&lt;4.5,0,IF($AE384&gt;6,($AE384-4.5)*$AF384*$AG384,($AE384-4.5)*$AF384*$AG384)),2),0))</f>
        <v>0</v>
      </c>
      <c r="AM384" s="544" t="n">
        <f aca="false">IF($Y384="--","--",IF($AE384&gt;$W$4,IF($AE384&lt;=4,ROUND(($AG384*4)*($AE384+0.5)*2,2),0),0))</f>
        <v>0</v>
      </c>
      <c r="AN384" s="548" t="n">
        <f aca="false">IF($Y384="--","--",IF($AE384&gt;$W$4,IF($AE384&gt;4,ROUND(($AG384*4)*($AE384+0.5)*2,2),0),0))</f>
        <v>0</v>
      </c>
      <c r="AO384" s="558" t="s">
        <v>1489</v>
      </c>
      <c r="AP384" s="570" t="s">
        <v>10</v>
      </c>
      <c r="AQ384" s="571" t="s">
        <v>1490</v>
      </c>
      <c r="AR384" s="560" t="n">
        <v>0.4</v>
      </c>
      <c r="AS384" s="561"/>
      <c r="AT384" s="561"/>
      <c r="AU384" s="562" t="n">
        <v>35</v>
      </c>
      <c r="AV384" s="560" t="n">
        <f aca="false">IF($Y384="--","--",Y384+0.2)</f>
        <v>1.4</v>
      </c>
      <c r="AW384" s="564" t="s">
        <v>1151</v>
      </c>
      <c r="AX384" s="561" t="n">
        <f aca="false">AV384</f>
        <v>1.4</v>
      </c>
      <c r="AY384" s="538" t="n">
        <f aca="false">IF(D384&gt;2,AU384,AU384-AV384)</f>
        <v>33.6</v>
      </c>
      <c r="AZ384" s="538" t="n">
        <f aca="false">N384</f>
        <v>0.1</v>
      </c>
      <c r="BA384" s="538" t="n">
        <f aca="false">P384</f>
        <v>1.08</v>
      </c>
      <c r="BB384" s="537" t="n">
        <f aca="false">IF(F384=0,IF(ROUND(AY384*(((N384*P384)+(((D384+M384*2)/6)*P384))-ROUND(((D384+M384*2)^2)*((PI()*96.379/(4*360))-((SIN((96.379/2)*PI()/180))*(COS((96.379/2)*PI()/180))/4)),4)),2),ROUND(AY384*(((N384*P384)+(((D384+M384*2)/4)*P384))-ROUND(((D384+M384*2)^2)*((PI()*120/(4*360))-((SIN((120/2)*PI()/180))*(COS((120/2)*PI()/180))/4)),4)),2)),0)</f>
        <v>6.79</v>
      </c>
      <c r="BC384" s="549" t="n">
        <f aca="false">IF(F384&gt;0,ROUND(AY384*N384*P384,2),0)</f>
        <v>0</v>
      </c>
      <c r="BD384" s="549" t="n">
        <f aca="false">SUM(Q384:U384,AH384:AL384)</f>
        <v>41.96</v>
      </c>
      <c r="BE384" s="549" t="n">
        <f aca="false">IF(F384=0,ROUND((PI()*((D384+M384*2)^2)/4)*AY384,2),ROUND((D384+M384*2)*(F384+M384*2)*AY384,2))</f>
        <v>6.08</v>
      </c>
      <c r="BF384" s="572" t="n">
        <f aca="false">IF(($I384+M384-0.15)&lt;=2,($I384+M384+0.15),IF(($I384+M384)&lt;=3,2.35,($I384+M384+0.2)-0.85))</f>
        <v>1.12</v>
      </c>
      <c r="BG384" s="572" t="n">
        <f aca="false">IF(D384&gt;2,(I384-F384-M384-0.11),IF(($I384+M384)&lt;=2,0,IF(($I384+M384)&gt;3,0.85,(I384+M384+0.2-BF384))))</f>
        <v>0</v>
      </c>
      <c r="BH384" s="572" t="n">
        <f aca="false">IF(D384&gt;2,ROUND(((1.42+0.4)+(0.91+0.4))*2*BG384,2),ROUND(AV384*AX384*BF384,2))</f>
        <v>2.2</v>
      </c>
      <c r="BI384" s="572" t="n">
        <f aca="false">ROUND(((PI()*0.9^2)/4)*BG384,2)</f>
        <v>0</v>
      </c>
      <c r="BJ384" s="550" t="n">
        <f aca="false">ROUND(BD384-BE384-BH384-BI384-BB384-BC384,2)</f>
        <v>26.89</v>
      </c>
      <c r="BK384" s="516"/>
    </row>
    <row r="385" customFormat="false" ht="14.25" hidden="false" customHeight="false" outlineLevel="0" collapsed="false">
      <c r="A385" s="558" t="s">
        <v>1490</v>
      </c>
      <c r="B385" s="570" t="s">
        <v>10</v>
      </c>
      <c r="C385" s="571" t="s">
        <v>1491</v>
      </c>
      <c r="D385" s="560" t="n">
        <v>0.4</v>
      </c>
      <c r="E385" s="561"/>
      <c r="F385" s="561"/>
      <c r="G385" s="560" t="s">
        <v>1155</v>
      </c>
      <c r="H385" s="562" t="n">
        <v>27</v>
      </c>
      <c r="I385" s="563" t="n">
        <v>0.895</v>
      </c>
      <c r="J385" s="563" t="n">
        <v>0.864700000000001</v>
      </c>
      <c r="K385" s="536" t="n">
        <v>0.2</v>
      </c>
      <c r="L385" s="537" t="n">
        <f aca="false">ROUND((I385+J385)/2,2)</f>
        <v>0.88</v>
      </c>
      <c r="M385" s="538" t="n">
        <f aca="false">IF(F385=0,ROUND($D385*0.1,2),IF(D385&gt;2.8,0.18,0.15))</f>
        <v>0.04</v>
      </c>
      <c r="N385" s="538" t="n">
        <f aca="false">IF(F385=0,IF(ROUND($D385/4,2),IF(ROUND(($D385*1.2)/6,2)&lt;0.1,0.1,ROUND(($D385*1.2)/6,2))),0.5)</f>
        <v>0.1</v>
      </c>
      <c r="O385" s="537" t="n">
        <f aca="false">L385+M385+N385</f>
        <v>1.02</v>
      </c>
      <c r="P385" s="537" t="n">
        <f aca="false">IF(O385&lt;2,(D385+M385*2)+0.6,(D385+M385*2)+0.6+ROUNDUP(O385-2,0)*0.1)</f>
        <v>1.08</v>
      </c>
      <c r="Q385" s="539" t="n">
        <f aca="false">IF($O385&lt;=$W$4,ROUND(IF($O385&lt;1.5,$O385*$H385*$P385,1.5*$H385*$P385),2),0)</f>
        <v>29.74</v>
      </c>
      <c r="R385" s="539" t="n">
        <f aca="false">IF($O385&gt;$W$4,ROUND(IF($O385&lt;1.5,$O385*$H385*$P385,1.5*$H385*$P385),2),0)</f>
        <v>0</v>
      </c>
      <c r="S385" s="539" t="n">
        <f aca="false">IF($O385&gt;$W$4,ROUND(IF($O385&lt;1.5,0,IF($O385&gt;3,1.5*$H385*$P385,($O385-1.5)*$H385*$P385)),2),0)</f>
        <v>0</v>
      </c>
      <c r="T385" s="539" t="n">
        <f aca="false">IF($O385&gt;$W$4,ROUND(IF($O385&lt;3,0,IF($O385&gt;4.5,1.5*$H385*$P385,($O385-3)*$H385*$P385)),2),0)</f>
        <v>0</v>
      </c>
      <c r="U385" s="539" t="n">
        <f aca="false">IF($O385&gt;$W$4,ROUND(IF($O385&lt;4.5,0,IF($O385&gt;6,($O385-4.5)*$H385*$P385,($O385-4.5)*$H385*$P385)),2),0)</f>
        <v>0</v>
      </c>
      <c r="V385" s="540" t="n">
        <f aca="false">IF($O385&gt;$W$4,IF($O385&lt;=4,ROUND($H385*($O385+0.5)*2,2),0),0)</f>
        <v>0</v>
      </c>
      <c r="W385" s="541" t="n">
        <f aca="false">IF($O385&gt;$W$4,IF($O385&gt;4,ROUND($H385*($O385+0.5)*2,2),0),0)</f>
        <v>0</v>
      </c>
      <c r="X385" s="558" t="str">
        <f aca="false">A385</f>
        <v>JC29-19-3</v>
      </c>
      <c r="Y385" s="560" t="n">
        <f aca="false">IF($D385=0.4,1.2,IF($D385=0.6,1.2,IF($D385=0.8,1.3,IF($D385=1,1.5,IF($D385=1.2,1.7,IF($D385&lt;=2,2,"--"))))))</f>
        <v>1.2</v>
      </c>
      <c r="Z385" s="564" t="s">
        <v>1151</v>
      </c>
      <c r="AA385" s="561" t="n">
        <f aca="false">Y385</f>
        <v>1.2</v>
      </c>
      <c r="AB385" s="543" t="n">
        <f aca="false">IF($Y385="--","--",I385)</f>
        <v>0.895</v>
      </c>
      <c r="AC385" s="544" t="n">
        <f aca="false">IF($Y385="--","--",IF(D385&gt;1.5,0.15,ROUND($D385*0.1,2)))</f>
        <v>0.04</v>
      </c>
      <c r="AD385" s="544" t="n">
        <f aca="false">IF($Y385="--","--",0.15)</f>
        <v>0.15</v>
      </c>
      <c r="AE385" s="545" t="n">
        <f aca="false">IF($Y385="--","--",ROUND(AB385+AC385+AD385,2))</f>
        <v>1.09</v>
      </c>
      <c r="AF385" s="565" t="n">
        <f aca="false">IF($Y385="--","--",IF($AB385&lt;=2,$Y385+1,($Y385+1)+ROUNDUP($AB385-2,0)*0.1))</f>
        <v>2.2</v>
      </c>
      <c r="AG385" s="566" t="n">
        <f aca="false">IF($D385=0.4,0.92,IF($D385=0.6,0.68,IF($D385=0.8,0.74,IF($D385=1,0.7,IF($D385=1.2,0.66,IF($D385=1.5,0.6,IF($D385&lt;=2,(2.4-(D385+0.3)),"--")))))))</f>
        <v>0.92</v>
      </c>
      <c r="AH385" s="547" t="n">
        <f aca="false">IF($Y385="--","--",IF($AE385&lt;=$W$4,ROUND(IF($AE385&lt;1.5,$AE385*$AF385*$AG385,1.5*$AF385*$AG385),2),0))</f>
        <v>2.21</v>
      </c>
      <c r="AI385" s="547" t="n">
        <f aca="false">IF($Y385="--","--",IF($AE385&gt;$W$4,ROUND(IF($AE385&lt;1.5,$AE385*$AF385*$AG385,1.5*$AF385*$AG385),2),0))</f>
        <v>0</v>
      </c>
      <c r="AJ385" s="547" t="n">
        <f aca="false">IF($Y385="--","--",IF($AE385&gt;$W$4,ROUND(IF($AE385&lt;1.5,0,IF($AE385&gt;3,1.5*$AF385*$AG385,($AE385-1.5)*$AF385*$AG385)),2),0))</f>
        <v>0</v>
      </c>
      <c r="AK385" s="547" t="n">
        <f aca="false">IF($Y385="--","--",IF($AE385&gt;$W$4,ROUND(IF($AE385&lt;3,0,IF($AE385&gt;4.5,1.5*$AF385*$AG385,($AE385-3)*$AF385*$AG385)),2),0))</f>
        <v>0</v>
      </c>
      <c r="AL385" s="547" t="n">
        <f aca="false">IF($Y385="--","--",IF($AE385&gt;$W$4,ROUND(IF($AE385&lt;4.5,0,IF($AE385&gt;6,($AE385-4.5)*$AF385*$AG385,($AE385-4.5)*$AF385*$AG385)),2),0))</f>
        <v>0</v>
      </c>
      <c r="AM385" s="544" t="n">
        <f aca="false">IF($Y385="--","--",IF($AE385&gt;$W$4,IF($AE385&lt;=4,ROUND(($AG385*4)*($AE385+0.5)*2,2),0),0))</f>
        <v>0</v>
      </c>
      <c r="AN385" s="548" t="n">
        <f aca="false">IF($Y385="--","--",IF($AE385&gt;$W$4,IF($AE385&gt;4,ROUND(($AG385*4)*($AE385+0.5)*2,2),0),0))</f>
        <v>0</v>
      </c>
      <c r="AO385" s="558" t="s">
        <v>1490</v>
      </c>
      <c r="AP385" s="570" t="s">
        <v>10</v>
      </c>
      <c r="AQ385" s="571" t="s">
        <v>1491</v>
      </c>
      <c r="AR385" s="560" t="n">
        <v>0.4</v>
      </c>
      <c r="AS385" s="561"/>
      <c r="AT385" s="561"/>
      <c r="AU385" s="562" t="n">
        <v>27</v>
      </c>
      <c r="AV385" s="560" t="n">
        <f aca="false">IF($Y385="--","--",Y385+0.2)</f>
        <v>1.4</v>
      </c>
      <c r="AW385" s="564" t="s">
        <v>1151</v>
      </c>
      <c r="AX385" s="561" t="n">
        <f aca="false">AV385</f>
        <v>1.4</v>
      </c>
      <c r="AY385" s="538" t="n">
        <f aca="false">IF(D385&gt;2,AU385,AU385-AV385)</f>
        <v>25.6</v>
      </c>
      <c r="AZ385" s="538" t="n">
        <f aca="false">N385</f>
        <v>0.1</v>
      </c>
      <c r="BA385" s="538" t="n">
        <f aca="false">P385</f>
        <v>1.08</v>
      </c>
      <c r="BB385" s="537" t="n">
        <f aca="false">IF(F385=0,IF(ROUND(AY385*(((N385*P385)+(((D385+M385*2)/6)*P385))-ROUND(((D385+M385*2)^2)*((PI()*96.379/(4*360))-((SIN((96.379/2)*PI()/180))*(COS((96.379/2)*PI()/180))/4)),4)),2),ROUND(AY385*(((N385*P385)+(((D385+M385*2)/4)*P385))-ROUND(((D385+M385*2)^2)*((PI()*120/(4*360))-((SIN((120/2)*PI()/180))*(COS((120/2)*PI()/180))/4)),4)),2)),0)</f>
        <v>5.18</v>
      </c>
      <c r="BC385" s="549" t="n">
        <f aca="false">IF(F385&gt;0,ROUND(AY385*N385*P385,2),0)</f>
        <v>0</v>
      </c>
      <c r="BD385" s="549" t="n">
        <f aca="false">SUM(Q385:U385,AH385:AL385)</f>
        <v>31.95</v>
      </c>
      <c r="BE385" s="549" t="n">
        <f aca="false">IF(F385=0,ROUND((PI()*((D385+M385*2)^2)/4)*AY385,2),ROUND((D385+M385*2)*(F385+M385*2)*AY385,2))</f>
        <v>4.63</v>
      </c>
      <c r="BF385" s="572" t="n">
        <f aca="false">IF(($I385+M385-0.15)&lt;=2,($I385+M385+0.15),IF(($I385+M385)&lt;=3,2.35,($I385+M385+0.2)-0.85))</f>
        <v>1.085</v>
      </c>
      <c r="BG385" s="572" t="n">
        <f aca="false">IF(D385&gt;2,(I385-F385-M385-0.11),IF(($I385+M385)&lt;=2,0,IF(($I385+M385)&gt;3,0.85,(I385+M385+0.2-BF385))))</f>
        <v>0</v>
      </c>
      <c r="BH385" s="572" t="n">
        <f aca="false">IF(D385&gt;2,ROUND(((1.42+0.4)+(0.91+0.4))*2*BG385,2),ROUND(AV385*AX385*BF385,2))</f>
        <v>2.13</v>
      </c>
      <c r="BI385" s="572" t="n">
        <f aca="false">ROUND(((PI()*0.9^2)/4)*BG385,2)</f>
        <v>0</v>
      </c>
      <c r="BJ385" s="550" t="n">
        <f aca="false">ROUND(BD385-BE385-BH385-BI385-BB385-BC385,2)</f>
        <v>20.01</v>
      </c>
      <c r="BK385" s="516"/>
    </row>
    <row r="386" customFormat="false" ht="14.25" hidden="false" customHeight="false" outlineLevel="0" collapsed="false">
      <c r="A386" s="558" t="s">
        <v>1491</v>
      </c>
      <c r="B386" s="570" t="s">
        <v>10</v>
      </c>
      <c r="C386" s="571" t="s">
        <v>1492</v>
      </c>
      <c r="D386" s="560" t="n">
        <v>0.6</v>
      </c>
      <c r="E386" s="561"/>
      <c r="F386" s="561"/>
      <c r="G386" s="560" t="s">
        <v>1155</v>
      </c>
      <c r="H386" s="562" t="n">
        <v>30</v>
      </c>
      <c r="I386" s="563" t="n">
        <v>1.0647</v>
      </c>
      <c r="J386" s="563" t="n">
        <v>1.2815</v>
      </c>
      <c r="K386" s="536" t="n">
        <v>0</v>
      </c>
      <c r="L386" s="537" t="n">
        <f aca="false">ROUND((I386+J386)/2,2)</f>
        <v>1.17</v>
      </c>
      <c r="M386" s="538" t="n">
        <f aca="false">IF(F386=0,ROUND($D386*0.1,2),IF(D386&gt;2.8,0.18,0.15))</f>
        <v>0.06</v>
      </c>
      <c r="N386" s="538" t="n">
        <f aca="false">IF(F386=0,IF(ROUND($D386/4,2),IF(ROUND(($D386*1.2)/6,2)&lt;0.1,0.1,ROUND(($D386*1.2)/6,2))),0.5)</f>
        <v>0.12</v>
      </c>
      <c r="O386" s="537" t="n">
        <f aca="false">L386+M386+N386</f>
        <v>1.35</v>
      </c>
      <c r="P386" s="537" t="n">
        <f aca="false">IF(O386&lt;2,(D386+M386*2)+0.6,(D386+M386*2)+0.6+ROUNDUP(O386-2,0)*0.1)</f>
        <v>1.32</v>
      </c>
      <c r="Q386" s="539" t="n">
        <f aca="false">IF($O386&lt;=$W$4,ROUND(IF($O386&lt;1.5,$O386*$H386*$P386,1.5*$H386*$P386),2),0)</f>
        <v>53.46</v>
      </c>
      <c r="R386" s="539" t="n">
        <f aca="false">IF($O386&gt;$W$4,ROUND(IF($O386&lt;1.5,$O386*$H386*$P386,1.5*$H386*$P386),2),0)</f>
        <v>0</v>
      </c>
      <c r="S386" s="539" t="n">
        <f aca="false">IF($O386&gt;$W$4,ROUND(IF($O386&lt;1.5,0,IF($O386&gt;3,1.5*$H386*$P386,($O386-1.5)*$H386*$P386)),2),0)</f>
        <v>0</v>
      </c>
      <c r="T386" s="539" t="n">
        <f aca="false">IF($O386&gt;$W$4,ROUND(IF($O386&lt;3,0,IF($O386&gt;4.5,1.5*$H386*$P386,($O386-3)*$H386*$P386)),2),0)</f>
        <v>0</v>
      </c>
      <c r="U386" s="539" t="n">
        <f aca="false">IF($O386&gt;$W$4,ROUND(IF($O386&lt;4.5,0,IF($O386&gt;6,($O386-4.5)*$H386*$P386,($O386-4.5)*$H386*$P386)),2),0)</f>
        <v>0</v>
      </c>
      <c r="V386" s="540" t="n">
        <f aca="false">IF($O386&gt;$W$4,IF($O386&lt;=4,ROUND($H386*($O386+0.5)*2,2),0),0)</f>
        <v>0</v>
      </c>
      <c r="W386" s="541" t="n">
        <f aca="false">IF($O386&gt;$W$4,IF($O386&gt;4,ROUND($H386*($O386+0.5)*2,2),0),0)</f>
        <v>0</v>
      </c>
      <c r="X386" s="558" t="str">
        <f aca="false">A386</f>
        <v>JC29-19-4</v>
      </c>
      <c r="Y386" s="560" t="n">
        <f aca="false">IF($D386=0.4,1.2,IF($D386=0.6,1.2,IF($D386=0.8,1.3,IF($D386=1,1.5,IF($D386=1.2,1.7,IF($D386&lt;=2,2,"--"))))))</f>
        <v>1.2</v>
      </c>
      <c r="Z386" s="564" t="s">
        <v>1151</v>
      </c>
      <c r="AA386" s="561" t="n">
        <f aca="false">Y386</f>
        <v>1.2</v>
      </c>
      <c r="AB386" s="543" t="n">
        <f aca="false">IF($Y386="--","--",I386)</f>
        <v>1.0647</v>
      </c>
      <c r="AC386" s="544" t="n">
        <f aca="false">IF($Y386="--","--",IF(D386&gt;1.5,0.15,ROUND($D386*0.1,2)))</f>
        <v>0.06</v>
      </c>
      <c r="AD386" s="544" t="n">
        <f aca="false">IF($Y386="--","--",0.15)</f>
        <v>0.15</v>
      </c>
      <c r="AE386" s="545" t="n">
        <f aca="false">IF($Y386="--","--",ROUND(AB386+AC386+AD386,2))</f>
        <v>1.27</v>
      </c>
      <c r="AF386" s="565" t="n">
        <f aca="false">IF($Y386="--","--",IF($AB386&lt;=2,$Y386+1,($Y386+1)+ROUNDUP($AB386-2,0)*0.1))</f>
        <v>2.2</v>
      </c>
      <c r="AG386" s="566" t="n">
        <f aca="false">IF($D386=0.4,0.92,IF($D386=0.6,0.68,IF($D386=0.8,0.74,IF($D386=1,0.7,IF($D386=1.2,0.66,IF($D386=1.5,0.6,IF($D386&lt;=2,(2.4-(D386+0.3)),"--")))))))</f>
        <v>0.68</v>
      </c>
      <c r="AH386" s="547" t="n">
        <f aca="false">IF($Y386="--","--",IF($AE386&lt;=$W$4,ROUND(IF($AE386&lt;1.5,$AE386*$AF386*$AG386,1.5*$AF386*$AG386),2),0))</f>
        <v>1.9</v>
      </c>
      <c r="AI386" s="547" t="n">
        <f aca="false">IF($Y386="--","--",IF($AE386&gt;$W$4,ROUND(IF($AE386&lt;1.5,$AE386*$AF386*$AG386,1.5*$AF386*$AG386),2),0))</f>
        <v>0</v>
      </c>
      <c r="AJ386" s="547" t="n">
        <f aca="false">IF($Y386="--","--",IF($AE386&gt;$W$4,ROUND(IF($AE386&lt;1.5,0,IF($AE386&gt;3,1.5*$AF386*$AG386,($AE386-1.5)*$AF386*$AG386)),2),0))</f>
        <v>0</v>
      </c>
      <c r="AK386" s="547" t="n">
        <f aca="false">IF($Y386="--","--",IF($AE386&gt;$W$4,ROUND(IF($AE386&lt;3,0,IF($AE386&gt;4.5,1.5*$AF386*$AG386,($AE386-3)*$AF386*$AG386)),2),0))</f>
        <v>0</v>
      </c>
      <c r="AL386" s="547" t="n">
        <f aca="false">IF($Y386="--","--",IF($AE386&gt;$W$4,ROUND(IF($AE386&lt;4.5,0,IF($AE386&gt;6,($AE386-4.5)*$AF386*$AG386,($AE386-4.5)*$AF386*$AG386)),2),0))</f>
        <v>0</v>
      </c>
      <c r="AM386" s="544" t="n">
        <f aca="false">IF($Y386="--","--",IF($AE386&gt;$W$4,IF($AE386&lt;=4,ROUND(($AG386*4)*($AE386+0.5)*2,2),0),0))</f>
        <v>0</v>
      </c>
      <c r="AN386" s="548" t="n">
        <f aca="false">IF($Y386="--","--",IF($AE386&gt;$W$4,IF($AE386&gt;4,ROUND(($AG386*4)*($AE386+0.5)*2,2),0),0))</f>
        <v>0</v>
      </c>
      <c r="AO386" s="558" t="s">
        <v>1491</v>
      </c>
      <c r="AP386" s="570" t="s">
        <v>10</v>
      </c>
      <c r="AQ386" s="571" t="s">
        <v>1492</v>
      </c>
      <c r="AR386" s="560" t="n">
        <v>0.6</v>
      </c>
      <c r="AS386" s="561"/>
      <c r="AT386" s="561"/>
      <c r="AU386" s="562" t="n">
        <v>30</v>
      </c>
      <c r="AV386" s="560" t="n">
        <f aca="false">IF($Y386="--","--",Y386+0.2)</f>
        <v>1.4</v>
      </c>
      <c r="AW386" s="564" t="s">
        <v>1151</v>
      </c>
      <c r="AX386" s="561" t="n">
        <f aca="false">AV386</f>
        <v>1.4</v>
      </c>
      <c r="AY386" s="538" t="n">
        <f aca="false">IF(D386&gt;2,AU386,AU386-AV386)</f>
        <v>28.6</v>
      </c>
      <c r="AZ386" s="538" t="n">
        <f aca="false">N386</f>
        <v>0.12</v>
      </c>
      <c r="BA386" s="538" t="n">
        <f aca="false">P386</f>
        <v>1.32</v>
      </c>
      <c r="BB386" s="537" t="n">
        <f aca="false">IF(F386=0,IF(ROUND(AY386*(((N386*P386)+(((D386+M386*2)/6)*P386))-ROUND(((D386+M386*2)^2)*((PI()*96.379/(4*360))-((SIN((96.379/2)*PI()/180))*(COS((96.379/2)*PI()/180))/4)),4)),2),ROUND(AY386*(((N386*P386)+(((D386+M386*2)/4)*P386))-ROUND(((D386+M386*2)^2)*((PI()*120/(4*360))-((SIN((120/2)*PI()/180))*(COS((120/2)*PI()/180))/4)),4)),2)),0)</f>
        <v>9.05</v>
      </c>
      <c r="BC386" s="549" t="n">
        <f aca="false">IF(F386&gt;0,ROUND(AY386*N386*P386,2),0)</f>
        <v>0</v>
      </c>
      <c r="BD386" s="549" t="n">
        <f aca="false">SUM(Q386:U386,AH386:AL386)</f>
        <v>55.36</v>
      </c>
      <c r="BE386" s="549" t="n">
        <f aca="false">IF(F386=0,ROUND((PI()*((D386+M386*2)^2)/4)*AY386,2),ROUND((D386+M386*2)*(F386+M386*2)*AY386,2))</f>
        <v>11.64</v>
      </c>
      <c r="BF386" s="572" t="n">
        <f aca="false">IF(($I386+M386-0.15)&lt;=2,($I386+M386+0.15),IF(($I386+M386)&lt;=3,2.35,($I386+M386+0.2)-0.85))</f>
        <v>1.2747</v>
      </c>
      <c r="BG386" s="572" t="n">
        <f aca="false">IF(D386&gt;2,(I386-F386-M386-0.11),IF(($I386+M386)&lt;=2,0,IF(($I386+M386)&gt;3,0.85,(I386+M386+0.2-BF386))))</f>
        <v>0</v>
      </c>
      <c r="BH386" s="572" t="n">
        <f aca="false">IF(D386&gt;2,ROUND(((1.42+0.4)+(0.91+0.4))*2*BG386,2),ROUND(AV386*AX386*BF386,2))</f>
        <v>2.5</v>
      </c>
      <c r="BI386" s="572" t="n">
        <f aca="false">ROUND(((PI()*0.9^2)/4)*BG386,2)</f>
        <v>0</v>
      </c>
      <c r="BJ386" s="550" t="n">
        <f aca="false">ROUND(BD386-BE386-BH386-BI386-BB386-BC386,2)</f>
        <v>32.17</v>
      </c>
      <c r="BK386" s="516"/>
    </row>
    <row r="387" customFormat="false" ht="14.25" hidden="false" customHeight="false" outlineLevel="0" collapsed="false">
      <c r="A387" s="530" t="s">
        <v>1492</v>
      </c>
      <c r="B387" s="531" t="s">
        <v>10</v>
      </c>
      <c r="C387" s="532" t="s">
        <v>1493</v>
      </c>
      <c r="D387" s="533" t="n">
        <v>0.6</v>
      </c>
      <c r="E387" s="534"/>
      <c r="F387" s="534"/>
      <c r="G387" s="533" t="s">
        <v>1155</v>
      </c>
      <c r="H387" s="535" t="n">
        <v>35</v>
      </c>
      <c r="I387" s="536" t="n">
        <v>1.2815</v>
      </c>
      <c r="J387" s="536" t="n">
        <v>1.1292</v>
      </c>
      <c r="K387" s="536" t="n">
        <v>0.657</v>
      </c>
      <c r="L387" s="537" t="n">
        <f aca="false">ROUND((I387+J387)/2,2)</f>
        <v>1.21</v>
      </c>
      <c r="M387" s="538" t="n">
        <f aca="false">IF(F387=0,ROUND($D387*0.1,2),IF(D387&gt;2.8,0.18,0.15))</f>
        <v>0.06</v>
      </c>
      <c r="N387" s="538" t="n">
        <f aca="false">IF(F387=0,IF(ROUND($D387/4,2),IF(ROUND(($D387*1.2)/6,2)&lt;0.1,0.1,ROUND(($D387*1.2)/6,2))),0.5)</f>
        <v>0.12</v>
      </c>
      <c r="O387" s="537" t="n">
        <f aca="false">L387+M387+N387</f>
        <v>1.39</v>
      </c>
      <c r="P387" s="537" t="n">
        <f aca="false">IF(O387&lt;2,(D387+M387*2)+0.6,(D387+M387*2)+0.6+ROUNDUP(O387-2,0)*0.1)</f>
        <v>1.32</v>
      </c>
      <c r="Q387" s="539" t="n">
        <f aca="false">IF($O387&lt;=$W$4,ROUND(IF($O387&lt;1.5,$O387*$H387*$P387,1.5*$H387*$P387),2),0)</f>
        <v>64.22</v>
      </c>
      <c r="R387" s="539" t="n">
        <f aca="false">IF($O387&gt;$W$4,ROUND(IF($O387&lt;1.5,$O387*$H387*$P387,1.5*$H387*$P387),2),0)</f>
        <v>0</v>
      </c>
      <c r="S387" s="539" t="n">
        <f aca="false">IF($O387&gt;$W$4,ROUND(IF($O387&lt;1.5,0,IF($O387&gt;3,1.5*$H387*$P387,($O387-1.5)*$H387*$P387)),2),0)</f>
        <v>0</v>
      </c>
      <c r="T387" s="539" t="n">
        <f aca="false">IF($O387&gt;$W$4,ROUND(IF($O387&lt;3,0,IF($O387&gt;4.5,1.5*$H387*$P387,($O387-3)*$H387*$P387)),2),0)</f>
        <v>0</v>
      </c>
      <c r="U387" s="539" t="n">
        <f aca="false">IF($O387&gt;$W$4,ROUND(IF($O387&lt;4.5,0,IF($O387&gt;6,($O387-4.5)*$H387*$P387,($O387-4.5)*$H387*$P387)),2),0)</f>
        <v>0</v>
      </c>
      <c r="V387" s="540" t="n">
        <f aca="false">IF($O387&gt;$W$4,IF($O387&lt;=4,ROUND($H387*($O387+0.5)*2,2),0),0)</f>
        <v>0</v>
      </c>
      <c r="W387" s="541" t="n">
        <f aca="false">IF($O387&gt;$W$4,IF($O387&gt;4,ROUND($H387*($O387+0.5)*2,2),0),0)</f>
        <v>0</v>
      </c>
      <c r="X387" s="530" t="str">
        <f aca="false">A387</f>
        <v>JC29-19-5</v>
      </c>
      <c r="Y387" s="533" t="n">
        <f aca="false">IF($D387=0.4,1.2,IF($D387=0.6,1.2,IF($D387=0.8,1.3,IF($D387=1,1.5,IF($D387=1.2,1.7,IF($D387&lt;=2,2,"--"))))))</f>
        <v>1.2</v>
      </c>
      <c r="Z387" s="542" t="s">
        <v>1151</v>
      </c>
      <c r="AA387" s="534" t="n">
        <f aca="false">Y387</f>
        <v>1.2</v>
      </c>
      <c r="AB387" s="543" t="n">
        <f aca="false">IF($Y387="--","--",I387)</f>
        <v>1.2815</v>
      </c>
      <c r="AC387" s="544" t="n">
        <f aca="false">IF($Y387="--","--",IF(D387&gt;1.5,0.15,ROUND($D387*0.1,2)))</f>
        <v>0.06</v>
      </c>
      <c r="AD387" s="544" t="n">
        <f aca="false">IF($Y387="--","--",0.15)</f>
        <v>0.15</v>
      </c>
      <c r="AE387" s="545" t="n">
        <f aca="false">IF($Y387="--","--",ROUND(AB387+AC387+AD387,2))</f>
        <v>1.49</v>
      </c>
      <c r="AF387" s="545" t="n">
        <f aca="false">IF($Y387="--","--",IF($AB387&lt;=2,$Y387+1,($Y387+1)+ROUNDUP($AB387-2,0)*0.1))</f>
        <v>2.2</v>
      </c>
      <c r="AG387" s="546" t="n">
        <f aca="false">IF($D387=0.4,0.92,IF($D387=0.6,0.68,IF($D387=0.8,0.74,IF($D387=1,0.7,IF($D387=1.2,0.66,IF($D387=1.5,0.6,IF($D387&lt;=2,(2.4-(D387+0.3)),"--")))))))</f>
        <v>0.68</v>
      </c>
      <c r="AH387" s="547" t="n">
        <f aca="false">IF($Y387="--","--",IF($AE387&lt;=$W$4,ROUND(IF($AE387&lt;1.5,$AE387*$AF387*$AG387,1.5*$AF387*$AG387),2),0))</f>
        <v>2.23</v>
      </c>
      <c r="AI387" s="547" t="n">
        <f aca="false">IF($Y387="--","--",IF($AE387&gt;$W$4,ROUND(IF($AE387&lt;1.5,$AE387*$AF387*$AG387,1.5*$AF387*$AG387),2),0))</f>
        <v>0</v>
      </c>
      <c r="AJ387" s="547" t="n">
        <f aca="false">IF($Y387="--","--",IF($AE387&gt;$W$4,ROUND(IF($AE387&lt;1.5,0,IF($AE387&gt;3,1.5*$AF387*$AG387,($AE387-1.5)*$AF387*$AG387)),2),0))</f>
        <v>0</v>
      </c>
      <c r="AK387" s="547" t="n">
        <f aca="false">IF($Y387="--","--",IF($AE387&gt;$W$4,ROUND(IF($AE387&lt;3,0,IF($AE387&gt;4.5,1.5*$AF387*$AG387,($AE387-3)*$AF387*$AG387)),2),0))</f>
        <v>0</v>
      </c>
      <c r="AL387" s="547" t="n">
        <f aca="false">IF($Y387="--","--",IF($AE387&gt;$W$4,ROUND(IF($AE387&lt;4.5,0,IF($AE387&gt;6,($AE387-4.5)*$AF387*$AG387,($AE387-4.5)*$AF387*$AG387)),2),0))</f>
        <v>0</v>
      </c>
      <c r="AM387" s="544" t="n">
        <f aca="false">IF($Y387="--","--",IF($AE387&gt;$W$4,IF($AE387&lt;=4,ROUND(($AG387*4)*($AE387+0.5)*2,2),0),0))</f>
        <v>0</v>
      </c>
      <c r="AN387" s="548" t="n">
        <f aca="false">IF($Y387="--","--",IF($AE387&gt;$W$4,IF($AE387&gt;4,ROUND(($AG387*4)*($AE387+0.5)*2,2),0),0))</f>
        <v>0</v>
      </c>
      <c r="AO387" s="530" t="s">
        <v>1492</v>
      </c>
      <c r="AP387" s="531" t="s">
        <v>10</v>
      </c>
      <c r="AQ387" s="532" t="s">
        <v>1493</v>
      </c>
      <c r="AR387" s="533" t="n">
        <v>0.6</v>
      </c>
      <c r="AS387" s="534"/>
      <c r="AT387" s="534"/>
      <c r="AU387" s="535" t="n">
        <v>35</v>
      </c>
      <c r="AV387" s="533" t="n">
        <f aca="false">IF($Y387="--","--",Y387+0.2)</f>
        <v>1.4</v>
      </c>
      <c r="AW387" s="542" t="s">
        <v>1151</v>
      </c>
      <c r="AX387" s="534" t="n">
        <f aca="false">AV387</f>
        <v>1.4</v>
      </c>
      <c r="AY387" s="538" t="n">
        <f aca="false">IF(D387&gt;2,AU387,AU387-AV387)</f>
        <v>33.6</v>
      </c>
      <c r="AZ387" s="538" t="n">
        <f aca="false">N387</f>
        <v>0.12</v>
      </c>
      <c r="BA387" s="538" t="n">
        <f aca="false">P387</f>
        <v>1.32</v>
      </c>
      <c r="BB387" s="537" t="n">
        <f aca="false">IF(F387=0,IF(ROUND(AY387*(((N387*P387)+(((D387+M387*2)/6)*P387))-ROUND(((D387+M387*2)^2)*((PI()*96.379/(4*360))-((SIN((96.379/2)*PI()/180))*(COS((96.379/2)*PI()/180))/4)),4)),2),ROUND(AY387*(((N387*P387)+(((D387+M387*2)/4)*P387))-ROUND(((D387+M387*2)^2)*((PI()*120/(4*360))-((SIN((120/2)*PI()/180))*(COS((120/2)*PI()/180))/4)),4)),2)),0)</f>
        <v>10.63</v>
      </c>
      <c r="BC387" s="549" t="n">
        <f aca="false">IF(F387&gt;0,ROUND(AY387*N387*P387,2),0)</f>
        <v>0</v>
      </c>
      <c r="BD387" s="549" t="n">
        <f aca="false">SUM(Q387:U387,AH387:AL387)</f>
        <v>66.45</v>
      </c>
      <c r="BE387" s="549" t="n">
        <f aca="false">IF(F387=0,ROUND((PI()*((D387+M387*2)^2)/4)*AY387,2),ROUND((D387+M387*2)*(F387+M387*2)*AY387,2))</f>
        <v>13.68</v>
      </c>
      <c r="BF387" s="539" t="n">
        <f aca="false">IF(($I387+M387-0.15)&lt;=2,($I387+M387+0.15),IF(($I387+M387)&lt;=3,2.35,($I387+M387+0.2)-0.85))</f>
        <v>1.4915</v>
      </c>
      <c r="BG387" s="539" t="n">
        <f aca="false">IF(D387&gt;2,(I387-F387-M387-0.11),IF(($I387+M387)&lt;=2,0,IF(($I387+M387)&gt;3,0.85,(I387+M387+0.2-BF387))))</f>
        <v>0</v>
      </c>
      <c r="BH387" s="539" t="n">
        <f aca="false">IF(D387&gt;2,ROUND(((1.42+0.4)+(0.91+0.4))*2*BG387,2),ROUND(AV387*AX387*BF387,2))</f>
        <v>2.92</v>
      </c>
      <c r="BI387" s="539" t="n">
        <f aca="false">ROUND(((PI()*0.9^2)/4)*BG387,2)</f>
        <v>0</v>
      </c>
      <c r="BJ387" s="550" t="n">
        <f aca="false">ROUND(BD387-BE387-BH387-BI387-BB387-BC387,2)</f>
        <v>39.22</v>
      </c>
      <c r="BK387" s="516"/>
    </row>
    <row r="388" customFormat="false" ht="14.25" hidden="false" customHeight="false" outlineLevel="0" collapsed="false">
      <c r="A388" s="503"/>
      <c r="B388" s="504"/>
      <c r="C388" s="604"/>
      <c r="D388" s="505"/>
      <c r="E388" s="505"/>
      <c r="F388" s="505"/>
      <c r="G388" s="505"/>
      <c r="H388" s="507"/>
      <c r="I388" s="508"/>
      <c r="J388" s="508"/>
      <c r="K388" s="508"/>
      <c r="L388" s="509"/>
      <c r="M388" s="510"/>
      <c r="N388" s="510"/>
      <c r="O388" s="509"/>
      <c r="P388" s="509"/>
      <c r="Q388" s="511"/>
      <c r="R388" s="511"/>
      <c r="S388" s="511"/>
      <c r="T388" s="511"/>
      <c r="U388" s="511"/>
      <c r="V388" s="512"/>
      <c r="W388" s="513"/>
      <c r="X388" s="518"/>
      <c r="Y388" s="505"/>
      <c r="Z388" s="551"/>
      <c r="AA388" s="505"/>
      <c r="AB388" s="552"/>
      <c r="AC388" s="553"/>
      <c r="AD388" s="553"/>
      <c r="AE388" s="554"/>
      <c r="AF388" s="554"/>
      <c r="AG388" s="551"/>
      <c r="AH388" s="555"/>
      <c r="AI388" s="555"/>
      <c r="AJ388" s="555"/>
      <c r="AK388" s="555"/>
      <c r="AL388" s="555"/>
      <c r="AM388" s="553"/>
      <c r="AN388" s="556"/>
      <c r="AO388" s="518"/>
      <c r="AP388" s="504"/>
      <c r="AQ388" s="604"/>
      <c r="AR388" s="505"/>
      <c r="AS388" s="505"/>
      <c r="AT388" s="505"/>
      <c r="AU388" s="507"/>
      <c r="AV388" s="505"/>
      <c r="AW388" s="551"/>
      <c r="AX388" s="505"/>
      <c r="AY388" s="510"/>
      <c r="AZ388" s="510"/>
      <c r="BA388" s="510"/>
      <c r="BB388" s="509"/>
      <c r="BC388" s="509"/>
      <c r="BD388" s="509"/>
      <c r="BE388" s="509"/>
      <c r="BF388" s="511"/>
      <c r="BG388" s="511"/>
      <c r="BH388" s="511"/>
      <c r="BI388" s="511"/>
      <c r="BJ388" s="515"/>
      <c r="BK388" s="516"/>
    </row>
    <row r="389" s="456" customFormat="true" ht="14.25" hidden="false" customHeight="false" outlineLevel="0" collapsed="false">
      <c r="A389" s="557" t="s">
        <v>1487</v>
      </c>
      <c r="B389" s="504"/>
      <c r="C389" s="504"/>
      <c r="D389" s="505"/>
      <c r="E389" s="505"/>
      <c r="F389" s="505"/>
      <c r="G389" s="506"/>
      <c r="H389" s="507"/>
      <c r="I389" s="508"/>
      <c r="J389" s="508"/>
      <c r="K389" s="508"/>
      <c r="L389" s="509"/>
      <c r="M389" s="510"/>
      <c r="N389" s="510"/>
      <c r="O389" s="509"/>
      <c r="P389" s="509"/>
      <c r="Q389" s="511"/>
      <c r="R389" s="511"/>
      <c r="S389" s="511"/>
      <c r="T389" s="511"/>
      <c r="U389" s="511"/>
      <c r="V389" s="512"/>
      <c r="W389" s="513"/>
      <c r="X389" s="528" t="str">
        <f aca="false">$A389</f>
        <v>Rua Tenor Roberto Calheiros de Miranda</v>
      </c>
      <c r="Y389" s="522"/>
      <c r="Z389" s="522"/>
      <c r="AA389" s="522"/>
      <c r="AB389" s="525"/>
      <c r="AC389" s="525"/>
      <c r="AD389" s="525"/>
      <c r="AE389" s="525"/>
      <c r="AF389" s="523"/>
      <c r="AG389" s="525"/>
      <c r="AH389" s="525"/>
      <c r="AI389" s="525"/>
      <c r="AJ389" s="525"/>
      <c r="AK389" s="525"/>
      <c r="AL389" s="525"/>
      <c r="AM389" s="525"/>
      <c r="AN389" s="527"/>
      <c r="AO389" s="557" t="str">
        <f aca="false">$A389</f>
        <v>Rua Tenor Roberto Calheiros de Miranda</v>
      </c>
      <c r="AP389" s="504"/>
      <c r="AQ389" s="504"/>
      <c r="AR389" s="505"/>
      <c r="AS389" s="505"/>
      <c r="AT389" s="505"/>
      <c r="AU389" s="507"/>
      <c r="AV389" s="506"/>
      <c r="AW389" s="506"/>
      <c r="AX389" s="506"/>
      <c r="AY389" s="510"/>
      <c r="AZ389" s="510"/>
      <c r="BA389" s="510"/>
      <c r="BB389" s="509"/>
      <c r="BC389" s="509"/>
      <c r="BD389" s="509"/>
      <c r="BE389" s="509"/>
      <c r="BF389" s="509"/>
      <c r="BG389" s="509"/>
      <c r="BH389" s="509"/>
      <c r="BI389" s="509"/>
      <c r="BJ389" s="515"/>
      <c r="BK389" s="516"/>
    </row>
    <row r="390" customFormat="false" ht="14.25" hidden="false" customHeight="false" outlineLevel="0" collapsed="false">
      <c r="A390" s="530" t="s">
        <v>1494</v>
      </c>
      <c r="B390" s="531" t="s">
        <v>10</v>
      </c>
      <c r="C390" s="532" t="s">
        <v>1493</v>
      </c>
      <c r="D390" s="533" t="n">
        <v>0.4</v>
      </c>
      <c r="E390" s="534"/>
      <c r="F390" s="534"/>
      <c r="G390" s="533" t="s">
        <v>1155</v>
      </c>
      <c r="H390" s="535" t="n">
        <v>34</v>
      </c>
      <c r="I390" s="536" t="n">
        <v>0.958</v>
      </c>
      <c r="J390" s="536" t="n">
        <v>0.986000000000001</v>
      </c>
      <c r="K390" s="536" t="n">
        <v>0.8</v>
      </c>
      <c r="L390" s="537" t="n">
        <f aca="false">ROUND((I390+J390)/2,2)</f>
        <v>0.97</v>
      </c>
      <c r="M390" s="538" t="n">
        <f aca="false">IF(F390=0,ROUND($D390*0.1,2),IF(D390&gt;2.8,0.18,0.15))</f>
        <v>0.04</v>
      </c>
      <c r="N390" s="538" t="n">
        <f aca="false">IF(F390=0,IF(ROUND($D390/4,2),IF(ROUND(($D390*1.2)/6,2)&lt;0.1,0.1,ROUND(($D390*1.2)/6,2))),0.5)</f>
        <v>0.1</v>
      </c>
      <c r="O390" s="537" t="n">
        <f aca="false">L390+M390+N390</f>
        <v>1.11</v>
      </c>
      <c r="P390" s="537" t="n">
        <f aca="false">IF(O390&lt;2,(D390+M390*2)+0.6,(D390+M390*2)+0.6+ROUNDUP(O390-2,0)*0.1)</f>
        <v>1.08</v>
      </c>
      <c r="Q390" s="539" t="n">
        <f aca="false">IF($O390&lt;=$W$4,ROUND(IF($O390&lt;1.5,$O390*$H390*$P390,1.5*$H390*$P390),2),0)</f>
        <v>40.76</v>
      </c>
      <c r="R390" s="539" t="n">
        <f aca="false">IF($O390&gt;$W$4,ROUND(IF($O390&lt;1.5,$O390*$H390*$P390,1.5*$H390*$P390),2),0)</f>
        <v>0</v>
      </c>
      <c r="S390" s="539" t="n">
        <f aca="false">IF($O390&gt;$W$4,ROUND(IF($O390&lt;1.5,0,IF($O390&gt;3,1.5*$H390*$P390,($O390-1.5)*$H390*$P390)),2),0)</f>
        <v>0</v>
      </c>
      <c r="T390" s="539" t="n">
        <f aca="false">IF($O390&gt;$W$4,ROUND(IF($O390&lt;3,0,IF($O390&gt;4.5,1.5*$H390*$P390,($O390-3)*$H390*$P390)),2),0)</f>
        <v>0</v>
      </c>
      <c r="U390" s="539" t="n">
        <f aca="false">IF($O390&gt;$W$4,ROUND(IF($O390&lt;4.5,0,IF($O390&gt;6,($O390-4.5)*$H390*$P390,($O390-4.5)*$H390*$P390)),2),0)</f>
        <v>0</v>
      </c>
      <c r="V390" s="540" t="n">
        <f aca="false">IF($O390&gt;$W$4,IF($O390&lt;=4,ROUND($H390*($O390+0.5)*2,2),0),0)</f>
        <v>0</v>
      </c>
      <c r="W390" s="541" t="n">
        <f aca="false">IF($O390&gt;$W$4,IF($O390&gt;4,ROUND($H390*($O390+0.5)*2,2),0),0)</f>
        <v>0</v>
      </c>
      <c r="X390" s="530" t="str">
        <f aca="false">A390</f>
        <v>JC29-19-A</v>
      </c>
      <c r="Y390" s="533" t="n">
        <f aca="false">IF($D390=0.4,1.2,IF($D390=0.6,1.2,IF($D390=0.8,1.3,IF($D390=1,1.5,IF($D390=1.2,1.7,IF($D390&lt;=2,2,"--"))))))</f>
        <v>1.2</v>
      </c>
      <c r="Z390" s="542" t="s">
        <v>1151</v>
      </c>
      <c r="AA390" s="534" t="n">
        <f aca="false">Y390</f>
        <v>1.2</v>
      </c>
      <c r="AB390" s="543" t="n">
        <f aca="false">IF($Y390="--","--",I390)</f>
        <v>0.958</v>
      </c>
      <c r="AC390" s="544" t="n">
        <f aca="false">IF($Y390="--","--",IF(D390&gt;1.5,0.15,ROUND($D390*0.1,2)))</f>
        <v>0.04</v>
      </c>
      <c r="AD390" s="544" t="n">
        <f aca="false">IF($Y390="--","--",0.15)</f>
        <v>0.15</v>
      </c>
      <c r="AE390" s="545" t="n">
        <f aca="false">IF($Y390="--","--",ROUND(AB390+AC390+AD390,2))</f>
        <v>1.15</v>
      </c>
      <c r="AF390" s="545" t="n">
        <f aca="false">IF($Y390="--","--",IF($AB390&lt;=2,$Y390+1,($Y390+1)+ROUNDUP($AB390-2,0)*0.1))</f>
        <v>2.2</v>
      </c>
      <c r="AG390" s="546" t="n">
        <f aca="false">IF($D390=0.4,0.92,IF($D390=0.6,0.68,IF($D390=0.8,0.74,IF($D390=1,0.7,IF($D390=1.2,0.66,IF($D390=1.5,0.6,IF($D390&lt;=2,(2.4-(D390+0.3)),"--")))))))</f>
        <v>0.92</v>
      </c>
      <c r="AH390" s="547" t="n">
        <f aca="false">IF($Y390="--","--",IF($AE390&lt;=$W$4,ROUND(IF($AE390&lt;1.5,$AE390*$AF390*$AG390,1.5*$AF390*$AG390),2),0))</f>
        <v>2.33</v>
      </c>
      <c r="AI390" s="547" t="n">
        <f aca="false">IF($Y390="--","--",IF($AE390&gt;$W$4,ROUND(IF($AE390&lt;1.5,$AE390*$AF390*$AG390,1.5*$AF390*$AG390),2),0))</f>
        <v>0</v>
      </c>
      <c r="AJ390" s="547" t="n">
        <f aca="false">IF($Y390="--","--",IF($AE390&gt;$W$4,ROUND(IF($AE390&lt;1.5,0,IF($AE390&gt;3,1.5*$AF390*$AG390,($AE390-1.5)*$AF390*$AG390)),2),0))</f>
        <v>0</v>
      </c>
      <c r="AK390" s="547" t="n">
        <f aca="false">IF($Y390="--","--",IF($AE390&gt;$W$4,ROUND(IF($AE390&lt;3,0,IF($AE390&gt;4.5,1.5*$AF390*$AG390,($AE390-3)*$AF390*$AG390)),2),0))</f>
        <v>0</v>
      </c>
      <c r="AL390" s="547" t="n">
        <f aca="false">IF($Y390="--","--",IF($AE390&gt;$W$4,ROUND(IF($AE390&lt;4.5,0,IF($AE390&gt;6,($AE390-4.5)*$AF390*$AG390,($AE390-4.5)*$AF390*$AG390)),2),0))</f>
        <v>0</v>
      </c>
      <c r="AM390" s="544" t="n">
        <f aca="false">IF($Y390="--","--",IF($AE390&gt;$W$4,IF($AE390&lt;=4,ROUND(($AG390*4)*($AE390+0.5)*2,2),0),0))</f>
        <v>0</v>
      </c>
      <c r="AN390" s="548" t="n">
        <f aca="false">IF($Y390="--","--",IF($AE390&gt;$W$4,IF($AE390&gt;4,ROUND(($AG390*4)*($AE390+0.5)*2,2),0),0))</f>
        <v>0</v>
      </c>
      <c r="AO390" s="530" t="s">
        <v>1494</v>
      </c>
      <c r="AP390" s="531" t="s">
        <v>10</v>
      </c>
      <c r="AQ390" s="532" t="s">
        <v>1493</v>
      </c>
      <c r="AR390" s="533" t="n">
        <v>0.4</v>
      </c>
      <c r="AS390" s="534"/>
      <c r="AT390" s="534"/>
      <c r="AU390" s="535" t="n">
        <v>34</v>
      </c>
      <c r="AV390" s="533" t="n">
        <f aca="false">IF($Y390="--","--",Y390+0.2)</f>
        <v>1.4</v>
      </c>
      <c r="AW390" s="542" t="s">
        <v>1151</v>
      </c>
      <c r="AX390" s="534" t="n">
        <f aca="false">AV390</f>
        <v>1.4</v>
      </c>
      <c r="AY390" s="538" t="n">
        <f aca="false">IF(D390&gt;2,AU390,AU390-AV390)</f>
        <v>32.6</v>
      </c>
      <c r="AZ390" s="538" t="n">
        <f aca="false">N390</f>
        <v>0.1</v>
      </c>
      <c r="BA390" s="538" t="n">
        <f aca="false">P390</f>
        <v>1.08</v>
      </c>
      <c r="BB390" s="537" t="n">
        <f aca="false">IF(F390=0,IF(ROUND(AY390*(((N390*P390)+(((D390+M390*2)/6)*P390))-ROUND(((D390+M390*2)^2)*((PI()*96.379/(4*360))-((SIN((96.379/2)*PI()/180))*(COS((96.379/2)*PI()/180))/4)),4)),2),ROUND(AY390*(((N390*P390)+(((D390+M390*2)/4)*P390))-ROUND(((D390+M390*2)^2)*((PI()*120/(4*360))-((SIN((120/2)*PI()/180))*(COS((120/2)*PI()/180))/4)),4)),2)),0)</f>
        <v>6.59</v>
      </c>
      <c r="BC390" s="549" t="n">
        <f aca="false">IF(F390&gt;0,ROUND(AY390*N390*P390,2),0)</f>
        <v>0</v>
      </c>
      <c r="BD390" s="549" t="n">
        <f aca="false">SUM(Q390:U390,AH390:AL390)</f>
        <v>43.09</v>
      </c>
      <c r="BE390" s="549" t="n">
        <f aca="false">IF(F390=0,ROUND((PI()*((D390+M390*2)^2)/4)*AY390,2),ROUND((D390+M390*2)*(F390+M390*2)*AY390,2))</f>
        <v>5.9</v>
      </c>
      <c r="BF390" s="539" t="n">
        <f aca="false">IF(($I390+M390-0.15)&lt;=2,($I390+M390+0.15),IF(($I390+M390)&lt;=3,2.35,($I390+M390+0.2)-0.85))</f>
        <v>1.148</v>
      </c>
      <c r="BG390" s="539" t="n">
        <f aca="false">IF(D390&gt;2,(I390-F390-M390-0.11),IF(($I390+M390)&lt;=2,0,IF(($I390+M390)&gt;3,0.85,(I390+M390+0.2-BF390))))</f>
        <v>0</v>
      </c>
      <c r="BH390" s="539" t="n">
        <f aca="false">IF(D390&gt;2,ROUND(((1.42+0.4)+(0.91+0.4))*2*BG390,2),ROUND(AV390*AX390*BF390,2))</f>
        <v>2.25</v>
      </c>
      <c r="BI390" s="539" t="n">
        <f aca="false">ROUND(((PI()*0.9^2)/4)*BG390,2)</f>
        <v>0</v>
      </c>
      <c r="BJ390" s="550" t="n">
        <f aca="false">ROUND(BD390-BE390-BH390-BI390-BB390-BC390,2)</f>
        <v>28.35</v>
      </c>
      <c r="BK390" s="516"/>
    </row>
    <row r="391" customFormat="false" ht="14.25" hidden="false" customHeight="false" outlineLevel="0" collapsed="false">
      <c r="A391" s="503"/>
      <c r="B391" s="504"/>
      <c r="C391" s="604"/>
      <c r="D391" s="505"/>
      <c r="E391" s="505"/>
      <c r="F391" s="505"/>
      <c r="G391" s="505"/>
      <c r="H391" s="507"/>
      <c r="I391" s="508"/>
      <c r="J391" s="508"/>
      <c r="K391" s="508"/>
      <c r="L391" s="509"/>
      <c r="M391" s="510"/>
      <c r="N391" s="510"/>
      <c r="O391" s="509"/>
      <c r="P391" s="509"/>
      <c r="Q391" s="511"/>
      <c r="R391" s="511"/>
      <c r="S391" s="511"/>
      <c r="T391" s="511"/>
      <c r="U391" s="511"/>
      <c r="V391" s="512"/>
      <c r="W391" s="513"/>
      <c r="X391" s="518"/>
      <c r="Y391" s="505"/>
      <c r="Z391" s="551"/>
      <c r="AA391" s="505"/>
      <c r="AB391" s="552"/>
      <c r="AC391" s="553"/>
      <c r="AD391" s="553"/>
      <c r="AE391" s="554"/>
      <c r="AF391" s="554"/>
      <c r="AG391" s="551"/>
      <c r="AH391" s="555"/>
      <c r="AI391" s="555"/>
      <c r="AJ391" s="555"/>
      <c r="AK391" s="555"/>
      <c r="AL391" s="555"/>
      <c r="AM391" s="553"/>
      <c r="AN391" s="556"/>
      <c r="AO391" s="518"/>
      <c r="AP391" s="504"/>
      <c r="AQ391" s="604"/>
      <c r="AR391" s="505"/>
      <c r="AS391" s="505"/>
      <c r="AT391" s="505"/>
      <c r="AU391" s="507"/>
      <c r="AV391" s="505"/>
      <c r="AW391" s="551"/>
      <c r="AX391" s="505"/>
      <c r="AY391" s="510"/>
      <c r="AZ391" s="510"/>
      <c r="BA391" s="510"/>
      <c r="BB391" s="509"/>
      <c r="BC391" s="509"/>
      <c r="BD391" s="509"/>
      <c r="BE391" s="509"/>
      <c r="BF391" s="511"/>
      <c r="BG391" s="511"/>
      <c r="BH391" s="511"/>
      <c r="BI391" s="511"/>
      <c r="BJ391" s="515"/>
      <c r="BK391" s="516"/>
    </row>
    <row r="392" s="456" customFormat="true" ht="14.25" hidden="false" customHeight="false" outlineLevel="0" collapsed="false">
      <c r="A392" s="557" t="s">
        <v>1495</v>
      </c>
      <c r="B392" s="504"/>
      <c r="C392" s="504"/>
      <c r="D392" s="505"/>
      <c r="E392" s="505"/>
      <c r="F392" s="505"/>
      <c r="G392" s="506"/>
      <c r="H392" s="507"/>
      <c r="I392" s="508"/>
      <c r="J392" s="508"/>
      <c r="K392" s="508"/>
      <c r="L392" s="509"/>
      <c r="M392" s="510"/>
      <c r="N392" s="510"/>
      <c r="O392" s="509"/>
      <c r="P392" s="509"/>
      <c r="Q392" s="511"/>
      <c r="R392" s="511"/>
      <c r="S392" s="511"/>
      <c r="T392" s="511"/>
      <c r="U392" s="511"/>
      <c r="V392" s="512"/>
      <c r="W392" s="513"/>
      <c r="X392" s="528" t="str">
        <f aca="false">$A392</f>
        <v>Rua Edyr Backer</v>
      </c>
      <c r="Y392" s="522"/>
      <c r="Z392" s="522"/>
      <c r="AA392" s="522"/>
      <c r="AB392" s="525"/>
      <c r="AC392" s="525"/>
      <c r="AD392" s="525"/>
      <c r="AE392" s="525"/>
      <c r="AF392" s="523"/>
      <c r="AG392" s="525"/>
      <c r="AH392" s="525"/>
      <c r="AI392" s="525"/>
      <c r="AJ392" s="525"/>
      <c r="AK392" s="525"/>
      <c r="AL392" s="525"/>
      <c r="AM392" s="525"/>
      <c r="AN392" s="527"/>
      <c r="AO392" s="557" t="str">
        <f aca="false">$A392</f>
        <v>Rua Edyr Backer</v>
      </c>
      <c r="AP392" s="504"/>
      <c r="AQ392" s="504"/>
      <c r="AR392" s="505"/>
      <c r="AS392" s="505"/>
      <c r="AT392" s="505"/>
      <c r="AU392" s="507"/>
      <c r="AV392" s="506"/>
      <c r="AW392" s="506"/>
      <c r="AX392" s="506"/>
      <c r="AY392" s="510"/>
      <c r="AZ392" s="510"/>
      <c r="BA392" s="510"/>
      <c r="BB392" s="509"/>
      <c r="BC392" s="509"/>
      <c r="BD392" s="509"/>
      <c r="BE392" s="509"/>
      <c r="BF392" s="509"/>
      <c r="BG392" s="509"/>
      <c r="BH392" s="509"/>
      <c r="BI392" s="509"/>
      <c r="BJ392" s="515"/>
      <c r="BK392" s="516"/>
    </row>
    <row r="393" customFormat="false" ht="14.25" hidden="false" customHeight="false" outlineLevel="0" collapsed="false">
      <c r="A393" s="558" t="s">
        <v>1496</v>
      </c>
      <c r="B393" s="570" t="s">
        <v>10</v>
      </c>
      <c r="C393" s="571" t="s">
        <v>1497</v>
      </c>
      <c r="D393" s="560" t="n">
        <v>0.4</v>
      </c>
      <c r="E393" s="561"/>
      <c r="F393" s="561"/>
      <c r="G393" s="560" t="s">
        <v>1155</v>
      </c>
      <c r="H393" s="562" t="n">
        <v>30</v>
      </c>
      <c r="I393" s="563" t="n">
        <v>0.838000000000001</v>
      </c>
      <c r="J393" s="563" t="n">
        <v>0.838000000000001</v>
      </c>
      <c r="K393" s="536" t="n">
        <v>0.12</v>
      </c>
      <c r="L393" s="537" t="n">
        <f aca="false">ROUND((I393+J393)/2,2)</f>
        <v>0.84</v>
      </c>
      <c r="M393" s="538" t="n">
        <f aca="false">IF(F393=0,ROUND($D393*0.1,2),IF(D393&gt;2.8,0.18,0.15))</f>
        <v>0.04</v>
      </c>
      <c r="N393" s="538" t="n">
        <f aca="false">IF(F393=0,IF(ROUND($D393/4,2),IF(ROUND(($D393*1.2)/6,2)&lt;0.1,0.1,ROUND(($D393*1.2)/6,2))),0.5)</f>
        <v>0.1</v>
      </c>
      <c r="O393" s="537" t="n">
        <f aca="false">L393+M393+N393</f>
        <v>0.98</v>
      </c>
      <c r="P393" s="537" t="n">
        <f aca="false">IF(O393&lt;2,(D393+M393*2)+0.6,(D393+M393*2)+0.6+ROUNDUP(O393-2,0)*0.1)</f>
        <v>1.08</v>
      </c>
      <c r="Q393" s="539" t="n">
        <f aca="false">IF($O393&lt;=$W$4,ROUND(IF($O393&lt;1.5,$O393*$H393*$P393,1.5*$H393*$P393),2),0)</f>
        <v>31.75</v>
      </c>
      <c r="R393" s="539" t="n">
        <f aca="false">IF($O393&gt;$W$4,ROUND(IF($O393&lt;1.5,$O393*$H393*$P393,1.5*$H393*$P393),2),0)</f>
        <v>0</v>
      </c>
      <c r="S393" s="539" t="n">
        <f aca="false">IF($O393&gt;$W$4,ROUND(IF($O393&lt;1.5,0,IF($O393&gt;3,1.5*$H393*$P393,($O393-1.5)*$H393*$P393)),2),0)</f>
        <v>0</v>
      </c>
      <c r="T393" s="539" t="n">
        <f aca="false">IF($O393&gt;$W$4,ROUND(IF($O393&lt;3,0,IF($O393&gt;4.5,1.5*$H393*$P393,($O393-3)*$H393*$P393)),2),0)</f>
        <v>0</v>
      </c>
      <c r="U393" s="539" t="n">
        <f aca="false">IF($O393&gt;$W$4,ROUND(IF($O393&lt;4.5,0,IF($O393&gt;6,($O393-4.5)*$H393*$P393,($O393-4.5)*$H393*$P393)),2),0)</f>
        <v>0</v>
      </c>
      <c r="V393" s="540" t="n">
        <f aca="false">IF($O393&gt;$W$4,IF($O393&lt;=4,ROUND($H393*($O393+0.5)*2,2),0),0)</f>
        <v>0</v>
      </c>
      <c r="W393" s="541" t="n">
        <f aca="false">IF($O393&gt;$W$4,IF($O393&gt;4,ROUND($H393*($O393+0.5)*2,2),0),0)</f>
        <v>0</v>
      </c>
      <c r="X393" s="558" t="str">
        <f aca="false">A393</f>
        <v>JC29-21-1</v>
      </c>
      <c r="Y393" s="560" t="n">
        <f aca="false">IF($D393=0.4,1.2,IF($D393=0.6,1.2,IF($D393=0.8,1.3,IF($D393=1,1.5,IF($D393=1.2,1.7,IF($D393&lt;=2,2,"--"))))))</f>
        <v>1.2</v>
      </c>
      <c r="Z393" s="564" t="s">
        <v>1151</v>
      </c>
      <c r="AA393" s="561" t="n">
        <f aca="false">Y393</f>
        <v>1.2</v>
      </c>
      <c r="AB393" s="543" t="n">
        <f aca="false">IF($Y393="--","--",I393)</f>
        <v>0.838000000000001</v>
      </c>
      <c r="AC393" s="544" t="n">
        <f aca="false">IF($Y393="--","--",IF(D393&gt;1.5,0.15,ROUND($D393*0.1,2)))</f>
        <v>0.04</v>
      </c>
      <c r="AD393" s="544" t="n">
        <f aca="false">IF($Y393="--","--",0.15)</f>
        <v>0.15</v>
      </c>
      <c r="AE393" s="545" t="n">
        <f aca="false">IF($Y393="--","--",ROUND(AB393+AC393+AD393,2))</f>
        <v>1.03</v>
      </c>
      <c r="AF393" s="565" t="n">
        <f aca="false">IF($Y393="--","--",IF($AB393&lt;=2,$Y393+1,($Y393+1)+ROUNDUP($AB393-2,0)*0.1))</f>
        <v>2.2</v>
      </c>
      <c r="AG393" s="566" t="n">
        <f aca="false">IF($D393=0.4,0.92,IF($D393=0.6,0.68,IF($D393=0.8,0.74,IF($D393=1,0.7,IF($D393=1.2,0.66,IF($D393=1.5,0.6,IF($D393&lt;=2,(2.4-(D393+0.3)),"--")))))))</f>
        <v>0.92</v>
      </c>
      <c r="AH393" s="547" t="n">
        <f aca="false">IF($Y393="--","--",IF($AE393&lt;=$W$4,ROUND(IF($AE393&lt;1.5,$AE393*$AF393*$AG393,1.5*$AF393*$AG393),2),0))</f>
        <v>2.08</v>
      </c>
      <c r="AI393" s="547" t="n">
        <f aca="false">IF($Y393="--","--",IF($AE393&gt;$W$4,ROUND(IF($AE393&lt;1.5,$AE393*$AF393*$AG393,1.5*$AF393*$AG393),2),0))</f>
        <v>0</v>
      </c>
      <c r="AJ393" s="547" t="n">
        <f aca="false">IF($Y393="--","--",IF($AE393&gt;$W$4,ROUND(IF($AE393&lt;1.5,0,IF($AE393&gt;3,1.5*$AF393*$AG393,($AE393-1.5)*$AF393*$AG393)),2),0))</f>
        <v>0</v>
      </c>
      <c r="AK393" s="547" t="n">
        <f aca="false">IF($Y393="--","--",IF($AE393&gt;$W$4,ROUND(IF($AE393&lt;3,0,IF($AE393&gt;4.5,1.5*$AF393*$AG393,($AE393-3)*$AF393*$AG393)),2),0))</f>
        <v>0</v>
      </c>
      <c r="AL393" s="547" t="n">
        <f aca="false">IF($Y393="--","--",IF($AE393&gt;$W$4,ROUND(IF($AE393&lt;4.5,0,IF($AE393&gt;6,($AE393-4.5)*$AF393*$AG393,($AE393-4.5)*$AF393*$AG393)),2),0))</f>
        <v>0</v>
      </c>
      <c r="AM393" s="544" t="n">
        <f aca="false">IF($Y393="--","--",IF($AE393&gt;$W$4,IF($AE393&lt;=4,ROUND(($AG393*4)*($AE393+0.5)*2,2),0),0))</f>
        <v>0</v>
      </c>
      <c r="AN393" s="548" t="n">
        <f aca="false">IF($Y393="--","--",IF($AE393&gt;$W$4,IF($AE393&gt;4,ROUND(($AG393*4)*($AE393+0.5)*2,2),0),0))</f>
        <v>0</v>
      </c>
      <c r="AO393" s="558" t="s">
        <v>1496</v>
      </c>
      <c r="AP393" s="570" t="s">
        <v>10</v>
      </c>
      <c r="AQ393" s="571" t="s">
        <v>1497</v>
      </c>
      <c r="AR393" s="560" t="n">
        <v>0.4</v>
      </c>
      <c r="AS393" s="561"/>
      <c r="AT393" s="561"/>
      <c r="AU393" s="562" t="n">
        <v>30</v>
      </c>
      <c r="AV393" s="560" t="n">
        <f aca="false">IF($Y393="--","--",Y393+0.2)</f>
        <v>1.4</v>
      </c>
      <c r="AW393" s="564" t="s">
        <v>1151</v>
      </c>
      <c r="AX393" s="561" t="n">
        <f aca="false">AV393</f>
        <v>1.4</v>
      </c>
      <c r="AY393" s="538" t="n">
        <f aca="false">IF(D393&gt;2,AU393,AU393-AV393)</f>
        <v>28.6</v>
      </c>
      <c r="AZ393" s="538" t="n">
        <f aca="false">N393</f>
        <v>0.1</v>
      </c>
      <c r="BA393" s="538" t="n">
        <f aca="false">P393</f>
        <v>1.08</v>
      </c>
      <c r="BB393" s="537" t="n">
        <f aca="false">IF(F393=0,IF(ROUND(AY393*(((N393*P393)+(((D393+M393*2)/6)*P393))-ROUND(((D393+M393*2)^2)*((PI()*96.379/(4*360))-((SIN((96.379/2)*PI()/180))*(COS((96.379/2)*PI()/180))/4)),4)),2),ROUND(AY393*(((N393*P393)+(((D393+M393*2)/4)*P393))-ROUND(((D393+M393*2)^2)*((PI()*120/(4*360))-((SIN((120/2)*PI()/180))*(COS((120/2)*PI()/180))/4)),4)),2)),0)</f>
        <v>5.78</v>
      </c>
      <c r="BC393" s="549" t="n">
        <f aca="false">IF(F393&gt;0,ROUND(AY393*N393*P393,2),0)</f>
        <v>0</v>
      </c>
      <c r="BD393" s="549" t="n">
        <f aca="false">SUM(Q393:U393,AH393:AL393)</f>
        <v>33.83</v>
      </c>
      <c r="BE393" s="549" t="n">
        <f aca="false">IF(F393=0,ROUND((PI()*((D393+M393*2)^2)/4)*AY393,2),ROUND((D393+M393*2)*(F393+M393*2)*AY393,2))</f>
        <v>5.18</v>
      </c>
      <c r="BF393" s="572" t="n">
        <f aca="false">IF(($I393+M393-0.15)&lt;=2,($I393+M393+0.15),IF(($I393+M393)&lt;=3,2.35,($I393+M393+0.2)-0.85))</f>
        <v>1.028</v>
      </c>
      <c r="BG393" s="572" t="n">
        <f aca="false">IF(D393&gt;2,(I393-F393-M393-0.11),IF(($I393+M393)&lt;=2,0,IF(($I393+M393)&gt;3,0.85,(I393+M393+0.2-BF393))))</f>
        <v>0</v>
      </c>
      <c r="BH393" s="572" t="n">
        <f aca="false">IF(D393&gt;2,ROUND(((1.42+0.4)+(0.91+0.4))*2*BG393,2),ROUND(AV393*AX393*BF393,2))</f>
        <v>2.01</v>
      </c>
      <c r="BI393" s="572" t="n">
        <f aca="false">ROUND(((PI()*0.9^2)/4)*BG393,2)</f>
        <v>0</v>
      </c>
      <c r="BJ393" s="550" t="n">
        <f aca="false">ROUND(BD393-BE393-BH393-BI393-BB393-BC393,2)</f>
        <v>20.86</v>
      </c>
      <c r="BK393" s="516"/>
    </row>
    <row r="394" customFormat="false" ht="14.25" hidden="false" customHeight="false" outlineLevel="0" collapsed="false">
      <c r="A394" s="558" t="s">
        <v>1497</v>
      </c>
      <c r="B394" s="570" t="s">
        <v>10</v>
      </c>
      <c r="C394" s="571" t="s">
        <v>1498</v>
      </c>
      <c r="D394" s="560" t="n">
        <v>0.4</v>
      </c>
      <c r="E394" s="561"/>
      <c r="F394" s="561"/>
      <c r="G394" s="560" t="s">
        <v>1155</v>
      </c>
      <c r="H394" s="562" t="n">
        <v>30</v>
      </c>
      <c r="I394" s="563" t="n">
        <v>0.958</v>
      </c>
      <c r="J394" s="563" t="n">
        <v>0.888400000000001</v>
      </c>
      <c r="K394" s="536" t="n">
        <v>0.2</v>
      </c>
      <c r="L394" s="537" t="n">
        <f aca="false">ROUND((I394+J394)/2,2)</f>
        <v>0.92</v>
      </c>
      <c r="M394" s="538" t="n">
        <f aca="false">IF(F394=0,ROUND($D394*0.1,2),IF(D394&gt;2.8,0.18,0.15))</f>
        <v>0.04</v>
      </c>
      <c r="N394" s="538" t="n">
        <f aca="false">IF(F394=0,IF(ROUND($D394/4,2),IF(ROUND(($D394*1.2)/6,2)&lt;0.1,0.1,ROUND(($D394*1.2)/6,2))),0.5)</f>
        <v>0.1</v>
      </c>
      <c r="O394" s="537" t="n">
        <f aca="false">L394+M394+N394</f>
        <v>1.06</v>
      </c>
      <c r="P394" s="537" t="n">
        <f aca="false">IF(O394&lt;2,(D394+M394*2)+0.6,(D394+M394*2)+0.6+ROUNDUP(O394-2,0)*0.1)</f>
        <v>1.08</v>
      </c>
      <c r="Q394" s="539" t="n">
        <f aca="false">IF($O394&lt;=$W$4,ROUND(IF($O394&lt;1.5,$O394*$H394*$P394,1.5*$H394*$P394),2),0)</f>
        <v>34.34</v>
      </c>
      <c r="R394" s="539" t="n">
        <f aca="false">IF($O394&gt;$W$4,ROUND(IF($O394&lt;1.5,$O394*$H394*$P394,1.5*$H394*$P394),2),0)</f>
        <v>0</v>
      </c>
      <c r="S394" s="539" t="n">
        <f aca="false">IF($O394&gt;$W$4,ROUND(IF($O394&lt;1.5,0,IF($O394&gt;3,1.5*$H394*$P394,($O394-1.5)*$H394*$P394)),2),0)</f>
        <v>0</v>
      </c>
      <c r="T394" s="539" t="n">
        <f aca="false">IF($O394&gt;$W$4,ROUND(IF($O394&lt;3,0,IF($O394&gt;4.5,1.5*$H394*$P394,($O394-3)*$H394*$P394)),2),0)</f>
        <v>0</v>
      </c>
      <c r="U394" s="539" t="n">
        <f aca="false">IF($O394&gt;$W$4,ROUND(IF($O394&lt;4.5,0,IF($O394&gt;6,($O394-4.5)*$H394*$P394,($O394-4.5)*$H394*$P394)),2),0)</f>
        <v>0</v>
      </c>
      <c r="V394" s="540" t="n">
        <f aca="false">IF($O394&gt;$W$4,IF($O394&lt;=4,ROUND($H394*($O394+0.5)*2,2),0),0)</f>
        <v>0</v>
      </c>
      <c r="W394" s="541" t="n">
        <f aca="false">IF($O394&gt;$W$4,IF($O394&gt;4,ROUND($H394*($O394+0.5)*2,2),0),0)</f>
        <v>0</v>
      </c>
      <c r="X394" s="558" t="str">
        <f aca="false">A394</f>
        <v>JC29-21-2</v>
      </c>
      <c r="Y394" s="560" t="n">
        <f aca="false">IF($D394=0.4,1.2,IF($D394=0.6,1.2,IF($D394=0.8,1.3,IF($D394=1,1.5,IF($D394=1.2,1.7,IF($D394&lt;=2,2,"--"))))))</f>
        <v>1.2</v>
      </c>
      <c r="Z394" s="564" t="s">
        <v>1151</v>
      </c>
      <c r="AA394" s="561" t="n">
        <f aca="false">Y394</f>
        <v>1.2</v>
      </c>
      <c r="AB394" s="543" t="n">
        <f aca="false">IF($Y394="--","--",I394)</f>
        <v>0.958</v>
      </c>
      <c r="AC394" s="544" t="n">
        <f aca="false">IF($Y394="--","--",IF(D394&gt;1.5,0.15,ROUND($D394*0.1,2)))</f>
        <v>0.04</v>
      </c>
      <c r="AD394" s="544" t="n">
        <f aca="false">IF($Y394="--","--",0.15)</f>
        <v>0.15</v>
      </c>
      <c r="AE394" s="545" t="n">
        <f aca="false">IF($Y394="--","--",ROUND(AB394+AC394+AD394,2))</f>
        <v>1.15</v>
      </c>
      <c r="AF394" s="565" t="n">
        <f aca="false">IF($Y394="--","--",IF($AB394&lt;=2,$Y394+1,($Y394+1)+ROUNDUP($AB394-2,0)*0.1))</f>
        <v>2.2</v>
      </c>
      <c r="AG394" s="566" t="n">
        <f aca="false">IF($D394=0.4,0.92,IF($D394=0.6,0.68,IF($D394=0.8,0.74,IF($D394=1,0.7,IF($D394=1.2,0.66,IF($D394=1.5,0.6,IF($D394&lt;=2,(2.4-(D394+0.3)),"--")))))))</f>
        <v>0.92</v>
      </c>
      <c r="AH394" s="547" t="n">
        <f aca="false">IF($Y394="--","--",IF($AE394&lt;=$W$4,ROUND(IF($AE394&lt;1.5,$AE394*$AF394*$AG394,1.5*$AF394*$AG394),2),0))</f>
        <v>2.33</v>
      </c>
      <c r="AI394" s="547" t="n">
        <f aca="false">IF($Y394="--","--",IF($AE394&gt;$W$4,ROUND(IF($AE394&lt;1.5,$AE394*$AF394*$AG394,1.5*$AF394*$AG394),2),0))</f>
        <v>0</v>
      </c>
      <c r="AJ394" s="547" t="n">
        <f aca="false">IF($Y394="--","--",IF($AE394&gt;$W$4,ROUND(IF($AE394&lt;1.5,0,IF($AE394&gt;3,1.5*$AF394*$AG394,($AE394-1.5)*$AF394*$AG394)),2),0))</f>
        <v>0</v>
      </c>
      <c r="AK394" s="547" t="n">
        <f aca="false">IF($Y394="--","--",IF($AE394&gt;$W$4,ROUND(IF($AE394&lt;3,0,IF($AE394&gt;4.5,1.5*$AF394*$AG394,($AE394-3)*$AF394*$AG394)),2),0))</f>
        <v>0</v>
      </c>
      <c r="AL394" s="547" t="n">
        <f aca="false">IF($Y394="--","--",IF($AE394&gt;$W$4,ROUND(IF($AE394&lt;4.5,0,IF($AE394&gt;6,($AE394-4.5)*$AF394*$AG394,($AE394-4.5)*$AF394*$AG394)),2),0))</f>
        <v>0</v>
      </c>
      <c r="AM394" s="544" t="n">
        <f aca="false">IF($Y394="--","--",IF($AE394&gt;$W$4,IF($AE394&lt;=4,ROUND(($AG394*4)*($AE394+0.5)*2,2),0),0))</f>
        <v>0</v>
      </c>
      <c r="AN394" s="548" t="n">
        <f aca="false">IF($Y394="--","--",IF($AE394&gt;$W$4,IF($AE394&gt;4,ROUND(($AG394*4)*($AE394+0.5)*2,2),0),0))</f>
        <v>0</v>
      </c>
      <c r="AO394" s="558" t="s">
        <v>1497</v>
      </c>
      <c r="AP394" s="570" t="s">
        <v>10</v>
      </c>
      <c r="AQ394" s="571" t="s">
        <v>1498</v>
      </c>
      <c r="AR394" s="560" t="n">
        <v>0.4</v>
      </c>
      <c r="AS394" s="561"/>
      <c r="AT394" s="561"/>
      <c r="AU394" s="562" t="n">
        <v>30</v>
      </c>
      <c r="AV394" s="560" t="n">
        <f aca="false">IF($Y394="--","--",Y394+0.2)</f>
        <v>1.4</v>
      </c>
      <c r="AW394" s="564" t="s">
        <v>1151</v>
      </c>
      <c r="AX394" s="561" t="n">
        <f aca="false">AV394</f>
        <v>1.4</v>
      </c>
      <c r="AY394" s="538" t="n">
        <f aca="false">IF(D394&gt;2,AU394,AU394-AV394)</f>
        <v>28.6</v>
      </c>
      <c r="AZ394" s="538" t="n">
        <f aca="false">N394</f>
        <v>0.1</v>
      </c>
      <c r="BA394" s="538" t="n">
        <f aca="false">P394</f>
        <v>1.08</v>
      </c>
      <c r="BB394" s="537" t="n">
        <f aca="false">IF(F394=0,IF(ROUND(AY394*(((N394*P394)+(((D394+M394*2)/6)*P394))-ROUND(((D394+M394*2)^2)*((PI()*96.379/(4*360))-((SIN((96.379/2)*PI()/180))*(COS((96.379/2)*PI()/180))/4)),4)),2),ROUND(AY394*(((N394*P394)+(((D394+M394*2)/4)*P394))-ROUND(((D394+M394*2)^2)*((PI()*120/(4*360))-((SIN((120/2)*PI()/180))*(COS((120/2)*PI()/180))/4)),4)),2)),0)</f>
        <v>5.78</v>
      </c>
      <c r="BC394" s="549" t="n">
        <f aca="false">IF(F394&gt;0,ROUND(AY394*N394*P394,2),0)</f>
        <v>0</v>
      </c>
      <c r="BD394" s="549" t="n">
        <f aca="false">SUM(Q394:U394,AH394:AL394)</f>
        <v>36.67</v>
      </c>
      <c r="BE394" s="549" t="n">
        <f aca="false">IF(F394=0,ROUND((PI()*((D394+M394*2)^2)/4)*AY394,2),ROUND((D394+M394*2)*(F394+M394*2)*AY394,2))</f>
        <v>5.18</v>
      </c>
      <c r="BF394" s="572" t="n">
        <f aca="false">IF(($I394+M394-0.15)&lt;=2,($I394+M394+0.15),IF(($I394+M394)&lt;=3,2.35,($I394+M394+0.2)-0.85))</f>
        <v>1.148</v>
      </c>
      <c r="BG394" s="572" t="n">
        <f aca="false">IF(D394&gt;2,(I394-F394-M394-0.11),IF(($I394+M394)&lt;=2,0,IF(($I394+M394)&gt;3,0.85,(I394+M394+0.2-BF394))))</f>
        <v>0</v>
      </c>
      <c r="BH394" s="572" t="n">
        <f aca="false">IF(D394&gt;2,ROUND(((1.42+0.4)+(0.91+0.4))*2*BG394,2),ROUND(AV394*AX394*BF394,2))</f>
        <v>2.25</v>
      </c>
      <c r="BI394" s="572" t="n">
        <f aca="false">ROUND(((PI()*0.9^2)/4)*BG394,2)</f>
        <v>0</v>
      </c>
      <c r="BJ394" s="550" t="n">
        <f aca="false">ROUND(BD394-BE394-BH394-BI394-BB394-BC394,2)</f>
        <v>23.46</v>
      </c>
      <c r="BK394" s="516"/>
    </row>
    <row r="395" customFormat="false" ht="14.25" hidden="false" customHeight="false" outlineLevel="0" collapsed="false">
      <c r="A395" s="558" t="s">
        <v>1498</v>
      </c>
      <c r="B395" s="570" t="s">
        <v>10</v>
      </c>
      <c r="C395" s="571" t="s">
        <v>1499</v>
      </c>
      <c r="D395" s="560" t="n">
        <v>0.6</v>
      </c>
      <c r="E395" s="561"/>
      <c r="F395" s="561"/>
      <c r="G395" s="560" t="s">
        <v>1155</v>
      </c>
      <c r="H395" s="562" t="n">
        <v>38</v>
      </c>
      <c r="I395" s="563" t="n">
        <v>1.0884</v>
      </c>
      <c r="J395" s="563" t="n">
        <v>1.2261</v>
      </c>
      <c r="K395" s="536" t="n">
        <v>0</v>
      </c>
      <c r="L395" s="537" t="n">
        <f aca="false">ROUND((I395+J395)/2,2)</f>
        <v>1.16</v>
      </c>
      <c r="M395" s="538" t="n">
        <f aca="false">IF(F395=0,ROUND($D395*0.1,2),IF(D395&gt;2.8,0.18,0.15))</f>
        <v>0.06</v>
      </c>
      <c r="N395" s="538" t="n">
        <f aca="false">IF(F395=0,IF(ROUND($D395/4,2),IF(ROUND(($D395*1.2)/6,2)&lt;0.1,0.1,ROUND(($D395*1.2)/6,2))),0.5)</f>
        <v>0.12</v>
      </c>
      <c r="O395" s="537" t="n">
        <f aca="false">L395+M395+N395</f>
        <v>1.34</v>
      </c>
      <c r="P395" s="537" t="n">
        <f aca="false">IF(O395&lt;2,(D395+M395*2)+0.6,(D395+M395*2)+0.6+ROUNDUP(O395-2,0)*0.1)</f>
        <v>1.32</v>
      </c>
      <c r="Q395" s="539" t="n">
        <f aca="false">IF($O395&lt;=$W$4,ROUND(IF($O395&lt;1.5,$O395*$H395*$P395,1.5*$H395*$P395),2),0)</f>
        <v>67.21</v>
      </c>
      <c r="R395" s="539" t="n">
        <f aca="false">IF($O395&gt;$W$4,ROUND(IF($O395&lt;1.5,$O395*$H395*$P395,1.5*$H395*$P395),2),0)</f>
        <v>0</v>
      </c>
      <c r="S395" s="539" t="n">
        <f aca="false">IF($O395&gt;$W$4,ROUND(IF($O395&lt;1.5,0,IF($O395&gt;3,1.5*$H395*$P395,($O395-1.5)*$H395*$P395)),2),0)</f>
        <v>0</v>
      </c>
      <c r="T395" s="539" t="n">
        <f aca="false">IF($O395&gt;$W$4,ROUND(IF($O395&lt;3,0,IF($O395&gt;4.5,1.5*$H395*$P395,($O395-3)*$H395*$P395)),2),0)</f>
        <v>0</v>
      </c>
      <c r="U395" s="539" t="n">
        <f aca="false">IF($O395&gt;$W$4,ROUND(IF($O395&lt;4.5,0,IF($O395&gt;6,($O395-4.5)*$H395*$P395,($O395-4.5)*$H395*$P395)),2),0)</f>
        <v>0</v>
      </c>
      <c r="V395" s="540" t="n">
        <f aca="false">IF($O395&gt;$W$4,IF($O395&lt;=4,ROUND($H395*($O395+0.5)*2,2),0),0)</f>
        <v>0</v>
      </c>
      <c r="W395" s="541" t="n">
        <f aca="false">IF($O395&gt;$W$4,IF($O395&gt;4,ROUND($H395*($O395+0.5)*2,2),0),0)</f>
        <v>0</v>
      </c>
      <c r="X395" s="558" t="str">
        <f aca="false">A395</f>
        <v>JC29-21-3</v>
      </c>
      <c r="Y395" s="560" t="n">
        <f aca="false">IF($D395=0.4,1.2,IF($D395=0.6,1.2,IF($D395=0.8,1.3,IF($D395=1,1.5,IF($D395=1.2,1.7,IF($D395&lt;=2,2,"--"))))))</f>
        <v>1.2</v>
      </c>
      <c r="Z395" s="564" t="s">
        <v>1151</v>
      </c>
      <c r="AA395" s="561" t="n">
        <f aca="false">Y395</f>
        <v>1.2</v>
      </c>
      <c r="AB395" s="543" t="n">
        <f aca="false">IF($Y395="--","--",I395)</f>
        <v>1.0884</v>
      </c>
      <c r="AC395" s="544" t="n">
        <f aca="false">IF($Y395="--","--",IF(D395&gt;1.5,0.15,ROUND($D395*0.1,2)))</f>
        <v>0.06</v>
      </c>
      <c r="AD395" s="544" t="n">
        <f aca="false">IF($Y395="--","--",0.15)</f>
        <v>0.15</v>
      </c>
      <c r="AE395" s="545" t="n">
        <f aca="false">IF($Y395="--","--",ROUND(AB395+AC395+AD395,2))</f>
        <v>1.3</v>
      </c>
      <c r="AF395" s="565" t="n">
        <f aca="false">IF($Y395="--","--",IF($AB395&lt;=2,$Y395+1,($Y395+1)+ROUNDUP($AB395-2,0)*0.1))</f>
        <v>2.2</v>
      </c>
      <c r="AG395" s="566" t="n">
        <f aca="false">IF($D395=0.4,0.92,IF($D395=0.6,0.68,IF($D395=0.8,0.74,IF($D395=1,0.7,IF($D395=1.2,0.66,IF($D395=1.5,0.6,IF($D395&lt;=2,(2.4-(D395+0.3)),"--")))))))</f>
        <v>0.68</v>
      </c>
      <c r="AH395" s="547" t="n">
        <f aca="false">IF($Y395="--","--",IF($AE395&lt;=$W$4,ROUND(IF($AE395&lt;1.5,$AE395*$AF395*$AG395,1.5*$AF395*$AG395),2),0))</f>
        <v>1.94</v>
      </c>
      <c r="AI395" s="547" t="n">
        <f aca="false">IF($Y395="--","--",IF($AE395&gt;$W$4,ROUND(IF($AE395&lt;1.5,$AE395*$AF395*$AG395,1.5*$AF395*$AG395),2),0))</f>
        <v>0</v>
      </c>
      <c r="AJ395" s="547" t="n">
        <f aca="false">IF($Y395="--","--",IF($AE395&gt;$W$4,ROUND(IF($AE395&lt;1.5,0,IF($AE395&gt;3,1.5*$AF395*$AG395,($AE395-1.5)*$AF395*$AG395)),2),0))</f>
        <v>0</v>
      </c>
      <c r="AK395" s="547" t="n">
        <f aca="false">IF($Y395="--","--",IF($AE395&gt;$W$4,ROUND(IF($AE395&lt;3,0,IF($AE395&gt;4.5,1.5*$AF395*$AG395,($AE395-3)*$AF395*$AG395)),2),0))</f>
        <v>0</v>
      </c>
      <c r="AL395" s="547" t="n">
        <f aca="false">IF($Y395="--","--",IF($AE395&gt;$W$4,ROUND(IF($AE395&lt;4.5,0,IF($AE395&gt;6,($AE395-4.5)*$AF395*$AG395,($AE395-4.5)*$AF395*$AG395)),2),0))</f>
        <v>0</v>
      </c>
      <c r="AM395" s="544" t="n">
        <f aca="false">IF($Y395="--","--",IF($AE395&gt;$W$4,IF($AE395&lt;=4,ROUND(($AG395*4)*($AE395+0.5)*2,2),0),0))</f>
        <v>0</v>
      </c>
      <c r="AN395" s="548" t="n">
        <f aca="false">IF($Y395="--","--",IF($AE395&gt;$W$4,IF($AE395&gt;4,ROUND(($AG395*4)*($AE395+0.5)*2,2),0),0))</f>
        <v>0</v>
      </c>
      <c r="AO395" s="558" t="s">
        <v>1498</v>
      </c>
      <c r="AP395" s="570" t="s">
        <v>10</v>
      </c>
      <c r="AQ395" s="571" t="s">
        <v>1499</v>
      </c>
      <c r="AR395" s="560" t="n">
        <v>0.6</v>
      </c>
      <c r="AS395" s="561"/>
      <c r="AT395" s="561"/>
      <c r="AU395" s="562" t="n">
        <v>38</v>
      </c>
      <c r="AV395" s="560" t="n">
        <f aca="false">IF($Y395="--","--",Y395+0.2)</f>
        <v>1.4</v>
      </c>
      <c r="AW395" s="564" t="s">
        <v>1151</v>
      </c>
      <c r="AX395" s="561" t="n">
        <f aca="false">AV395</f>
        <v>1.4</v>
      </c>
      <c r="AY395" s="538" t="n">
        <f aca="false">IF(D395&gt;2,AU395,AU395-AV395)</f>
        <v>36.6</v>
      </c>
      <c r="AZ395" s="538" t="n">
        <f aca="false">N395</f>
        <v>0.12</v>
      </c>
      <c r="BA395" s="538" t="n">
        <f aca="false">P395</f>
        <v>1.32</v>
      </c>
      <c r="BB395" s="537" t="n">
        <f aca="false">IF(F395=0,IF(ROUND(AY395*(((N395*P395)+(((D395+M395*2)/6)*P395))-ROUND(((D395+M395*2)^2)*((PI()*96.379/(4*360))-((SIN((96.379/2)*PI()/180))*(COS((96.379/2)*PI()/180))/4)),4)),2),ROUND(AY395*(((N395*P395)+(((D395+M395*2)/4)*P395))-ROUND(((D395+M395*2)^2)*((PI()*120/(4*360))-((SIN((120/2)*PI()/180))*(COS((120/2)*PI()/180))/4)),4)),2)),0)</f>
        <v>11.58</v>
      </c>
      <c r="BC395" s="549" t="n">
        <f aca="false">IF(F395&gt;0,ROUND(AY395*N395*P395,2),0)</f>
        <v>0</v>
      </c>
      <c r="BD395" s="549" t="n">
        <f aca="false">SUM(Q395:U395,AH395:AL395)</f>
        <v>69.15</v>
      </c>
      <c r="BE395" s="549" t="n">
        <f aca="false">IF(F395=0,ROUND((PI()*((D395+M395*2)^2)/4)*AY395,2),ROUND((D395+M395*2)*(F395+M395*2)*AY395,2))</f>
        <v>14.9</v>
      </c>
      <c r="BF395" s="572" t="n">
        <f aca="false">IF(($I395+M395-0.15)&lt;=2,($I395+M395+0.15),IF(($I395+M395)&lt;=3,2.35,($I395+M395+0.2)-0.85))</f>
        <v>1.2984</v>
      </c>
      <c r="BG395" s="572" t="n">
        <f aca="false">IF(D395&gt;2,(I395-F395-M395-0.11),IF(($I395+M395)&lt;=2,0,IF(($I395+M395)&gt;3,0.85,(I395+M395+0.2-BF395))))</f>
        <v>0</v>
      </c>
      <c r="BH395" s="572" t="n">
        <f aca="false">IF(D395&gt;2,ROUND(((1.42+0.4)+(0.91+0.4))*2*BG395,2),ROUND(AV395*AX395*BF395,2))</f>
        <v>2.54</v>
      </c>
      <c r="BI395" s="572" t="n">
        <f aca="false">ROUND(((PI()*0.9^2)/4)*BG395,2)</f>
        <v>0</v>
      </c>
      <c r="BJ395" s="550" t="n">
        <f aca="false">ROUND(BD395-BE395-BH395-BI395-BB395-BC395,2)</f>
        <v>40.13</v>
      </c>
      <c r="BK395" s="516"/>
    </row>
    <row r="396" customFormat="false" ht="14.25" hidden="false" customHeight="false" outlineLevel="0" collapsed="false">
      <c r="A396" s="530" t="s">
        <v>1499</v>
      </c>
      <c r="B396" s="531" t="s">
        <v>10</v>
      </c>
      <c r="C396" s="532" t="s">
        <v>1500</v>
      </c>
      <c r="D396" s="533" t="n">
        <v>0.6</v>
      </c>
      <c r="E396" s="534"/>
      <c r="F396" s="534"/>
      <c r="G396" s="533" t="s">
        <v>1155</v>
      </c>
      <c r="H396" s="535" t="n">
        <v>38</v>
      </c>
      <c r="I396" s="536" t="n">
        <v>1.2261</v>
      </c>
      <c r="J396" s="536" t="n">
        <v>1.2001</v>
      </c>
      <c r="K396" s="536" t="n">
        <v>0.6</v>
      </c>
      <c r="L396" s="537" t="n">
        <f aca="false">ROUND((I396+J396)/2,2)</f>
        <v>1.21</v>
      </c>
      <c r="M396" s="538" t="n">
        <f aca="false">IF(F396=0,ROUND($D396*0.1,2),IF(D396&gt;2.8,0.18,0.15))</f>
        <v>0.06</v>
      </c>
      <c r="N396" s="538" t="n">
        <f aca="false">IF(F396=0,IF(ROUND($D396/4,2),IF(ROUND(($D396*1.2)/6,2)&lt;0.1,0.1,ROUND(($D396*1.2)/6,2))),0.5)</f>
        <v>0.12</v>
      </c>
      <c r="O396" s="537" t="n">
        <f aca="false">L396+M396+N396</f>
        <v>1.39</v>
      </c>
      <c r="P396" s="537" t="n">
        <f aca="false">IF(O396&lt;2,(D396+M396*2)+0.6,(D396+M396*2)+0.6+ROUNDUP(O396-2,0)*0.1)</f>
        <v>1.32</v>
      </c>
      <c r="Q396" s="539" t="n">
        <f aca="false">IF($O396&lt;=$W$4,ROUND(IF($O396&lt;1.5,$O396*$H396*$P396,1.5*$H396*$P396),2),0)</f>
        <v>69.72</v>
      </c>
      <c r="R396" s="539" t="n">
        <f aca="false">IF($O396&gt;$W$4,ROUND(IF($O396&lt;1.5,$O396*$H396*$P396,1.5*$H396*$P396),2),0)</f>
        <v>0</v>
      </c>
      <c r="S396" s="539" t="n">
        <f aca="false">IF($O396&gt;$W$4,ROUND(IF($O396&lt;1.5,0,IF($O396&gt;3,1.5*$H396*$P396,($O396-1.5)*$H396*$P396)),2),0)</f>
        <v>0</v>
      </c>
      <c r="T396" s="539" t="n">
        <f aca="false">IF($O396&gt;$W$4,ROUND(IF($O396&lt;3,0,IF($O396&gt;4.5,1.5*$H396*$P396,($O396-3)*$H396*$P396)),2),0)</f>
        <v>0</v>
      </c>
      <c r="U396" s="539" t="n">
        <f aca="false">IF($O396&gt;$W$4,ROUND(IF($O396&lt;4.5,0,IF($O396&gt;6,($O396-4.5)*$H396*$P396,($O396-4.5)*$H396*$P396)),2),0)</f>
        <v>0</v>
      </c>
      <c r="V396" s="540" t="n">
        <f aca="false">IF($O396&gt;$W$4,IF($O396&lt;=4,ROUND($H396*($O396+0.5)*2,2),0),0)</f>
        <v>0</v>
      </c>
      <c r="W396" s="541" t="n">
        <f aca="false">IF($O396&gt;$W$4,IF($O396&gt;4,ROUND($H396*($O396+0.5)*2,2),0),0)</f>
        <v>0</v>
      </c>
      <c r="X396" s="530" t="str">
        <f aca="false">A396</f>
        <v>JC29-21-4</v>
      </c>
      <c r="Y396" s="533" t="n">
        <f aca="false">IF($D396=0.4,1.2,IF($D396=0.6,1.2,IF($D396=0.8,1.3,IF($D396=1,1.5,IF($D396=1.2,1.7,IF($D396&lt;=2,2,"--"))))))</f>
        <v>1.2</v>
      </c>
      <c r="Z396" s="542" t="s">
        <v>1151</v>
      </c>
      <c r="AA396" s="534" t="n">
        <f aca="false">Y396</f>
        <v>1.2</v>
      </c>
      <c r="AB396" s="543" t="n">
        <f aca="false">IF($Y396="--","--",I396)</f>
        <v>1.2261</v>
      </c>
      <c r="AC396" s="544" t="n">
        <f aca="false">IF($Y396="--","--",IF(D396&gt;1.5,0.15,ROUND($D396*0.1,2)))</f>
        <v>0.06</v>
      </c>
      <c r="AD396" s="544" t="n">
        <f aca="false">IF($Y396="--","--",0.15)</f>
        <v>0.15</v>
      </c>
      <c r="AE396" s="545" t="n">
        <f aca="false">IF($Y396="--","--",ROUND(AB396+AC396+AD396,2))</f>
        <v>1.44</v>
      </c>
      <c r="AF396" s="545" t="n">
        <f aca="false">IF($Y396="--","--",IF($AB396&lt;=2,$Y396+1,($Y396+1)+ROUNDUP($AB396-2,0)*0.1))</f>
        <v>2.2</v>
      </c>
      <c r="AG396" s="546" t="n">
        <f aca="false">IF($D396=0.4,0.92,IF($D396=0.6,0.68,IF($D396=0.8,0.74,IF($D396=1,0.7,IF($D396=1.2,0.66,IF($D396=1.5,0.6,IF($D396&lt;=2,(2.4-(D396+0.3)),"--")))))))</f>
        <v>0.68</v>
      </c>
      <c r="AH396" s="547" t="n">
        <f aca="false">IF($Y396="--","--",IF($AE396&lt;=$W$4,ROUND(IF($AE396&lt;1.5,$AE396*$AF396*$AG396,1.5*$AF396*$AG396),2),0))</f>
        <v>2.15</v>
      </c>
      <c r="AI396" s="547" t="n">
        <f aca="false">IF($Y396="--","--",IF($AE396&gt;$W$4,ROUND(IF($AE396&lt;1.5,$AE396*$AF396*$AG396,1.5*$AF396*$AG396),2),0))</f>
        <v>0</v>
      </c>
      <c r="AJ396" s="547" t="n">
        <f aca="false">IF($Y396="--","--",IF($AE396&gt;$W$4,ROUND(IF($AE396&lt;1.5,0,IF($AE396&gt;3,1.5*$AF396*$AG396,($AE396-1.5)*$AF396*$AG396)),2),0))</f>
        <v>0</v>
      </c>
      <c r="AK396" s="547" t="n">
        <f aca="false">IF($Y396="--","--",IF($AE396&gt;$W$4,ROUND(IF($AE396&lt;3,0,IF($AE396&gt;4.5,1.5*$AF396*$AG396,($AE396-3)*$AF396*$AG396)),2),0))</f>
        <v>0</v>
      </c>
      <c r="AL396" s="547" t="n">
        <f aca="false">IF($Y396="--","--",IF($AE396&gt;$W$4,ROUND(IF($AE396&lt;4.5,0,IF($AE396&gt;6,($AE396-4.5)*$AF396*$AG396,($AE396-4.5)*$AF396*$AG396)),2),0))</f>
        <v>0</v>
      </c>
      <c r="AM396" s="544" t="n">
        <f aca="false">IF($Y396="--","--",IF($AE396&gt;$W$4,IF($AE396&lt;=4,ROUND(($AG396*4)*($AE396+0.5)*2,2),0),0))</f>
        <v>0</v>
      </c>
      <c r="AN396" s="548" t="n">
        <f aca="false">IF($Y396="--","--",IF($AE396&gt;$W$4,IF($AE396&gt;4,ROUND(($AG396*4)*($AE396+0.5)*2,2),0),0))</f>
        <v>0</v>
      </c>
      <c r="AO396" s="530" t="s">
        <v>1499</v>
      </c>
      <c r="AP396" s="531" t="s">
        <v>10</v>
      </c>
      <c r="AQ396" s="532" t="s">
        <v>1500</v>
      </c>
      <c r="AR396" s="533" t="n">
        <v>0.6</v>
      </c>
      <c r="AS396" s="534"/>
      <c r="AT396" s="534"/>
      <c r="AU396" s="535" t="n">
        <v>38</v>
      </c>
      <c r="AV396" s="533" t="n">
        <f aca="false">IF($Y396="--","--",Y396+0.2)</f>
        <v>1.4</v>
      </c>
      <c r="AW396" s="542" t="s">
        <v>1151</v>
      </c>
      <c r="AX396" s="534" t="n">
        <f aca="false">AV396</f>
        <v>1.4</v>
      </c>
      <c r="AY396" s="538" t="n">
        <f aca="false">IF(D396&gt;2,AU396,AU396-AV396)</f>
        <v>36.6</v>
      </c>
      <c r="AZ396" s="538" t="n">
        <f aca="false">N396</f>
        <v>0.12</v>
      </c>
      <c r="BA396" s="538" t="n">
        <f aca="false">P396</f>
        <v>1.32</v>
      </c>
      <c r="BB396" s="537" t="n">
        <f aca="false">IF(F396=0,IF(ROUND(AY396*(((N396*P396)+(((D396+M396*2)/6)*P396))-ROUND(((D396+M396*2)^2)*((PI()*96.379/(4*360))-((SIN((96.379/2)*PI()/180))*(COS((96.379/2)*PI()/180))/4)),4)),2),ROUND(AY396*(((N396*P396)+(((D396+M396*2)/4)*P396))-ROUND(((D396+M396*2)^2)*((PI()*120/(4*360))-((SIN((120/2)*PI()/180))*(COS((120/2)*PI()/180))/4)),4)),2)),0)</f>
        <v>11.58</v>
      </c>
      <c r="BC396" s="549" t="n">
        <f aca="false">IF(F396&gt;0,ROUND(AY396*N396*P396,2),0)</f>
        <v>0</v>
      </c>
      <c r="BD396" s="549" t="n">
        <f aca="false">SUM(Q396:U396,AH396:AL396)</f>
        <v>71.87</v>
      </c>
      <c r="BE396" s="549" t="n">
        <f aca="false">IF(F396=0,ROUND((PI()*((D396+M396*2)^2)/4)*AY396,2),ROUND((D396+M396*2)*(F396+M396*2)*AY396,2))</f>
        <v>14.9</v>
      </c>
      <c r="BF396" s="539" t="n">
        <f aca="false">IF(($I396+M396-0.15)&lt;=2,($I396+M396+0.15),IF(($I396+M396)&lt;=3,2.35,($I396+M396+0.2)-0.85))</f>
        <v>1.4361</v>
      </c>
      <c r="BG396" s="539" t="n">
        <f aca="false">IF(D396&gt;2,(I396-F396-M396-0.11),IF(($I396+M396)&lt;=2,0,IF(($I396+M396)&gt;3,0.85,(I396+M396+0.2-BF396))))</f>
        <v>0</v>
      </c>
      <c r="BH396" s="539" t="n">
        <f aca="false">IF(D396&gt;2,ROUND(((1.42+0.4)+(0.91+0.4))*2*BG396,2),ROUND(AV396*AX396*BF396,2))</f>
        <v>2.81</v>
      </c>
      <c r="BI396" s="539" t="n">
        <f aca="false">ROUND(((PI()*0.9^2)/4)*BG396,2)</f>
        <v>0</v>
      </c>
      <c r="BJ396" s="550" t="n">
        <f aca="false">ROUND(BD396-BE396-BH396-BI396-BB396-BC396,2)</f>
        <v>42.58</v>
      </c>
      <c r="BK396" s="516"/>
    </row>
    <row r="397" customFormat="false" ht="14.25" hidden="false" customHeight="false" outlineLevel="0" collapsed="false">
      <c r="A397" s="503"/>
      <c r="B397" s="504"/>
      <c r="C397" s="604"/>
      <c r="D397" s="505"/>
      <c r="E397" s="505"/>
      <c r="F397" s="505"/>
      <c r="G397" s="505"/>
      <c r="H397" s="507"/>
      <c r="I397" s="508"/>
      <c r="J397" s="508"/>
      <c r="K397" s="508"/>
      <c r="L397" s="509"/>
      <c r="M397" s="510"/>
      <c r="N397" s="510"/>
      <c r="O397" s="509"/>
      <c r="P397" s="509"/>
      <c r="Q397" s="511"/>
      <c r="R397" s="511"/>
      <c r="S397" s="511"/>
      <c r="T397" s="511"/>
      <c r="U397" s="511"/>
      <c r="V397" s="512"/>
      <c r="W397" s="513"/>
      <c r="X397" s="518"/>
      <c r="Y397" s="505"/>
      <c r="Z397" s="551"/>
      <c r="AA397" s="505"/>
      <c r="AB397" s="552"/>
      <c r="AC397" s="553"/>
      <c r="AD397" s="553"/>
      <c r="AE397" s="554"/>
      <c r="AF397" s="554"/>
      <c r="AG397" s="551"/>
      <c r="AH397" s="555"/>
      <c r="AI397" s="555"/>
      <c r="AJ397" s="555"/>
      <c r="AK397" s="555"/>
      <c r="AL397" s="555"/>
      <c r="AM397" s="553"/>
      <c r="AN397" s="556"/>
      <c r="AO397" s="518"/>
      <c r="AP397" s="504"/>
      <c r="AQ397" s="604"/>
      <c r="AR397" s="505"/>
      <c r="AS397" s="505"/>
      <c r="AT397" s="505"/>
      <c r="AU397" s="507"/>
      <c r="AV397" s="505"/>
      <c r="AW397" s="551"/>
      <c r="AX397" s="505"/>
      <c r="AY397" s="510"/>
      <c r="AZ397" s="510"/>
      <c r="BA397" s="510"/>
      <c r="BB397" s="509"/>
      <c r="BC397" s="509"/>
      <c r="BD397" s="509"/>
      <c r="BE397" s="509"/>
      <c r="BF397" s="511"/>
      <c r="BG397" s="511"/>
      <c r="BH397" s="511"/>
      <c r="BI397" s="511"/>
      <c r="BJ397" s="515"/>
      <c r="BK397" s="516"/>
    </row>
    <row r="398" s="456" customFormat="true" ht="14.25" hidden="false" customHeight="false" outlineLevel="0" collapsed="false">
      <c r="A398" s="557" t="s">
        <v>1501</v>
      </c>
      <c r="B398" s="504"/>
      <c r="C398" s="504"/>
      <c r="D398" s="505"/>
      <c r="E398" s="505"/>
      <c r="F398" s="505"/>
      <c r="G398" s="506"/>
      <c r="H398" s="507"/>
      <c r="I398" s="508"/>
      <c r="J398" s="508"/>
      <c r="K398" s="508"/>
      <c r="L398" s="509"/>
      <c r="M398" s="510"/>
      <c r="N398" s="510"/>
      <c r="O398" s="509"/>
      <c r="P398" s="509"/>
      <c r="Q398" s="511"/>
      <c r="R398" s="511"/>
      <c r="S398" s="511"/>
      <c r="T398" s="511"/>
      <c r="U398" s="511"/>
      <c r="V398" s="512"/>
      <c r="W398" s="513"/>
      <c r="X398" s="528" t="str">
        <f aca="false">$A398</f>
        <v>Rua Esther Alexandre Andrade</v>
      </c>
      <c r="Y398" s="522"/>
      <c r="Z398" s="522"/>
      <c r="AA398" s="522"/>
      <c r="AB398" s="525"/>
      <c r="AC398" s="525"/>
      <c r="AD398" s="525"/>
      <c r="AE398" s="525"/>
      <c r="AF398" s="523"/>
      <c r="AG398" s="525"/>
      <c r="AH398" s="525"/>
      <c r="AI398" s="525"/>
      <c r="AJ398" s="525"/>
      <c r="AK398" s="525"/>
      <c r="AL398" s="525"/>
      <c r="AM398" s="525"/>
      <c r="AN398" s="527"/>
      <c r="AO398" s="557" t="str">
        <f aca="false">$A398</f>
        <v>Rua Esther Alexandre Andrade</v>
      </c>
      <c r="AP398" s="504"/>
      <c r="AQ398" s="504"/>
      <c r="AR398" s="505"/>
      <c r="AS398" s="505"/>
      <c r="AT398" s="505"/>
      <c r="AU398" s="507"/>
      <c r="AV398" s="506"/>
      <c r="AW398" s="506"/>
      <c r="AX398" s="506"/>
      <c r="AY398" s="510"/>
      <c r="AZ398" s="510"/>
      <c r="BA398" s="510"/>
      <c r="BB398" s="509"/>
      <c r="BC398" s="509"/>
      <c r="BD398" s="509"/>
      <c r="BE398" s="509"/>
      <c r="BF398" s="509"/>
      <c r="BG398" s="509"/>
      <c r="BH398" s="509"/>
      <c r="BI398" s="509"/>
      <c r="BJ398" s="515"/>
      <c r="BK398" s="516"/>
    </row>
    <row r="399" customFormat="false" ht="14.25" hidden="false" customHeight="false" outlineLevel="0" collapsed="false">
      <c r="A399" s="558" t="s">
        <v>1502</v>
      </c>
      <c r="B399" s="570" t="s">
        <v>10</v>
      </c>
      <c r="C399" s="571" t="s">
        <v>1503</v>
      </c>
      <c r="D399" s="560" t="n">
        <v>0.4</v>
      </c>
      <c r="E399" s="561"/>
      <c r="F399" s="561"/>
      <c r="G399" s="560" t="s">
        <v>1155</v>
      </c>
      <c r="H399" s="562" t="n">
        <v>35</v>
      </c>
      <c r="I399" s="563" t="n">
        <v>0.977</v>
      </c>
      <c r="J399" s="563" t="n">
        <v>0.973500000000001</v>
      </c>
      <c r="K399" s="536" t="n">
        <v>0.072</v>
      </c>
      <c r="L399" s="537" t="n">
        <f aca="false">ROUND((I399+J399)/2,2)</f>
        <v>0.98</v>
      </c>
      <c r="M399" s="538" t="n">
        <f aca="false">IF(F399=0,ROUND($D399*0.1,2),IF(D399&gt;2.8,0.18,0.15))</f>
        <v>0.04</v>
      </c>
      <c r="N399" s="538" t="n">
        <f aca="false">IF(F399=0,IF(ROUND($D399/4,2),IF(ROUND(($D399*1.2)/6,2)&lt;0.1,0.1,ROUND(($D399*1.2)/6,2))),0.5)</f>
        <v>0.1</v>
      </c>
      <c r="O399" s="537" t="n">
        <f aca="false">L399+M399+N399</f>
        <v>1.12</v>
      </c>
      <c r="P399" s="537" t="n">
        <f aca="false">IF(O399&lt;2,(D399+M399*2)+0.6,(D399+M399*2)+0.6+ROUNDUP(O399-2,0)*0.1)</f>
        <v>1.08</v>
      </c>
      <c r="Q399" s="539" t="n">
        <f aca="false">IF($O399&lt;=$W$4,ROUND(IF($O399&lt;1.5,$O399*$H399*$P399,1.5*$H399*$P399),2),0)</f>
        <v>42.34</v>
      </c>
      <c r="R399" s="539" t="n">
        <f aca="false">IF($O399&gt;$W$4,ROUND(IF($O399&lt;1.5,$O399*$H399*$P399,1.5*$H399*$P399),2),0)</f>
        <v>0</v>
      </c>
      <c r="S399" s="539" t="n">
        <f aca="false">IF($O399&gt;$W$4,ROUND(IF($O399&lt;1.5,0,IF($O399&gt;3,1.5*$H399*$P399,($O399-1.5)*$H399*$P399)),2),0)</f>
        <v>0</v>
      </c>
      <c r="T399" s="539" t="n">
        <f aca="false">IF($O399&gt;$W$4,ROUND(IF($O399&lt;3,0,IF($O399&gt;4.5,1.5*$H399*$P399,($O399-3)*$H399*$P399)),2),0)</f>
        <v>0</v>
      </c>
      <c r="U399" s="539" t="n">
        <f aca="false">IF($O399&gt;$W$4,ROUND(IF($O399&lt;4.5,0,IF($O399&gt;6,($O399-4.5)*$H399*$P399,($O399-4.5)*$H399*$P399)),2),0)</f>
        <v>0</v>
      </c>
      <c r="V399" s="540" t="n">
        <f aca="false">IF($O399&gt;$W$4,IF($O399&lt;=4,ROUND($H399*($O399+0.5)*2,2),0),0)</f>
        <v>0</v>
      </c>
      <c r="W399" s="541" t="n">
        <f aca="false">IF($O399&gt;$W$4,IF($O399&gt;4,ROUND($H399*($O399+0.5)*2,2),0),0)</f>
        <v>0</v>
      </c>
      <c r="X399" s="558" t="str">
        <f aca="false">A399</f>
        <v>JC29-23-1</v>
      </c>
      <c r="Y399" s="560" t="n">
        <f aca="false">IF($D399=0.4,1.2,IF($D399=0.6,1.2,IF($D399=0.8,1.3,IF($D399=1,1.5,IF($D399=1.2,1.7,IF($D399&lt;=2,2,"--"))))))</f>
        <v>1.2</v>
      </c>
      <c r="Z399" s="564" t="s">
        <v>1151</v>
      </c>
      <c r="AA399" s="561" t="n">
        <f aca="false">Y399</f>
        <v>1.2</v>
      </c>
      <c r="AB399" s="543" t="n">
        <f aca="false">IF($Y399="--","--",I399)</f>
        <v>0.977</v>
      </c>
      <c r="AC399" s="544" t="n">
        <f aca="false">IF($Y399="--","--",IF(D399&gt;1.5,0.15,ROUND($D399*0.1,2)))</f>
        <v>0.04</v>
      </c>
      <c r="AD399" s="544" t="n">
        <f aca="false">IF($Y399="--","--",0.15)</f>
        <v>0.15</v>
      </c>
      <c r="AE399" s="545" t="n">
        <f aca="false">IF($Y399="--","--",ROUND(AB399+AC399+AD399,2))</f>
        <v>1.17</v>
      </c>
      <c r="AF399" s="565" t="n">
        <f aca="false">IF($Y399="--","--",IF($AB399&lt;=2,$Y399+1,($Y399+1)+ROUNDUP($AB399-2,0)*0.1))</f>
        <v>2.2</v>
      </c>
      <c r="AG399" s="566" t="n">
        <f aca="false">IF($D399=0.4,0.92,IF($D399=0.6,0.68,IF($D399=0.8,0.74,IF($D399=1,0.7,IF($D399=1.2,0.66,IF($D399=1.5,0.6,IF($D399&lt;=2,(2.4-(D399+0.3)),"--")))))))</f>
        <v>0.92</v>
      </c>
      <c r="AH399" s="547" t="n">
        <f aca="false">IF($Y399="--","--",IF($AE399&lt;=$W$4,ROUND(IF($AE399&lt;1.5,$AE399*$AF399*$AG399,1.5*$AF399*$AG399),2),0))</f>
        <v>2.37</v>
      </c>
      <c r="AI399" s="547" t="n">
        <f aca="false">IF($Y399="--","--",IF($AE399&gt;$W$4,ROUND(IF($AE399&lt;1.5,$AE399*$AF399*$AG399,1.5*$AF399*$AG399),2),0))</f>
        <v>0</v>
      </c>
      <c r="AJ399" s="547" t="n">
        <f aca="false">IF($Y399="--","--",IF($AE399&gt;$W$4,ROUND(IF($AE399&lt;1.5,0,IF($AE399&gt;3,1.5*$AF399*$AG399,($AE399-1.5)*$AF399*$AG399)),2),0))</f>
        <v>0</v>
      </c>
      <c r="AK399" s="547" t="n">
        <f aca="false">IF($Y399="--","--",IF($AE399&gt;$W$4,ROUND(IF($AE399&lt;3,0,IF($AE399&gt;4.5,1.5*$AF399*$AG399,($AE399-3)*$AF399*$AG399)),2),0))</f>
        <v>0</v>
      </c>
      <c r="AL399" s="547" t="n">
        <f aca="false">IF($Y399="--","--",IF($AE399&gt;$W$4,ROUND(IF($AE399&lt;4.5,0,IF($AE399&gt;6,($AE399-4.5)*$AF399*$AG399,($AE399-4.5)*$AF399*$AG399)),2),0))</f>
        <v>0</v>
      </c>
      <c r="AM399" s="544" t="n">
        <f aca="false">IF($Y399="--","--",IF($AE399&gt;$W$4,IF($AE399&lt;=4,ROUND(($AG399*4)*($AE399+0.5)*2,2),0),0))</f>
        <v>0</v>
      </c>
      <c r="AN399" s="548" t="n">
        <f aca="false">IF($Y399="--","--",IF($AE399&gt;$W$4,IF($AE399&gt;4,ROUND(($AG399*4)*($AE399+0.5)*2,2),0),0))</f>
        <v>0</v>
      </c>
      <c r="AO399" s="558" t="s">
        <v>1502</v>
      </c>
      <c r="AP399" s="570" t="s">
        <v>10</v>
      </c>
      <c r="AQ399" s="571" t="s">
        <v>1503</v>
      </c>
      <c r="AR399" s="560" t="n">
        <v>0.4</v>
      </c>
      <c r="AS399" s="561"/>
      <c r="AT399" s="561"/>
      <c r="AU399" s="562" t="n">
        <v>35</v>
      </c>
      <c r="AV399" s="560" t="n">
        <f aca="false">IF($Y399="--","--",Y399+0.2)</f>
        <v>1.4</v>
      </c>
      <c r="AW399" s="564" t="s">
        <v>1151</v>
      </c>
      <c r="AX399" s="561" t="n">
        <f aca="false">AV399</f>
        <v>1.4</v>
      </c>
      <c r="AY399" s="538" t="n">
        <f aca="false">IF(D399&gt;2,AU399,AU399-AV399)</f>
        <v>33.6</v>
      </c>
      <c r="AZ399" s="538" t="n">
        <f aca="false">N399</f>
        <v>0.1</v>
      </c>
      <c r="BA399" s="538" t="n">
        <f aca="false">P399</f>
        <v>1.08</v>
      </c>
      <c r="BB399" s="537" t="n">
        <f aca="false">IF(F399=0,IF(ROUND(AY399*(((N399*P399)+(((D399+M399*2)/6)*P399))-ROUND(((D399+M399*2)^2)*((PI()*96.379/(4*360))-((SIN((96.379/2)*PI()/180))*(COS((96.379/2)*PI()/180))/4)),4)),2),ROUND(AY399*(((N399*P399)+(((D399+M399*2)/4)*P399))-ROUND(((D399+M399*2)^2)*((PI()*120/(4*360))-((SIN((120/2)*PI()/180))*(COS((120/2)*PI()/180))/4)),4)),2)),0)</f>
        <v>6.79</v>
      </c>
      <c r="BC399" s="549" t="n">
        <f aca="false">IF(F399&gt;0,ROUND(AY399*N399*P399,2),0)</f>
        <v>0</v>
      </c>
      <c r="BD399" s="549" t="n">
        <f aca="false">SUM(Q399:U399,AH399:AL399)</f>
        <v>44.71</v>
      </c>
      <c r="BE399" s="549" t="n">
        <f aca="false">IF(F399=0,ROUND((PI()*((D399+M399*2)^2)/4)*AY399,2),ROUND((D399+M399*2)*(F399+M399*2)*AY399,2))</f>
        <v>6.08</v>
      </c>
      <c r="BF399" s="572" t="n">
        <f aca="false">IF(($I399+M399-0.15)&lt;=2,($I399+M399+0.15),IF(($I399+M399)&lt;=3,2.35,($I399+M399+0.2)-0.85))</f>
        <v>1.167</v>
      </c>
      <c r="BG399" s="572" t="n">
        <f aca="false">IF(D399&gt;2,(I399-F399-M399-0.11),IF(($I399+M399)&lt;=2,0,IF(($I399+M399)&gt;3,0.85,(I399+M399+0.2-BF399))))</f>
        <v>0</v>
      </c>
      <c r="BH399" s="572" t="n">
        <f aca="false">IF(D399&gt;2,ROUND(((1.42+0.4)+(0.91+0.4))*2*BG399,2),ROUND(AV399*AX399*BF399,2))</f>
        <v>2.29</v>
      </c>
      <c r="BI399" s="572" t="n">
        <f aca="false">ROUND(((PI()*0.9^2)/4)*BG399,2)</f>
        <v>0</v>
      </c>
      <c r="BJ399" s="550" t="n">
        <f aca="false">ROUND(BD399-BE399-BH399-BI399-BB399-BC399,2)</f>
        <v>29.55</v>
      </c>
      <c r="BK399" s="516"/>
    </row>
    <row r="400" customFormat="false" ht="14.25" hidden="false" customHeight="false" outlineLevel="0" collapsed="false">
      <c r="A400" s="530" t="s">
        <v>1503</v>
      </c>
      <c r="B400" s="531" t="s">
        <v>10</v>
      </c>
      <c r="C400" s="532" t="s">
        <v>1504</v>
      </c>
      <c r="D400" s="533" t="n">
        <v>0.4</v>
      </c>
      <c r="E400" s="534"/>
      <c r="F400" s="534"/>
      <c r="G400" s="533" t="s">
        <v>1155</v>
      </c>
      <c r="H400" s="535" t="n">
        <v>31</v>
      </c>
      <c r="I400" s="536" t="n">
        <v>1.0455</v>
      </c>
      <c r="J400" s="536" t="n">
        <v>1.0284</v>
      </c>
      <c r="K400" s="536" t="n">
        <v>0.8</v>
      </c>
      <c r="L400" s="537" t="n">
        <f aca="false">ROUND((I400+J400)/2,2)</f>
        <v>1.04</v>
      </c>
      <c r="M400" s="538" t="n">
        <f aca="false">IF(F400=0,ROUND($D400*0.1,2),IF(D400&gt;2.8,0.18,0.15))</f>
        <v>0.04</v>
      </c>
      <c r="N400" s="538" t="n">
        <f aca="false">IF(F400=0,IF(ROUND($D400/4,2),IF(ROUND(($D400*1.2)/6,2)&lt;0.1,0.1,ROUND(($D400*1.2)/6,2))),0.5)</f>
        <v>0.1</v>
      </c>
      <c r="O400" s="537" t="n">
        <f aca="false">L400+M400+N400</f>
        <v>1.18</v>
      </c>
      <c r="P400" s="537" t="n">
        <f aca="false">IF(O400&lt;2,(D400+M400*2)+0.6,(D400+M400*2)+0.6+ROUNDUP(O400-2,0)*0.1)</f>
        <v>1.08</v>
      </c>
      <c r="Q400" s="539" t="n">
        <f aca="false">IF($O400&lt;=$W$4,ROUND(IF($O400&lt;1.5,$O400*$H400*$P400,1.5*$H400*$P400),2),0)</f>
        <v>39.51</v>
      </c>
      <c r="R400" s="539" t="n">
        <f aca="false">IF($O400&gt;$W$4,ROUND(IF($O400&lt;1.5,$O400*$H400*$P400,1.5*$H400*$P400),2),0)</f>
        <v>0</v>
      </c>
      <c r="S400" s="539" t="n">
        <f aca="false">IF($O400&gt;$W$4,ROUND(IF($O400&lt;1.5,0,IF($O400&gt;3,1.5*$H400*$P400,($O400-1.5)*$H400*$P400)),2),0)</f>
        <v>0</v>
      </c>
      <c r="T400" s="539" t="n">
        <f aca="false">IF($O400&gt;$W$4,ROUND(IF($O400&lt;3,0,IF($O400&gt;4.5,1.5*$H400*$P400,($O400-3)*$H400*$P400)),2),0)</f>
        <v>0</v>
      </c>
      <c r="U400" s="539" t="n">
        <f aca="false">IF($O400&gt;$W$4,ROUND(IF($O400&lt;4.5,0,IF($O400&gt;6,($O400-4.5)*$H400*$P400,($O400-4.5)*$H400*$P400)),2),0)</f>
        <v>0</v>
      </c>
      <c r="V400" s="540" t="n">
        <f aca="false">IF($O400&gt;$W$4,IF($O400&lt;=4,ROUND($H400*($O400+0.5)*2,2),0),0)</f>
        <v>0</v>
      </c>
      <c r="W400" s="541" t="n">
        <f aca="false">IF($O400&gt;$W$4,IF($O400&gt;4,ROUND($H400*($O400+0.5)*2,2),0),0)</f>
        <v>0</v>
      </c>
      <c r="X400" s="530" t="str">
        <f aca="false">A400</f>
        <v>JC29-23-2</v>
      </c>
      <c r="Y400" s="533" t="n">
        <f aca="false">IF($D400=0.4,1.2,IF($D400=0.6,1.2,IF($D400=0.8,1.3,IF($D400=1,1.5,IF($D400=1.2,1.7,IF($D400&lt;=2,2,"--"))))))</f>
        <v>1.2</v>
      </c>
      <c r="Z400" s="542" t="s">
        <v>1151</v>
      </c>
      <c r="AA400" s="534" t="n">
        <f aca="false">Y400</f>
        <v>1.2</v>
      </c>
      <c r="AB400" s="543" t="n">
        <f aca="false">IF($Y400="--","--",I400)</f>
        <v>1.0455</v>
      </c>
      <c r="AC400" s="544" t="n">
        <f aca="false">IF($Y400="--","--",IF(D400&gt;1.5,0.15,ROUND($D400*0.1,2)))</f>
        <v>0.04</v>
      </c>
      <c r="AD400" s="544" t="n">
        <f aca="false">IF($Y400="--","--",0.15)</f>
        <v>0.15</v>
      </c>
      <c r="AE400" s="545" t="n">
        <f aca="false">IF($Y400="--","--",ROUND(AB400+AC400+AD400,2))</f>
        <v>1.24</v>
      </c>
      <c r="AF400" s="545" t="n">
        <f aca="false">IF($Y400="--","--",IF($AB400&lt;=2,$Y400+1,($Y400+1)+ROUNDUP($AB400-2,0)*0.1))</f>
        <v>2.2</v>
      </c>
      <c r="AG400" s="546" t="n">
        <f aca="false">IF($D400=0.4,0.92,IF($D400=0.6,0.68,IF($D400=0.8,0.74,IF($D400=1,0.7,IF($D400=1.2,0.66,IF($D400=1.5,0.6,IF($D400&lt;=2,(2.4-(D400+0.3)),"--")))))))</f>
        <v>0.92</v>
      </c>
      <c r="AH400" s="547" t="n">
        <f aca="false">IF($Y400="--","--",IF($AE400&lt;=$W$4,ROUND(IF($AE400&lt;1.5,$AE400*$AF400*$AG400,1.5*$AF400*$AG400),2),0))</f>
        <v>2.51</v>
      </c>
      <c r="AI400" s="547" t="n">
        <f aca="false">IF($Y400="--","--",IF($AE400&gt;$W$4,ROUND(IF($AE400&lt;1.5,$AE400*$AF400*$AG400,1.5*$AF400*$AG400),2),0))</f>
        <v>0</v>
      </c>
      <c r="AJ400" s="547" t="n">
        <f aca="false">IF($Y400="--","--",IF($AE400&gt;$W$4,ROUND(IF($AE400&lt;1.5,0,IF($AE400&gt;3,1.5*$AF400*$AG400,($AE400-1.5)*$AF400*$AG400)),2),0))</f>
        <v>0</v>
      </c>
      <c r="AK400" s="547" t="n">
        <f aca="false">IF($Y400="--","--",IF($AE400&gt;$W$4,ROUND(IF($AE400&lt;3,0,IF($AE400&gt;4.5,1.5*$AF400*$AG400,($AE400-3)*$AF400*$AG400)),2),0))</f>
        <v>0</v>
      </c>
      <c r="AL400" s="547" t="n">
        <f aca="false">IF($Y400="--","--",IF($AE400&gt;$W$4,ROUND(IF($AE400&lt;4.5,0,IF($AE400&gt;6,($AE400-4.5)*$AF400*$AG400,($AE400-4.5)*$AF400*$AG400)),2),0))</f>
        <v>0</v>
      </c>
      <c r="AM400" s="544" t="n">
        <f aca="false">IF($Y400="--","--",IF($AE400&gt;$W$4,IF($AE400&lt;=4,ROUND(($AG400*4)*($AE400+0.5)*2,2),0),0))</f>
        <v>0</v>
      </c>
      <c r="AN400" s="548" t="n">
        <f aca="false">IF($Y400="--","--",IF($AE400&gt;$W$4,IF($AE400&gt;4,ROUND(($AG400*4)*($AE400+0.5)*2,2),0),0))</f>
        <v>0</v>
      </c>
      <c r="AO400" s="530" t="s">
        <v>1503</v>
      </c>
      <c r="AP400" s="531" t="s">
        <v>10</v>
      </c>
      <c r="AQ400" s="532" t="s">
        <v>1504</v>
      </c>
      <c r="AR400" s="533" t="n">
        <v>0.4</v>
      </c>
      <c r="AS400" s="534"/>
      <c r="AT400" s="534"/>
      <c r="AU400" s="535" t="n">
        <v>31</v>
      </c>
      <c r="AV400" s="533" t="n">
        <f aca="false">IF($Y400="--","--",Y400+0.2)</f>
        <v>1.4</v>
      </c>
      <c r="AW400" s="542" t="s">
        <v>1151</v>
      </c>
      <c r="AX400" s="534" t="n">
        <f aca="false">AV400</f>
        <v>1.4</v>
      </c>
      <c r="AY400" s="538" t="n">
        <f aca="false">IF(D400&gt;2,AU400,AU400-AV400)</f>
        <v>29.6</v>
      </c>
      <c r="AZ400" s="538" t="n">
        <f aca="false">N400</f>
        <v>0.1</v>
      </c>
      <c r="BA400" s="538" t="n">
        <f aca="false">P400</f>
        <v>1.08</v>
      </c>
      <c r="BB400" s="537" t="n">
        <f aca="false">IF(F400=0,IF(ROUND(AY400*(((N400*P400)+(((D400+M400*2)/6)*P400))-ROUND(((D400+M400*2)^2)*((PI()*96.379/(4*360))-((SIN((96.379/2)*PI()/180))*(COS((96.379/2)*PI()/180))/4)),4)),2),ROUND(AY400*(((N400*P400)+(((D400+M400*2)/4)*P400))-ROUND(((D400+M400*2)^2)*((PI()*120/(4*360))-((SIN((120/2)*PI()/180))*(COS((120/2)*PI()/180))/4)),4)),2)),0)</f>
        <v>5.99</v>
      </c>
      <c r="BC400" s="549" t="n">
        <f aca="false">IF(F400&gt;0,ROUND(AY400*N400*P400,2),0)</f>
        <v>0</v>
      </c>
      <c r="BD400" s="549" t="n">
        <f aca="false">SUM(Q400:U400,AH400:AL400)</f>
        <v>42.02</v>
      </c>
      <c r="BE400" s="549" t="n">
        <f aca="false">IF(F400=0,ROUND((PI()*((D400+M400*2)^2)/4)*AY400,2),ROUND((D400+M400*2)*(F400+M400*2)*AY400,2))</f>
        <v>5.36</v>
      </c>
      <c r="BF400" s="539" t="n">
        <f aca="false">IF(($I400+M400-0.15)&lt;=2,($I400+M400+0.15),IF(($I400+M400)&lt;=3,2.35,($I400+M400+0.2)-0.85))</f>
        <v>1.2355</v>
      </c>
      <c r="BG400" s="539" t="n">
        <f aca="false">IF(D400&gt;2,(I400-F400-M400-0.11),IF(($I400+M400)&lt;=2,0,IF(($I400+M400)&gt;3,0.85,(I400+M400+0.2-BF400))))</f>
        <v>0</v>
      </c>
      <c r="BH400" s="539" t="n">
        <f aca="false">IF(D400&gt;2,ROUND(((1.42+0.4)+(0.91+0.4))*2*BG400,2),ROUND(AV400*AX400*BF400,2))</f>
        <v>2.42</v>
      </c>
      <c r="BI400" s="539" t="n">
        <f aca="false">ROUND(((PI()*0.9^2)/4)*BG400,2)</f>
        <v>0</v>
      </c>
      <c r="BJ400" s="550" t="n">
        <f aca="false">ROUND(BD400-BE400-BH400-BI400-BB400-BC400,2)</f>
        <v>28.25</v>
      </c>
      <c r="BK400" s="516"/>
    </row>
    <row r="401" customFormat="false" ht="14.25" hidden="false" customHeight="false" outlineLevel="0" collapsed="false">
      <c r="A401" s="503"/>
      <c r="B401" s="504"/>
      <c r="C401" s="604"/>
      <c r="D401" s="505"/>
      <c r="E401" s="505"/>
      <c r="F401" s="505"/>
      <c r="G401" s="505"/>
      <c r="H401" s="507"/>
      <c r="I401" s="508"/>
      <c r="J401" s="508"/>
      <c r="K401" s="508"/>
      <c r="L401" s="509"/>
      <c r="M401" s="510"/>
      <c r="N401" s="510"/>
      <c r="O401" s="509"/>
      <c r="P401" s="509"/>
      <c r="Q401" s="511"/>
      <c r="R401" s="511"/>
      <c r="S401" s="511"/>
      <c r="T401" s="511"/>
      <c r="U401" s="511"/>
      <c r="V401" s="512"/>
      <c r="W401" s="513"/>
      <c r="X401" s="518"/>
      <c r="Y401" s="505"/>
      <c r="Z401" s="551"/>
      <c r="AA401" s="505"/>
      <c r="AB401" s="552"/>
      <c r="AC401" s="553"/>
      <c r="AD401" s="553"/>
      <c r="AE401" s="554"/>
      <c r="AF401" s="554"/>
      <c r="AG401" s="551"/>
      <c r="AH401" s="555"/>
      <c r="AI401" s="555"/>
      <c r="AJ401" s="555"/>
      <c r="AK401" s="555"/>
      <c r="AL401" s="555"/>
      <c r="AM401" s="553"/>
      <c r="AN401" s="556"/>
      <c r="AO401" s="518"/>
      <c r="AP401" s="504"/>
      <c r="AQ401" s="604"/>
      <c r="AR401" s="505"/>
      <c r="AS401" s="505"/>
      <c r="AT401" s="505"/>
      <c r="AU401" s="507"/>
      <c r="AV401" s="505"/>
      <c r="AW401" s="551"/>
      <c r="AX401" s="505"/>
      <c r="AY401" s="510"/>
      <c r="AZ401" s="510"/>
      <c r="BA401" s="510"/>
      <c r="BB401" s="509"/>
      <c r="BC401" s="509"/>
      <c r="BD401" s="509"/>
      <c r="BE401" s="509"/>
      <c r="BF401" s="511"/>
      <c r="BG401" s="511"/>
      <c r="BH401" s="511"/>
      <c r="BI401" s="511"/>
      <c r="BJ401" s="515"/>
      <c r="BK401" s="516"/>
    </row>
    <row r="402" s="456" customFormat="true" ht="14.25" hidden="false" customHeight="false" outlineLevel="0" collapsed="false">
      <c r="A402" s="557" t="s">
        <v>1505</v>
      </c>
      <c r="B402" s="504"/>
      <c r="C402" s="504"/>
      <c r="D402" s="505"/>
      <c r="E402" s="505"/>
      <c r="F402" s="505"/>
      <c r="G402" s="506"/>
      <c r="H402" s="507"/>
      <c r="I402" s="508"/>
      <c r="J402" s="508"/>
      <c r="K402" s="508"/>
      <c r="L402" s="509"/>
      <c r="M402" s="510"/>
      <c r="N402" s="510"/>
      <c r="O402" s="509"/>
      <c r="P402" s="509"/>
      <c r="Q402" s="511"/>
      <c r="R402" s="511"/>
      <c r="S402" s="511"/>
      <c r="T402" s="511"/>
      <c r="U402" s="511"/>
      <c r="V402" s="512"/>
      <c r="W402" s="513"/>
      <c r="X402" s="528" t="str">
        <f aca="false">$A402</f>
        <v>Rua João Paulo II ==&gt; Avenida Pilsen</v>
      </c>
      <c r="Y402" s="522"/>
      <c r="Z402" s="522"/>
      <c r="AA402" s="522"/>
      <c r="AB402" s="525"/>
      <c r="AC402" s="525"/>
      <c r="AD402" s="525"/>
      <c r="AE402" s="525"/>
      <c r="AF402" s="523"/>
      <c r="AG402" s="525"/>
      <c r="AH402" s="525"/>
      <c r="AI402" s="525"/>
      <c r="AJ402" s="525"/>
      <c r="AK402" s="525"/>
      <c r="AL402" s="525"/>
      <c r="AM402" s="525"/>
      <c r="AN402" s="527"/>
      <c r="AO402" s="557" t="str">
        <f aca="false">$A402</f>
        <v>Rua João Paulo II ==&gt; Avenida Pilsen</v>
      </c>
      <c r="AP402" s="504"/>
      <c r="AQ402" s="504"/>
      <c r="AR402" s="505"/>
      <c r="AS402" s="505"/>
      <c r="AT402" s="505"/>
      <c r="AU402" s="507"/>
      <c r="AV402" s="506"/>
      <c r="AW402" s="506"/>
      <c r="AX402" s="506"/>
      <c r="AY402" s="510"/>
      <c r="AZ402" s="510"/>
      <c r="BA402" s="510"/>
      <c r="BB402" s="509"/>
      <c r="BC402" s="509"/>
      <c r="BD402" s="509"/>
      <c r="BE402" s="509"/>
      <c r="BF402" s="509"/>
      <c r="BG402" s="509"/>
      <c r="BH402" s="509"/>
      <c r="BI402" s="509"/>
      <c r="BJ402" s="515"/>
      <c r="BK402" s="516"/>
    </row>
    <row r="403" customFormat="false" ht="14.25" hidden="false" customHeight="false" outlineLevel="0" collapsed="false">
      <c r="A403" s="530" t="s">
        <v>1506</v>
      </c>
      <c r="B403" s="531" t="s">
        <v>10</v>
      </c>
      <c r="C403" s="569" t="s">
        <v>1507</v>
      </c>
      <c r="D403" s="533" t="n">
        <v>0.4</v>
      </c>
      <c r="E403" s="534"/>
      <c r="F403" s="534"/>
      <c r="G403" s="533" t="s">
        <v>1150</v>
      </c>
      <c r="H403" s="535" t="n">
        <v>40</v>
      </c>
      <c r="I403" s="536" t="n">
        <v>1.1</v>
      </c>
      <c r="J403" s="536" t="n">
        <v>1.1</v>
      </c>
      <c r="K403" s="536" t="n">
        <v>0.068</v>
      </c>
      <c r="L403" s="537" t="n">
        <f aca="false">ROUND((I403+J403)/2,2)</f>
        <v>1.1</v>
      </c>
      <c r="M403" s="538" t="n">
        <f aca="false">IF(F403=0,ROUND($D403*0.1,2),IF(D403&gt;2.8,0.18,0.15))</f>
        <v>0.04</v>
      </c>
      <c r="N403" s="538" t="n">
        <f aca="false">IF(F403=0,IF(ROUND($D403/4,2),IF(ROUND(($D403*1.2)/6,2)&lt;0.1,0.1,ROUND(($D403*1.2)/6,2))),0.5)</f>
        <v>0.1</v>
      </c>
      <c r="O403" s="537" t="n">
        <f aca="false">L403+M403+N403</f>
        <v>1.24</v>
      </c>
      <c r="P403" s="537" t="n">
        <f aca="false">IF(O403&lt;2,(D403+M403*2)+0.6,(D403+M403*2)+0.6+ROUNDUP(O403-2,0)*0.1)</f>
        <v>1.08</v>
      </c>
      <c r="Q403" s="539" t="n">
        <f aca="false">IF($O403&lt;=$W$4,ROUND(IF($O403&lt;1.5,$O403*$H403*$P403,1.5*$H403*$P403),2),0)</f>
        <v>53.57</v>
      </c>
      <c r="R403" s="539" t="n">
        <f aca="false">IF($O403&gt;$W$4,ROUND(IF($O403&lt;1.5,$O403*$H403*$P403,1.5*$H403*$P403),2),0)</f>
        <v>0</v>
      </c>
      <c r="S403" s="539" t="n">
        <f aca="false">IF($O403&gt;$W$4,ROUND(IF($O403&lt;1.5,0,IF($O403&gt;3,1.5*$H403*$P403,($O403-1.5)*$H403*$P403)),2),0)</f>
        <v>0</v>
      </c>
      <c r="T403" s="539" t="n">
        <f aca="false">IF($O403&gt;$W$4,ROUND(IF($O403&lt;3,0,IF($O403&gt;4.5,1.5*$H403*$P403,($O403-3)*$H403*$P403)),2),0)</f>
        <v>0</v>
      </c>
      <c r="U403" s="539" t="n">
        <f aca="false">IF($O403&gt;$W$4,ROUND(IF($O403&lt;4.5,0,IF($O403&gt;6,($O403-4.5)*$H403*$P403,($O403-4.5)*$H403*$P403)),2),0)</f>
        <v>0</v>
      </c>
      <c r="V403" s="540" t="n">
        <f aca="false">IF($O403&gt;$W$4,IF($O403&lt;=4,ROUND($H403*($O403+0.5)*2,2),0),0)</f>
        <v>0</v>
      </c>
      <c r="W403" s="541" t="n">
        <f aca="false">IF($O403&gt;$W$4,IF($O403&gt;4,ROUND($H403*($O403+0.5)*2,2),0),0)</f>
        <v>0</v>
      </c>
      <c r="X403" s="530" t="str">
        <f aca="false">A403</f>
        <v>JC29-1</v>
      </c>
      <c r="Y403" s="533" t="n">
        <f aca="false">IF($D403=0.4,1.2,IF($D403=0.6,1.2,IF($D403=0.8,1.3,IF($D403=1,1.5,IF($D403=1.2,1.7,IF($D403&lt;=2,2,"--"))))))</f>
        <v>1.2</v>
      </c>
      <c r="Z403" s="542" t="s">
        <v>1151</v>
      </c>
      <c r="AA403" s="534" t="n">
        <f aca="false">Y403</f>
        <v>1.2</v>
      </c>
      <c r="AB403" s="543" t="n">
        <f aca="false">IF($Y403="--","--",I403)</f>
        <v>1.1</v>
      </c>
      <c r="AC403" s="544" t="n">
        <f aca="false">IF($Y403="--","--",IF(D403&gt;1.5,0.15,ROUND($D403*0.1,2)))</f>
        <v>0.04</v>
      </c>
      <c r="AD403" s="544" t="n">
        <f aca="false">IF($Y403="--","--",0.15)</f>
        <v>0.15</v>
      </c>
      <c r="AE403" s="545" t="n">
        <f aca="false">IF($Y403="--","--",ROUND(AB403+AC403+AD403,2))</f>
        <v>1.29</v>
      </c>
      <c r="AF403" s="545" t="n">
        <f aca="false">IF($Y403="--","--",IF($AB403&lt;=2,$Y403+1,($Y403+1)+ROUNDUP($AB403-2,0)*0.1))</f>
        <v>2.2</v>
      </c>
      <c r="AG403" s="546" t="n">
        <f aca="false">IF($D403=0.4,0.92,IF($D403=0.6,0.68,IF($D403=0.8,0.74,IF($D403=1,0.7,IF($D403=1.2,0.66,IF($D403=1.5,0.6,IF($D403&lt;=2,(2.4-(D403+0.3)),"--")))))))</f>
        <v>0.92</v>
      </c>
      <c r="AH403" s="547" t="n">
        <f aca="false">IF($Y403="--","--",IF($AE403&lt;=$W$4,ROUND(IF($AE403&lt;1.5,$AE403*$AF403*$AG403,1.5*$AF403*$AG403),2),0))</f>
        <v>2.61</v>
      </c>
      <c r="AI403" s="547" t="n">
        <f aca="false">IF($Y403="--","--",IF($AE403&gt;$W$4,ROUND(IF($AE403&lt;1.5,$AE403*$AF403*$AG403,1.5*$AF403*$AG403),2),0))</f>
        <v>0</v>
      </c>
      <c r="AJ403" s="547" t="n">
        <f aca="false">IF($Y403="--","--",IF($AE403&gt;$W$4,ROUND(IF($AE403&lt;1.5,0,IF($AE403&gt;3,1.5*$AF403*$AG403,($AE403-1.5)*$AF403*$AG403)),2),0))</f>
        <v>0</v>
      </c>
      <c r="AK403" s="547" t="n">
        <f aca="false">IF($Y403="--","--",IF($AE403&gt;$W$4,ROUND(IF($AE403&lt;3,0,IF($AE403&gt;4.5,1.5*$AF403*$AG403,($AE403-3)*$AF403*$AG403)),2),0))</f>
        <v>0</v>
      </c>
      <c r="AL403" s="547" t="n">
        <f aca="false">IF($Y403="--","--",IF($AE403&gt;$W$4,ROUND(IF($AE403&lt;4.5,0,IF($AE403&gt;6,($AE403-4.5)*$AF403*$AG403,($AE403-4.5)*$AF403*$AG403)),2),0))</f>
        <v>0</v>
      </c>
      <c r="AM403" s="544" t="n">
        <f aca="false">IF($Y403="--","--",IF($AE403&gt;$W$4,IF($AE403&lt;=4,ROUND(($AG403*4)*($AE403+0.5)*2,2),0),0))</f>
        <v>0</v>
      </c>
      <c r="AN403" s="548" t="n">
        <f aca="false">IF($Y403="--","--",IF($AE403&gt;$W$4,IF($AE403&gt;4,ROUND(($AG403*4)*($AE403+0.5)*2,2),0),0))</f>
        <v>0</v>
      </c>
      <c r="AO403" s="530" t="s">
        <v>1506</v>
      </c>
      <c r="AP403" s="531" t="s">
        <v>10</v>
      </c>
      <c r="AQ403" s="569" t="s">
        <v>1507</v>
      </c>
      <c r="AR403" s="533" t="n">
        <v>0.4</v>
      </c>
      <c r="AS403" s="534"/>
      <c r="AT403" s="534"/>
      <c r="AU403" s="535" t="n">
        <v>40</v>
      </c>
      <c r="AV403" s="533" t="n">
        <f aca="false">IF($Y403="--","--",Y403+0.2)</f>
        <v>1.4</v>
      </c>
      <c r="AW403" s="542" t="s">
        <v>1151</v>
      </c>
      <c r="AX403" s="534" t="n">
        <f aca="false">AV403</f>
        <v>1.4</v>
      </c>
      <c r="AY403" s="538" t="n">
        <f aca="false">IF(D403&gt;2,AU403,AU403-AV403)</f>
        <v>38.6</v>
      </c>
      <c r="AZ403" s="538" t="n">
        <f aca="false">N403</f>
        <v>0.1</v>
      </c>
      <c r="BA403" s="538" t="n">
        <f aca="false">P403</f>
        <v>1.08</v>
      </c>
      <c r="BB403" s="537" t="n">
        <f aca="false">IF(F403=0,IF(ROUND(AY403*(((N403*P403)+(((D403+M403*2)/6)*P403))-ROUND(((D403+M403*2)^2)*((PI()*96.379/(4*360))-((SIN((96.379/2)*PI()/180))*(COS((96.379/2)*PI()/180))/4)),4)),2),ROUND(AY403*(((N403*P403)+(((D403+M403*2)/4)*P403))-ROUND(((D403+M403*2)^2)*((PI()*120/(4*360))-((SIN((120/2)*PI()/180))*(COS((120/2)*PI()/180))/4)),4)),2)),0)</f>
        <v>7.8</v>
      </c>
      <c r="BC403" s="549" t="n">
        <f aca="false">IF(F403&gt;0,ROUND(AY403*N403*P403,2),0)</f>
        <v>0</v>
      </c>
      <c r="BD403" s="549" t="n">
        <f aca="false">SUM(Q403:U403,AH403:AL403)</f>
        <v>56.18</v>
      </c>
      <c r="BE403" s="549" t="n">
        <f aca="false">IF(F403=0,ROUND((PI()*((D403+M403*2)^2)/4)*AY403,2),ROUND((D403+M403*2)*(F403+M403*2)*AY403,2))</f>
        <v>6.98</v>
      </c>
      <c r="BF403" s="572" t="n">
        <f aca="false">IF(($I403+M403-0.15)&lt;=2,($I403+M403+0.15),IF(($I403+M403)&lt;=3,2.35,($I403+M403+0.2)-0.85))</f>
        <v>1.29</v>
      </c>
      <c r="BG403" s="572" t="n">
        <f aca="false">IF(D403&gt;2,(I403-F403-M403-0.11),IF(($I403+M403)&lt;=2,0,IF(($I403+M403)&gt;3,0.85,(I403+M403+0.2-BF403))))</f>
        <v>0</v>
      </c>
      <c r="BH403" s="572" t="n">
        <f aca="false">IF(D403&gt;2,ROUND(((1.42+0.4)+(0.91+0.4))*2*BG403,2),ROUND(AV403*AX403*BF403,2))</f>
        <v>2.53</v>
      </c>
      <c r="BI403" s="572" t="n">
        <f aca="false">ROUND(((PI()*0.9^2)/4)*BG403,2)</f>
        <v>0</v>
      </c>
      <c r="BJ403" s="550" t="n">
        <f aca="false">ROUND(BD403-BE403-BH403-BI403-BB403-BC403,2)</f>
        <v>38.87</v>
      </c>
      <c r="BK403" s="516"/>
    </row>
    <row r="404" customFormat="false" ht="14.25" hidden="false" customHeight="false" outlineLevel="0" collapsed="false">
      <c r="A404" s="558" t="s">
        <v>1507</v>
      </c>
      <c r="B404" s="570" t="s">
        <v>10</v>
      </c>
      <c r="C404" s="571" t="s">
        <v>1508</v>
      </c>
      <c r="D404" s="560" t="n">
        <v>0.4</v>
      </c>
      <c r="E404" s="561"/>
      <c r="F404" s="561"/>
      <c r="G404" s="560" t="s">
        <v>1150</v>
      </c>
      <c r="H404" s="562" t="n">
        <v>38</v>
      </c>
      <c r="I404" s="563" t="n">
        <v>1.168</v>
      </c>
      <c r="J404" s="563" t="n">
        <v>1.0886</v>
      </c>
      <c r="K404" s="536" t="n">
        <v>0</v>
      </c>
      <c r="L404" s="537" t="n">
        <f aca="false">ROUND((I404+J404)/2,2)</f>
        <v>1.13</v>
      </c>
      <c r="M404" s="538" t="n">
        <f aca="false">IF(F404=0,ROUND($D404*0.1,2),IF(D404&gt;2.8,0.18,0.15))</f>
        <v>0.04</v>
      </c>
      <c r="N404" s="538" t="n">
        <f aca="false">IF(F404=0,IF(ROUND($D404/4,2),IF(ROUND(($D404*1.2)/6,2)&lt;0.1,0.1,ROUND(($D404*1.2)/6,2))),0.5)</f>
        <v>0.1</v>
      </c>
      <c r="O404" s="537" t="n">
        <f aca="false">L404+M404+N404</f>
        <v>1.27</v>
      </c>
      <c r="P404" s="537" t="n">
        <f aca="false">IF(O404&lt;2,(D404+M404*2)+0.6,(D404+M404*2)+0.6+ROUNDUP(O404-2,0)*0.1)</f>
        <v>1.08</v>
      </c>
      <c r="Q404" s="539" t="n">
        <f aca="false">IF($O404&lt;=$W$4,ROUND(IF($O404&lt;1.5,$O404*$H404*$P404,1.5*$H404*$P404),2),0)</f>
        <v>52.12</v>
      </c>
      <c r="R404" s="539" t="n">
        <f aca="false">IF($O404&gt;$W$4,ROUND(IF($O404&lt;1.5,$O404*$H404*$P404,1.5*$H404*$P404),2),0)</f>
        <v>0</v>
      </c>
      <c r="S404" s="539" t="n">
        <f aca="false">IF($O404&gt;$W$4,ROUND(IF($O404&lt;1.5,0,IF($O404&gt;3,1.5*$H404*$P404,($O404-1.5)*$H404*$P404)),2),0)</f>
        <v>0</v>
      </c>
      <c r="T404" s="539" t="n">
        <f aca="false">IF($O404&gt;$W$4,ROUND(IF($O404&lt;3,0,IF($O404&gt;4.5,1.5*$H404*$P404,($O404-3)*$H404*$P404)),2),0)</f>
        <v>0</v>
      </c>
      <c r="U404" s="539" t="n">
        <f aca="false">IF($O404&gt;$W$4,ROUND(IF($O404&lt;4.5,0,IF($O404&gt;6,($O404-4.5)*$H404*$P404,($O404-4.5)*$H404*$P404)),2),0)</f>
        <v>0</v>
      </c>
      <c r="V404" s="540" t="n">
        <f aca="false">IF($O404&gt;$W$4,IF($O404&lt;=4,ROUND($H404*($O404+0.5)*2,2),0),0)</f>
        <v>0</v>
      </c>
      <c r="W404" s="541" t="n">
        <f aca="false">IF($O404&gt;$W$4,IF($O404&gt;4,ROUND($H404*($O404+0.5)*2,2),0),0)</f>
        <v>0</v>
      </c>
      <c r="X404" s="558" t="str">
        <f aca="false">A404</f>
        <v>JC29-2</v>
      </c>
      <c r="Y404" s="560" t="n">
        <f aca="false">IF($D404=0.4,1.2,IF($D404=0.6,1.2,IF($D404=0.8,1.3,IF($D404=1,1.5,IF($D404=1.2,1.7,IF($D404&lt;=2,2,"--"))))))</f>
        <v>1.2</v>
      </c>
      <c r="Z404" s="564" t="s">
        <v>1151</v>
      </c>
      <c r="AA404" s="561" t="n">
        <f aca="false">Y404</f>
        <v>1.2</v>
      </c>
      <c r="AB404" s="543" t="n">
        <f aca="false">IF($Y404="--","--",I404)</f>
        <v>1.168</v>
      </c>
      <c r="AC404" s="544" t="n">
        <f aca="false">IF($Y404="--","--",IF(D404&gt;1.5,0.15,ROUND($D404*0.1,2)))</f>
        <v>0.04</v>
      </c>
      <c r="AD404" s="544" t="n">
        <f aca="false">IF($Y404="--","--",0.15)</f>
        <v>0.15</v>
      </c>
      <c r="AE404" s="545" t="n">
        <f aca="false">IF($Y404="--","--",ROUND(AB404+AC404+AD404,2))</f>
        <v>1.36</v>
      </c>
      <c r="AF404" s="565" t="n">
        <f aca="false">IF($Y404="--","--",IF($AB404&lt;=2,$Y404+1,($Y404+1)+ROUNDUP($AB404-2,0)*0.1))</f>
        <v>2.2</v>
      </c>
      <c r="AG404" s="566" t="n">
        <f aca="false">IF($D404=0.4,0.92,IF($D404=0.6,0.68,IF($D404=0.8,0.74,IF($D404=1,0.7,IF($D404=1.2,0.66,IF($D404=1.5,0.6,IF($D404&lt;=2,(2.4-(D404+0.3)),"--")))))))</f>
        <v>0.92</v>
      </c>
      <c r="AH404" s="547" t="n">
        <f aca="false">IF($Y404="--","--",IF($AE404&lt;=$W$4,ROUND(IF($AE404&lt;1.5,$AE404*$AF404*$AG404,1.5*$AF404*$AG404),2),0))</f>
        <v>2.75</v>
      </c>
      <c r="AI404" s="547" t="n">
        <f aca="false">IF($Y404="--","--",IF($AE404&gt;$W$4,ROUND(IF($AE404&lt;1.5,$AE404*$AF404*$AG404,1.5*$AF404*$AG404),2),0))</f>
        <v>0</v>
      </c>
      <c r="AJ404" s="547" t="n">
        <f aca="false">IF($Y404="--","--",IF($AE404&gt;$W$4,ROUND(IF($AE404&lt;1.5,0,IF($AE404&gt;3,1.5*$AF404*$AG404,($AE404-1.5)*$AF404*$AG404)),2),0))</f>
        <v>0</v>
      </c>
      <c r="AK404" s="547" t="n">
        <f aca="false">IF($Y404="--","--",IF($AE404&gt;$W$4,ROUND(IF($AE404&lt;3,0,IF($AE404&gt;4.5,1.5*$AF404*$AG404,($AE404-3)*$AF404*$AG404)),2),0))</f>
        <v>0</v>
      </c>
      <c r="AL404" s="547" t="n">
        <f aca="false">IF($Y404="--","--",IF($AE404&gt;$W$4,ROUND(IF($AE404&lt;4.5,0,IF($AE404&gt;6,($AE404-4.5)*$AF404*$AG404,($AE404-4.5)*$AF404*$AG404)),2),0))</f>
        <v>0</v>
      </c>
      <c r="AM404" s="544" t="n">
        <f aca="false">IF($Y404="--","--",IF($AE404&gt;$W$4,IF($AE404&lt;=4,ROUND(($AG404*4)*($AE404+0.5)*2,2),0),0))</f>
        <v>0</v>
      </c>
      <c r="AN404" s="548" t="n">
        <f aca="false">IF($Y404="--","--",IF($AE404&gt;$W$4,IF($AE404&gt;4,ROUND(($AG404*4)*($AE404+0.5)*2,2),0),0))</f>
        <v>0</v>
      </c>
      <c r="AO404" s="558" t="s">
        <v>1507</v>
      </c>
      <c r="AP404" s="570" t="s">
        <v>10</v>
      </c>
      <c r="AQ404" s="571" t="s">
        <v>1508</v>
      </c>
      <c r="AR404" s="560" t="n">
        <v>0.4</v>
      </c>
      <c r="AS404" s="561"/>
      <c r="AT404" s="561"/>
      <c r="AU404" s="562" t="n">
        <v>38</v>
      </c>
      <c r="AV404" s="560" t="n">
        <f aca="false">IF($Y404="--","--",Y404+0.2)</f>
        <v>1.4</v>
      </c>
      <c r="AW404" s="564" t="s">
        <v>1151</v>
      </c>
      <c r="AX404" s="561" t="n">
        <f aca="false">AV404</f>
        <v>1.4</v>
      </c>
      <c r="AY404" s="538" t="n">
        <f aca="false">IF(D404&gt;2,AU404,AU404-AV404)</f>
        <v>36.6</v>
      </c>
      <c r="AZ404" s="538" t="n">
        <f aca="false">N404</f>
        <v>0.1</v>
      </c>
      <c r="BA404" s="538" t="n">
        <f aca="false">P404</f>
        <v>1.08</v>
      </c>
      <c r="BB404" s="537" t="n">
        <f aca="false">IF(F404=0,IF(ROUND(AY404*(((N404*P404)+(((D404+M404*2)/6)*P404))-ROUND(((D404+M404*2)^2)*((PI()*96.379/(4*360))-((SIN((96.379/2)*PI()/180))*(COS((96.379/2)*PI()/180))/4)),4)),2),ROUND(AY404*(((N404*P404)+(((D404+M404*2)/4)*P404))-ROUND(((D404+M404*2)^2)*((PI()*120/(4*360))-((SIN((120/2)*PI()/180))*(COS((120/2)*PI()/180))/4)),4)),2)),0)</f>
        <v>7.4</v>
      </c>
      <c r="BC404" s="549" t="n">
        <f aca="false">IF(F404&gt;0,ROUND(AY404*N404*P404,2),0)</f>
        <v>0</v>
      </c>
      <c r="BD404" s="549" t="n">
        <f aca="false">SUM(Q404:U404,AH404:AL404)</f>
        <v>54.87</v>
      </c>
      <c r="BE404" s="549" t="n">
        <f aca="false">IF(F404=0,ROUND((PI()*((D404+M404*2)^2)/4)*AY404,2),ROUND((D404+M404*2)*(F404+M404*2)*AY404,2))</f>
        <v>6.62</v>
      </c>
      <c r="BF404" s="572" t="n">
        <f aca="false">IF(($I404+M404-0.15)&lt;=2,($I404+M404+0.15),IF(($I404+M404)&lt;=3,2.35,($I404+M404+0.2)-0.85))</f>
        <v>1.358</v>
      </c>
      <c r="BG404" s="572" t="n">
        <f aca="false">IF(D404&gt;2,(I404-F404-M404-0.11),IF(($I404+M404)&lt;=2,0,IF(($I404+M404)&gt;3,0.85,(I404+M404+0.2-BF404))))</f>
        <v>0</v>
      </c>
      <c r="BH404" s="572" t="n">
        <f aca="false">IF(D404&gt;2,ROUND(((1.42+0.4)+(0.91+0.4))*2*BG404,2),ROUND(AV404*AX404*BF404,2))</f>
        <v>2.66</v>
      </c>
      <c r="BI404" s="572" t="n">
        <f aca="false">ROUND(((PI()*0.9^2)/4)*BG404,2)</f>
        <v>0</v>
      </c>
      <c r="BJ404" s="550" t="n">
        <f aca="false">ROUND(BD404-BE404-BH404-BI404-BB404-BC404,2)</f>
        <v>38.19</v>
      </c>
      <c r="BK404" s="516"/>
    </row>
    <row r="405" customFormat="false" ht="14.25" hidden="false" customHeight="false" outlineLevel="0" collapsed="false">
      <c r="A405" s="558" t="s">
        <v>1508</v>
      </c>
      <c r="B405" s="570" t="s">
        <v>10</v>
      </c>
      <c r="C405" s="571" t="s">
        <v>1509</v>
      </c>
      <c r="D405" s="560" t="n">
        <v>0.4</v>
      </c>
      <c r="E405" s="561"/>
      <c r="F405" s="561"/>
      <c r="G405" s="560" t="s">
        <v>1150</v>
      </c>
      <c r="H405" s="562" t="n">
        <v>40</v>
      </c>
      <c r="I405" s="563" t="n">
        <v>1.0886</v>
      </c>
      <c r="J405" s="563" t="n">
        <v>1.0886</v>
      </c>
      <c r="K405" s="536" t="n">
        <v>0.32</v>
      </c>
      <c r="L405" s="537" t="n">
        <f aca="false">ROUND((I405+J405)/2,2)</f>
        <v>1.09</v>
      </c>
      <c r="M405" s="538" t="n">
        <f aca="false">IF(F405=0,ROUND($D405*0.1,2),IF(D405&gt;2.8,0.18,0.15))</f>
        <v>0.04</v>
      </c>
      <c r="N405" s="538" t="n">
        <f aca="false">IF(F405=0,IF(ROUND($D405/4,2),IF(ROUND(($D405*1.2)/6,2)&lt;0.1,0.1,ROUND(($D405*1.2)/6,2))),0.5)</f>
        <v>0.1</v>
      </c>
      <c r="O405" s="537" t="n">
        <f aca="false">L405+M405+N405</f>
        <v>1.23</v>
      </c>
      <c r="P405" s="537" t="n">
        <f aca="false">IF(O405&lt;2,(D405+M405*2)+0.6,(D405+M405*2)+0.6+ROUNDUP(O405-2,0)*0.1)</f>
        <v>1.08</v>
      </c>
      <c r="Q405" s="539" t="n">
        <f aca="false">IF($O405&lt;=$W$4,ROUND(IF($O405&lt;1.5,$O405*$H405*$P405,1.5*$H405*$P405),2),0)</f>
        <v>53.14</v>
      </c>
      <c r="R405" s="539" t="n">
        <f aca="false">IF($O405&gt;$W$4,ROUND(IF($O405&lt;1.5,$O405*$H405*$P405,1.5*$H405*$P405),2),0)</f>
        <v>0</v>
      </c>
      <c r="S405" s="539" t="n">
        <f aca="false">IF($O405&gt;$W$4,ROUND(IF($O405&lt;1.5,0,IF($O405&gt;3,1.5*$H405*$P405,($O405-1.5)*$H405*$P405)),2),0)</f>
        <v>0</v>
      </c>
      <c r="T405" s="539" t="n">
        <f aca="false">IF($O405&gt;$W$4,ROUND(IF($O405&lt;3,0,IF($O405&gt;4.5,1.5*$H405*$P405,($O405-3)*$H405*$P405)),2),0)</f>
        <v>0</v>
      </c>
      <c r="U405" s="539" t="n">
        <f aca="false">IF($O405&gt;$W$4,ROUND(IF($O405&lt;4.5,0,IF($O405&gt;6,($O405-4.5)*$H405*$P405,($O405-4.5)*$H405*$P405)),2),0)</f>
        <v>0</v>
      </c>
      <c r="V405" s="540" t="n">
        <f aca="false">IF($O405&gt;$W$4,IF($O405&lt;=4,ROUND($H405*($O405+0.5)*2,2),0),0)</f>
        <v>0</v>
      </c>
      <c r="W405" s="541" t="n">
        <f aca="false">IF($O405&gt;$W$4,IF($O405&gt;4,ROUND($H405*($O405+0.5)*2,2),0),0)</f>
        <v>0</v>
      </c>
      <c r="X405" s="558" t="str">
        <f aca="false">A405</f>
        <v>JC29-3</v>
      </c>
      <c r="Y405" s="560" t="n">
        <f aca="false">IF($D405=0.4,1.2,IF($D405=0.6,1.2,IF($D405=0.8,1.3,IF($D405=1,1.5,IF($D405=1.2,1.7,IF($D405&lt;=2,2,"--"))))))</f>
        <v>1.2</v>
      </c>
      <c r="Z405" s="564" t="s">
        <v>1151</v>
      </c>
      <c r="AA405" s="561" t="n">
        <f aca="false">Y405</f>
        <v>1.2</v>
      </c>
      <c r="AB405" s="543" t="n">
        <f aca="false">IF($Y405="--","--",I405)</f>
        <v>1.0886</v>
      </c>
      <c r="AC405" s="544" t="n">
        <f aca="false">IF($Y405="--","--",IF(D405&gt;1.5,0.15,ROUND($D405*0.1,2)))</f>
        <v>0.04</v>
      </c>
      <c r="AD405" s="544" t="n">
        <f aca="false">IF($Y405="--","--",0.15)</f>
        <v>0.15</v>
      </c>
      <c r="AE405" s="545" t="n">
        <f aca="false">IF($Y405="--","--",ROUND(AB405+AC405+AD405,2))</f>
        <v>1.28</v>
      </c>
      <c r="AF405" s="565" t="n">
        <f aca="false">IF($Y405="--","--",IF($AB405&lt;=2,$Y405+1,($Y405+1)+ROUNDUP($AB405-2,0)*0.1))</f>
        <v>2.2</v>
      </c>
      <c r="AG405" s="566" t="n">
        <f aca="false">IF($D405=0.4,0.92,IF($D405=0.6,0.68,IF($D405=0.8,0.74,IF($D405=1,0.7,IF($D405=1.2,0.66,IF($D405=1.5,0.6,IF($D405&lt;=2,(2.4-(D405+0.3)),"--")))))))</f>
        <v>0.92</v>
      </c>
      <c r="AH405" s="547" t="n">
        <f aca="false">IF($Y405="--","--",IF($AE405&lt;=$W$4,ROUND(IF($AE405&lt;1.5,$AE405*$AF405*$AG405,1.5*$AF405*$AG405),2),0))</f>
        <v>2.59</v>
      </c>
      <c r="AI405" s="547" t="n">
        <f aca="false">IF($Y405="--","--",IF($AE405&gt;$W$4,ROUND(IF($AE405&lt;1.5,$AE405*$AF405*$AG405,1.5*$AF405*$AG405),2),0))</f>
        <v>0</v>
      </c>
      <c r="AJ405" s="547" t="n">
        <f aca="false">IF($Y405="--","--",IF($AE405&gt;$W$4,ROUND(IF($AE405&lt;1.5,0,IF($AE405&gt;3,1.5*$AF405*$AG405,($AE405-1.5)*$AF405*$AG405)),2),0))</f>
        <v>0</v>
      </c>
      <c r="AK405" s="547" t="n">
        <f aca="false">IF($Y405="--","--",IF($AE405&gt;$W$4,ROUND(IF($AE405&lt;3,0,IF($AE405&gt;4.5,1.5*$AF405*$AG405,($AE405-3)*$AF405*$AG405)),2),0))</f>
        <v>0</v>
      </c>
      <c r="AL405" s="547" t="n">
        <f aca="false">IF($Y405="--","--",IF($AE405&gt;$W$4,ROUND(IF($AE405&lt;4.5,0,IF($AE405&gt;6,($AE405-4.5)*$AF405*$AG405,($AE405-4.5)*$AF405*$AG405)),2),0))</f>
        <v>0</v>
      </c>
      <c r="AM405" s="544" t="n">
        <f aca="false">IF($Y405="--","--",IF($AE405&gt;$W$4,IF($AE405&lt;=4,ROUND(($AG405*4)*($AE405+0.5)*2,2),0),0))</f>
        <v>0</v>
      </c>
      <c r="AN405" s="548" t="n">
        <f aca="false">IF($Y405="--","--",IF($AE405&gt;$W$4,IF($AE405&gt;4,ROUND(($AG405*4)*($AE405+0.5)*2,2),0),0))</f>
        <v>0</v>
      </c>
      <c r="AO405" s="558" t="s">
        <v>1508</v>
      </c>
      <c r="AP405" s="570" t="s">
        <v>10</v>
      </c>
      <c r="AQ405" s="571" t="s">
        <v>1509</v>
      </c>
      <c r="AR405" s="560" t="n">
        <v>0.4</v>
      </c>
      <c r="AS405" s="561"/>
      <c r="AT405" s="561"/>
      <c r="AU405" s="562" t="n">
        <v>40</v>
      </c>
      <c r="AV405" s="560" t="n">
        <f aca="false">IF($Y405="--","--",Y405+0.2)</f>
        <v>1.4</v>
      </c>
      <c r="AW405" s="564" t="s">
        <v>1151</v>
      </c>
      <c r="AX405" s="561" t="n">
        <f aca="false">AV405</f>
        <v>1.4</v>
      </c>
      <c r="AY405" s="538" t="n">
        <f aca="false">IF(D405&gt;2,AU405,AU405-AV405)</f>
        <v>38.6</v>
      </c>
      <c r="AZ405" s="538" t="n">
        <f aca="false">N405</f>
        <v>0.1</v>
      </c>
      <c r="BA405" s="538" t="n">
        <f aca="false">P405</f>
        <v>1.08</v>
      </c>
      <c r="BB405" s="537" t="n">
        <f aca="false">IF(F405=0,IF(ROUND(AY405*(((N405*P405)+(((D405+M405*2)/6)*P405))-ROUND(((D405+M405*2)^2)*((PI()*96.379/(4*360))-((SIN((96.379/2)*PI()/180))*(COS((96.379/2)*PI()/180))/4)),4)),2),ROUND(AY405*(((N405*P405)+(((D405+M405*2)/4)*P405))-ROUND(((D405+M405*2)^2)*((PI()*120/(4*360))-((SIN((120/2)*PI()/180))*(COS((120/2)*PI()/180))/4)),4)),2)),0)</f>
        <v>7.8</v>
      </c>
      <c r="BC405" s="549" t="n">
        <f aca="false">IF(F405&gt;0,ROUND(AY405*N405*P405,2),0)</f>
        <v>0</v>
      </c>
      <c r="BD405" s="549" t="n">
        <f aca="false">SUM(Q405:U405,AH405:AL405)</f>
        <v>55.73</v>
      </c>
      <c r="BE405" s="549" t="n">
        <f aca="false">IF(F405=0,ROUND((PI()*((D405+M405*2)^2)/4)*AY405,2),ROUND((D405+M405*2)*(F405+M405*2)*AY405,2))</f>
        <v>6.98</v>
      </c>
      <c r="BF405" s="572" t="n">
        <f aca="false">IF(($I405+M405-0.15)&lt;=2,($I405+M405+0.15),IF(($I405+M405)&lt;=3,2.35,($I405+M405+0.2)-0.85))</f>
        <v>1.2786</v>
      </c>
      <c r="BG405" s="572" t="n">
        <f aca="false">IF(D405&gt;2,(I405-F405-M405-0.11),IF(($I405+M405)&lt;=2,0,IF(($I405+M405)&gt;3,0.85,(I405+M405+0.2-BF405))))</f>
        <v>0</v>
      </c>
      <c r="BH405" s="572" t="n">
        <f aca="false">IF(D405&gt;2,ROUND(((1.42+0.4)+(0.91+0.4))*2*BG405,2),ROUND(AV405*AX405*BF405,2))</f>
        <v>2.51</v>
      </c>
      <c r="BI405" s="572" t="n">
        <f aca="false">ROUND(((PI()*0.9^2)/4)*BG405,2)</f>
        <v>0</v>
      </c>
      <c r="BJ405" s="550" t="n">
        <f aca="false">ROUND(BD405-BE405-BH405-BI405-BB405-BC405,2)</f>
        <v>38.44</v>
      </c>
      <c r="BK405" s="516"/>
    </row>
    <row r="406" customFormat="false" ht="14.25" hidden="false" customHeight="false" outlineLevel="0" collapsed="false">
      <c r="A406" s="558" t="s">
        <v>1509</v>
      </c>
      <c r="B406" s="570" t="s">
        <v>10</v>
      </c>
      <c r="C406" s="571" t="s">
        <v>1446</v>
      </c>
      <c r="D406" s="560" t="n">
        <v>0.6</v>
      </c>
      <c r="E406" s="561"/>
      <c r="F406" s="561"/>
      <c r="G406" s="560" t="s">
        <v>1150</v>
      </c>
      <c r="H406" s="562" t="n">
        <v>33</v>
      </c>
      <c r="I406" s="563" t="n">
        <v>1.4086</v>
      </c>
      <c r="J406" s="563" t="n">
        <v>1.3</v>
      </c>
      <c r="K406" s="536" t="n">
        <v>0.108</v>
      </c>
      <c r="L406" s="537" t="n">
        <f aca="false">ROUND((I406+J406)/2,2)</f>
        <v>1.35</v>
      </c>
      <c r="M406" s="538" t="n">
        <f aca="false">IF(F406=0,ROUND($D406*0.1,2),IF(D406&gt;2.8,0.18,0.15))</f>
        <v>0.06</v>
      </c>
      <c r="N406" s="538" t="n">
        <f aca="false">IF(F406=0,IF(ROUND($D406/4,2),IF(ROUND(($D406*1.2)/6,2)&lt;0.1,0.1,ROUND(($D406*1.2)/6,2))),0.5)</f>
        <v>0.12</v>
      </c>
      <c r="O406" s="537" t="n">
        <f aca="false">L406+M406+N406</f>
        <v>1.53</v>
      </c>
      <c r="P406" s="537" t="n">
        <f aca="false">IF(O406&lt;2,(D406+M406*2)+0.6,(D406+M406*2)+0.6+ROUNDUP(O406-2,0)*0.1)</f>
        <v>1.32</v>
      </c>
      <c r="Q406" s="539" t="n">
        <f aca="false">IF($O406&lt;=$W$4,ROUND(IF($O406&lt;1.5,$O406*$H406*$P406,1.5*$H406*$P406),2),0)</f>
        <v>0</v>
      </c>
      <c r="R406" s="539" t="n">
        <f aca="false">IF($O406&gt;$W$4,ROUND(IF($O406&lt;1.5,$O406*$H406*$P406,1.5*$H406*$P406),2),0)</f>
        <v>65.34</v>
      </c>
      <c r="S406" s="539" t="n">
        <f aca="false">IF($O406&gt;$W$4,ROUND(IF($O406&lt;1.5,0,IF($O406&gt;3,1.5*$H406*$P406,($O406-1.5)*$H406*$P406)),2),0)</f>
        <v>1.31</v>
      </c>
      <c r="T406" s="539" t="n">
        <f aca="false">IF($O406&gt;$W$4,ROUND(IF($O406&lt;3,0,IF($O406&gt;4.5,1.5*$H406*$P406,($O406-3)*$H406*$P406)),2),0)</f>
        <v>0</v>
      </c>
      <c r="U406" s="539" t="n">
        <f aca="false">IF($O406&gt;$W$4,ROUND(IF($O406&lt;4.5,0,IF($O406&gt;6,($O406-4.5)*$H406*$P406,($O406-4.5)*$H406*$P406)),2),0)</f>
        <v>0</v>
      </c>
      <c r="V406" s="540" t="n">
        <f aca="false">IF($O406&gt;$W$4,IF($O406&lt;=4,ROUND($H406*($O406+0.5)*2,2),0),0)</f>
        <v>133.98</v>
      </c>
      <c r="W406" s="541" t="n">
        <f aca="false">IF($O406&gt;$W$4,IF($O406&gt;4,ROUND($H406*($O406+0.5)*2,2),0),0)</f>
        <v>0</v>
      </c>
      <c r="X406" s="558" t="str">
        <f aca="false">A406</f>
        <v>JC29-4</v>
      </c>
      <c r="Y406" s="560" t="n">
        <f aca="false">IF($D406=0.4,1.2,IF($D406=0.6,1.2,IF($D406=0.8,1.3,IF($D406=1,1.5,IF($D406=1.2,1.7,IF($D406&lt;=2,2,"--"))))))</f>
        <v>1.2</v>
      </c>
      <c r="Z406" s="564" t="s">
        <v>1151</v>
      </c>
      <c r="AA406" s="561" t="n">
        <f aca="false">Y406</f>
        <v>1.2</v>
      </c>
      <c r="AB406" s="543" t="n">
        <f aca="false">IF($Y406="--","--",I406)</f>
        <v>1.4086</v>
      </c>
      <c r="AC406" s="544" t="n">
        <f aca="false">IF($Y406="--","--",IF(D406&gt;1.5,0.15,ROUND($D406*0.1,2)))</f>
        <v>0.06</v>
      </c>
      <c r="AD406" s="544" t="n">
        <f aca="false">IF($Y406="--","--",0.15)</f>
        <v>0.15</v>
      </c>
      <c r="AE406" s="545" t="n">
        <f aca="false">IF($Y406="--","--",ROUND(AB406+AC406+AD406,2))</f>
        <v>1.62</v>
      </c>
      <c r="AF406" s="565" t="n">
        <f aca="false">IF($Y406="--","--",IF($AB406&lt;=2,$Y406+1,($Y406+1)+ROUNDUP($AB406-2,0)*0.1))</f>
        <v>2.2</v>
      </c>
      <c r="AG406" s="566" t="n">
        <f aca="false">IF($D406=0.4,0.92,IF($D406=0.6,0.68,IF($D406=0.8,0.74,IF($D406=1,0.7,IF($D406=1.2,0.66,IF($D406=1.5,0.6,IF($D406&lt;=2,(2.4-(D406+0.3)),"--")))))))</f>
        <v>0.68</v>
      </c>
      <c r="AH406" s="547" t="n">
        <f aca="false">IF($Y406="--","--",IF($AE406&lt;=$W$4,ROUND(IF($AE406&lt;1.5,$AE406*$AF406*$AG406,1.5*$AF406*$AG406),2),0))</f>
        <v>0</v>
      </c>
      <c r="AI406" s="547" t="n">
        <f aca="false">IF($Y406="--","--",IF($AE406&gt;$W$4,ROUND(IF($AE406&lt;1.5,$AE406*$AF406*$AG406,1.5*$AF406*$AG406),2),0))</f>
        <v>2.24</v>
      </c>
      <c r="AJ406" s="547" t="n">
        <f aca="false">IF($Y406="--","--",IF($AE406&gt;$W$4,ROUND(IF($AE406&lt;1.5,0,IF($AE406&gt;3,1.5*$AF406*$AG406,($AE406-1.5)*$AF406*$AG406)),2),0))</f>
        <v>0.18</v>
      </c>
      <c r="AK406" s="547" t="n">
        <f aca="false">IF($Y406="--","--",IF($AE406&gt;$W$4,ROUND(IF($AE406&lt;3,0,IF($AE406&gt;4.5,1.5*$AF406*$AG406,($AE406-3)*$AF406*$AG406)),2),0))</f>
        <v>0</v>
      </c>
      <c r="AL406" s="547" t="n">
        <f aca="false">IF($Y406="--","--",IF($AE406&gt;$W$4,ROUND(IF($AE406&lt;4.5,0,IF($AE406&gt;6,($AE406-4.5)*$AF406*$AG406,($AE406-4.5)*$AF406*$AG406)),2),0))</f>
        <v>0</v>
      </c>
      <c r="AM406" s="544" t="n">
        <f aca="false">IF($Y406="--","--",IF($AE406&gt;$W$4,IF($AE406&lt;=4,ROUND(($AG406*4)*($AE406+0.5)*2,2),0),0))</f>
        <v>11.53</v>
      </c>
      <c r="AN406" s="548" t="n">
        <f aca="false">IF($Y406="--","--",IF($AE406&gt;$W$4,IF($AE406&gt;4,ROUND(($AG406*4)*($AE406+0.5)*2,2),0),0))</f>
        <v>0</v>
      </c>
      <c r="AO406" s="558" t="s">
        <v>1509</v>
      </c>
      <c r="AP406" s="570" t="s">
        <v>10</v>
      </c>
      <c r="AQ406" s="571" t="s">
        <v>1446</v>
      </c>
      <c r="AR406" s="560" t="n">
        <v>0.6</v>
      </c>
      <c r="AS406" s="561"/>
      <c r="AT406" s="561"/>
      <c r="AU406" s="562" t="n">
        <v>33</v>
      </c>
      <c r="AV406" s="560" t="n">
        <f aca="false">IF($Y406="--","--",Y406+0.2)</f>
        <v>1.4</v>
      </c>
      <c r="AW406" s="564" t="s">
        <v>1151</v>
      </c>
      <c r="AX406" s="561" t="n">
        <f aca="false">AV406</f>
        <v>1.4</v>
      </c>
      <c r="AY406" s="538" t="n">
        <f aca="false">IF(D406&gt;2,AU406,AU406-AV406)</f>
        <v>31.6</v>
      </c>
      <c r="AZ406" s="538" t="n">
        <f aca="false">N406</f>
        <v>0.12</v>
      </c>
      <c r="BA406" s="538" t="n">
        <f aca="false">P406</f>
        <v>1.32</v>
      </c>
      <c r="BB406" s="537" t="n">
        <f aca="false">IF(F406=0,IF(ROUND(AY406*(((N406*P406)+(((D406+M406*2)/6)*P406))-ROUND(((D406+M406*2)^2)*((PI()*96.379/(4*360))-((SIN((96.379/2)*PI()/180))*(COS((96.379/2)*PI()/180))/4)),4)),2),ROUND(AY406*(((N406*P406)+(((D406+M406*2)/4)*P406))-ROUND(((D406+M406*2)^2)*((PI()*120/(4*360))-((SIN((120/2)*PI()/180))*(COS((120/2)*PI()/180))/4)),4)),2)),0)</f>
        <v>10</v>
      </c>
      <c r="BC406" s="549" t="n">
        <f aca="false">IF(F406&gt;0,ROUND(AY406*N406*P406,2),0)</f>
        <v>0</v>
      </c>
      <c r="BD406" s="549" t="n">
        <f aca="false">SUM(Q406:U406,AH406:AL406)</f>
        <v>69.07</v>
      </c>
      <c r="BE406" s="549" t="n">
        <f aca="false">IF(F406=0,ROUND((PI()*((D406+M406*2)^2)/4)*AY406,2),ROUND((D406+M406*2)*(F406+M406*2)*AY406,2))</f>
        <v>12.87</v>
      </c>
      <c r="BF406" s="572" t="n">
        <f aca="false">IF(($I406+M406-0.15)&lt;=2,($I406+M406+0.15),IF(($I406+M406)&lt;=3,2.35,($I406+M406+0.2)-0.85))</f>
        <v>1.6186</v>
      </c>
      <c r="BG406" s="572" t="n">
        <f aca="false">IF(D406&gt;2,(I406-F406-M406-0.11),IF(($I406+M406)&lt;=2,0,IF(($I406+M406)&gt;3,0.85,(I406+M406+0.2-BF406))))</f>
        <v>0</v>
      </c>
      <c r="BH406" s="572" t="n">
        <f aca="false">IF(D406&gt;2,ROUND(((1.42+0.4)+(0.91+0.4))*2*BG406,2),ROUND(AV406*AX406*BF406,2))</f>
        <v>3.17</v>
      </c>
      <c r="BI406" s="572" t="n">
        <f aca="false">ROUND(((PI()*0.9^2)/4)*BG406,2)</f>
        <v>0</v>
      </c>
      <c r="BJ406" s="550" t="n">
        <f aca="false">ROUND(BD406-BE406-BH406-BI406-BB406-BC406,2)</f>
        <v>43.03</v>
      </c>
      <c r="BK406" s="516"/>
    </row>
    <row r="407" customFormat="false" ht="14.25" hidden="false" customHeight="false" outlineLevel="0" collapsed="false">
      <c r="A407" s="558" t="s">
        <v>1446</v>
      </c>
      <c r="B407" s="570" t="s">
        <v>10</v>
      </c>
      <c r="C407" s="571" t="s">
        <v>1510</v>
      </c>
      <c r="D407" s="560" t="n">
        <v>0.6</v>
      </c>
      <c r="E407" s="561"/>
      <c r="F407" s="561"/>
      <c r="G407" s="560" t="s">
        <v>1150</v>
      </c>
      <c r="H407" s="562" t="n">
        <v>35</v>
      </c>
      <c r="I407" s="563" t="n">
        <v>1.408</v>
      </c>
      <c r="J407" s="563" t="n">
        <v>1.408</v>
      </c>
      <c r="K407" s="536" t="n">
        <v>0</v>
      </c>
      <c r="L407" s="537" t="n">
        <f aca="false">ROUND((I407+J407)/2,2)</f>
        <v>1.41</v>
      </c>
      <c r="M407" s="538" t="n">
        <f aca="false">IF(F407=0,ROUND($D407*0.1,2),IF(D407&gt;2.8,0.18,0.15))</f>
        <v>0.06</v>
      </c>
      <c r="N407" s="538" t="n">
        <f aca="false">IF(F407=0,IF(ROUND($D407/4,2),IF(ROUND(($D407*1.2)/6,2)&lt;0.1,0.1,ROUND(($D407*1.2)/6,2))),0.5)</f>
        <v>0.12</v>
      </c>
      <c r="O407" s="537" t="n">
        <f aca="false">L407+M407+N407</f>
        <v>1.59</v>
      </c>
      <c r="P407" s="537" t="n">
        <f aca="false">IF(O407&lt;2,(D407+M407*2)+0.6,(D407+M407*2)+0.6+ROUNDUP(O407-2,0)*0.1)</f>
        <v>1.32</v>
      </c>
      <c r="Q407" s="539" t="n">
        <f aca="false">IF($O407&lt;=$W$4,ROUND(IF($O407&lt;1.5,$O407*$H407*$P407,1.5*$H407*$P407),2),0)</f>
        <v>0</v>
      </c>
      <c r="R407" s="539" t="n">
        <f aca="false">IF($O407&gt;$W$4,ROUND(IF($O407&lt;1.5,$O407*$H407*$P407,1.5*$H407*$P407),2),0)</f>
        <v>69.3</v>
      </c>
      <c r="S407" s="539" t="n">
        <f aca="false">IF($O407&gt;$W$4,ROUND(IF($O407&lt;1.5,0,IF($O407&gt;3,1.5*$H407*$P407,($O407-1.5)*$H407*$P407)),2),0)</f>
        <v>4.16</v>
      </c>
      <c r="T407" s="539" t="n">
        <f aca="false">IF($O407&gt;$W$4,ROUND(IF($O407&lt;3,0,IF($O407&gt;4.5,1.5*$H407*$P407,($O407-3)*$H407*$P407)),2),0)</f>
        <v>0</v>
      </c>
      <c r="U407" s="539" t="n">
        <f aca="false">IF($O407&gt;$W$4,ROUND(IF($O407&lt;4.5,0,IF($O407&gt;6,($O407-4.5)*$H407*$P407,($O407-4.5)*$H407*$P407)),2),0)</f>
        <v>0</v>
      </c>
      <c r="V407" s="540" t="n">
        <f aca="false">IF($O407&gt;$W$4,IF($O407&lt;=4,ROUND($H407*($O407+0.5)*2,2),0),0)</f>
        <v>146.3</v>
      </c>
      <c r="W407" s="541" t="n">
        <f aca="false">IF($O407&gt;$W$4,IF($O407&gt;4,ROUND($H407*($O407+0.5)*2,2),0),0)</f>
        <v>0</v>
      </c>
      <c r="X407" s="558" t="str">
        <f aca="false">A407</f>
        <v>JC29-5</v>
      </c>
      <c r="Y407" s="560" t="n">
        <f aca="false">IF($D407=0.4,1.2,IF($D407=0.6,1.2,IF($D407=0.8,1.3,IF($D407=1,1.5,IF($D407=1.2,1.7,IF($D407&lt;=2,2,"--"))))))</f>
        <v>1.2</v>
      </c>
      <c r="Z407" s="564" t="s">
        <v>1151</v>
      </c>
      <c r="AA407" s="561" t="n">
        <f aca="false">Y407</f>
        <v>1.2</v>
      </c>
      <c r="AB407" s="543" t="n">
        <f aca="false">IF($Y407="--","--",I407)</f>
        <v>1.408</v>
      </c>
      <c r="AC407" s="544" t="n">
        <f aca="false">IF($Y407="--","--",IF(D407&gt;1.5,0.15,ROUND($D407*0.1,2)))</f>
        <v>0.06</v>
      </c>
      <c r="AD407" s="544" t="n">
        <f aca="false">IF($Y407="--","--",0.15)</f>
        <v>0.15</v>
      </c>
      <c r="AE407" s="545" t="n">
        <f aca="false">IF($Y407="--","--",ROUND(AB407+AC407+AD407,2))</f>
        <v>1.62</v>
      </c>
      <c r="AF407" s="565" t="n">
        <f aca="false">IF($Y407="--","--",IF($AB407&lt;=2,$Y407+1,($Y407+1)+ROUNDUP($AB407-2,0)*0.1))</f>
        <v>2.2</v>
      </c>
      <c r="AG407" s="566" t="n">
        <f aca="false">IF($D407=0.4,0.92,IF($D407=0.6,0.68,IF($D407=0.8,0.74,IF($D407=1,0.7,IF($D407=1.2,0.66,IF($D407=1.5,0.6,IF($D407&lt;=2,(2.4-(D407+0.3)),"--")))))))</f>
        <v>0.68</v>
      </c>
      <c r="AH407" s="547" t="n">
        <f aca="false">IF($Y407="--","--",IF($AE407&lt;=$W$4,ROUND(IF($AE407&lt;1.5,$AE407*$AF407*$AG407,1.5*$AF407*$AG407),2),0))</f>
        <v>0</v>
      </c>
      <c r="AI407" s="547" t="n">
        <f aca="false">IF($Y407="--","--",IF($AE407&gt;$W$4,ROUND(IF($AE407&lt;1.5,$AE407*$AF407*$AG407,1.5*$AF407*$AG407),2),0))</f>
        <v>2.24</v>
      </c>
      <c r="AJ407" s="547" t="n">
        <f aca="false">IF($Y407="--","--",IF($AE407&gt;$W$4,ROUND(IF($AE407&lt;1.5,0,IF($AE407&gt;3,1.5*$AF407*$AG407,($AE407-1.5)*$AF407*$AG407)),2),0))</f>
        <v>0.18</v>
      </c>
      <c r="AK407" s="547" t="n">
        <f aca="false">IF($Y407="--","--",IF($AE407&gt;$W$4,ROUND(IF($AE407&lt;3,0,IF($AE407&gt;4.5,1.5*$AF407*$AG407,($AE407-3)*$AF407*$AG407)),2),0))</f>
        <v>0</v>
      </c>
      <c r="AL407" s="547" t="n">
        <f aca="false">IF($Y407="--","--",IF($AE407&gt;$W$4,ROUND(IF($AE407&lt;4.5,0,IF($AE407&gt;6,($AE407-4.5)*$AF407*$AG407,($AE407-4.5)*$AF407*$AG407)),2),0))</f>
        <v>0</v>
      </c>
      <c r="AM407" s="544" t="n">
        <f aca="false">IF($Y407="--","--",IF($AE407&gt;$W$4,IF($AE407&lt;=4,ROUND(($AG407*4)*($AE407+0.5)*2,2),0),0))</f>
        <v>11.53</v>
      </c>
      <c r="AN407" s="548" t="n">
        <f aca="false">IF($Y407="--","--",IF($AE407&gt;$W$4,IF($AE407&gt;4,ROUND(($AG407*4)*($AE407+0.5)*2,2),0),0))</f>
        <v>0</v>
      </c>
      <c r="AO407" s="558" t="s">
        <v>1446</v>
      </c>
      <c r="AP407" s="570" t="s">
        <v>10</v>
      </c>
      <c r="AQ407" s="571" t="s">
        <v>1510</v>
      </c>
      <c r="AR407" s="560" t="n">
        <v>0.6</v>
      </c>
      <c r="AS407" s="561"/>
      <c r="AT407" s="561"/>
      <c r="AU407" s="562" t="n">
        <v>35</v>
      </c>
      <c r="AV407" s="560" t="n">
        <f aca="false">IF($Y407="--","--",Y407+0.2)</f>
        <v>1.4</v>
      </c>
      <c r="AW407" s="564" t="s">
        <v>1151</v>
      </c>
      <c r="AX407" s="561" t="n">
        <f aca="false">AV407</f>
        <v>1.4</v>
      </c>
      <c r="AY407" s="538" t="n">
        <f aca="false">IF(D407&gt;2,AU407,AU407-AV407)</f>
        <v>33.6</v>
      </c>
      <c r="AZ407" s="538" t="n">
        <f aca="false">N407</f>
        <v>0.12</v>
      </c>
      <c r="BA407" s="538" t="n">
        <f aca="false">P407</f>
        <v>1.32</v>
      </c>
      <c r="BB407" s="537" t="n">
        <f aca="false">IF(F407=0,IF(ROUND(AY407*(((N407*P407)+(((D407+M407*2)/6)*P407))-ROUND(((D407+M407*2)^2)*((PI()*96.379/(4*360))-((SIN((96.379/2)*PI()/180))*(COS((96.379/2)*PI()/180))/4)),4)),2),ROUND(AY407*(((N407*P407)+(((D407+M407*2)/4)*P407))-ROUND(((D407+M407*2)^2)*((PI()*120/(4*360))-((SIN((120/2)*PI()/180))*(COS((120/2)*PI()/180))/4)),4)),2)),0)</f>
        <v>10.63</v>
      </c>
      <c r="BC407" s="549" t="n">
        <f aca="false">IF(F407&gt;0,ROUND(AY407*N407*P407,2),0)</f>
        <v>0</v>
      </c>
      <c r="BD407" s="549" t="n">
        <f aca="false">SUM(Q407:U407,AH407:AL407)</f>
        <v>75.88</v>
      </c>
      <c r="BE407" s="549" t="n">
        <f aca="false">IF(F407=0,ROUND((PI()*((D407+M407*2)^2)/4)*AY407,2),ROUND((D407+M407*2)*(F407+M407*2)*AY407,2))</f>
        <v>13.68</v>
      </c>
      <c r="BF407" s="572" t="n">
        <f aca="false">IF(($I407+M407-0.15)&lt;=2,($I407+M407+0.15),IF(($I407+M407)&lt;=3,2.35,($I407+M407+0.2)-0.85))</f>
        <v>1.618</v>
      </c>
      <c r="BG407" s="572" t="n">
        <f aca="false">IF(D407&gt;2,(I407-F407-M407-0.11),IF(($I407+M407)&lt;=2,0,IF(($I407+M407)&gt;3,0.85,(I407+M407+0.2-BF407))))</f>
        <v>0</v>
      </c>
      <c r="BH407" s="572" t="n">
        <f aca="false">IF(D407&gt;2,ROUND(((1.42+0.4)+(0.91+0.4))*2*BG407,2),ROUND(AV407*AX407*BF407,2))</f>
        <v>3.17</v>
      </c>
      <c r="BI407" s="572" t="n">
        <f aca="false">ROUND(((PI()*0.9^2)/4)*BG407,2)</f>
        <v>0</v>
      </c>
      <c r="BJ407" s="550" t="n">
        <f aca="false">ROUND(BD407-BE407-BH407-BI407-BB407-BC407,2)</f>
        <v>48.4</v>
      </c>
      <c r="BK407" s="516"/>
    </row>
    <row r="408" customFormat="false" ht="14.25" hidden="false" customHeight="false" outlineLevel="0" collapsed="false">
      <c r="A408" s="558" t="s">
        <v>1510</v>
      </c>
      <c r="B408" s="570" t="s">
        <v>10</v>
      </c>
      <c r="C408" s="571" t="s">
        <v>1454</v>
      </c>
      <c r="D408" s="560" t="n">
        <v>0.6</v>
      </c>
      <c r="E408" s="561"/>
      <c r="F408" s="561"/>
      <c r="G408" s="560" t="s">
        <v>1150</v>
      </c>
      <c r="H408" s="562" t="n">
        <v>35</v>
      </c>
      <c r="I408" s="563" t="n">
        <v>1.408</v>
      </c>
      <c r="J408" s="563" t="n">
        <v>1.4</v>
      </c>
      <c r="K408" s="536" t="n">
        <v>0.2</v>
      </c>
      <c r="L408" s="537" t="n">
        <f aca="false">ROUND((I408+J408)/2,2)</f>
        <v>1.4</v>
      </c>
      <c r="M408" s="538" t="n">
        <f aca="false">IF(F408=0,ROUND($D408*0.1,2),IF(D408&gt;2.8,0.18,0.15))</f>
        <v>0.06</v>
      </c>
      <c r="N408" s="538" t="n">
        <f aca="false">IF(F408=0,IF(ROUND($D408/4,2),IF(ROUND(($D408*1.2)/6,2)&lt;0.1,0.1,ROUND(($D408*1.2)/6,2))),0.5)</f>
        <v>0.12</v>
      </c>
      <c r="O408" s="537" t="n">
        <f aca="false">L408+M408+N408</f>
        <v>1.58</v>
      </c>
      <c r="P408" s="537" t="n">
        <f aca="false">IF(O408&lt;2,(D408+M408*2)+0.6,(D408+M408*2)+0.6+ROUNDUP(O408-2,0)*0.1)</f>
        <v>1.32</v>
      </c>
      <c r="Q408" s="539" t="n">
        <f aca="false">IF($O408&lt;=$W$4,ROUND(IF($O408&lt;1.5,$O408*$H408*$P408,1.5*$H408*$P408),2),0)</f>
        <v>0</v>
      </c>
      <c r="R408" s="539" t="n">
        <f aca="false">IF($O408&gt;$W$4,ROUND(IF($O408&lt;1.5,$O408*$H408*$P408,1.5*$H408*$P408),2),0)</f>
        <v>69.3</v>
      </c>
      <c r="S408" s="539" t="n">
        <f aca="false">IF($O408&gt;$W$4,ROUND(IF($O408&lt;1.5,0,IF($O408&gt;3,1.5*$H408*$P408,($O408-1.5)*$H408*$P408)),2),0)</f>
        <v>3.7</v>
      </c>
      <c r="T408" s="539" t="n">
        <f aca="false">IF($O408&gt;$W$4,ROUND(IF($O408&lt;3,0,IF($O408&gt;4.5,1.5*$H408*$P408,($O408-3)*$H408*$P408)),2),0)</f>
        <v>0</v>
      </c>
      <c r="U408" s="539" t="n">
        <f aca="false">IF($O408&gt;$W$4,ROUND(IF($O408&lt;4.5,0,IF($O408&gt;6,($O408-4.5)*$H408*$P408,($O408-4.5)*$H408*$P408)),2),0)</f>
        <v>0</v>
      </c>
      <c r="V408" s="540" t="n">
        <f aca="false">IF($O408&gt;$W$4,IF($O408&lt;=4,ROUND($H408*($O408+0.5)*2,2),0),0)</f>
        <v>145.6</v>
      </c>
      <c r="W408" s="541" t="n">
        <f aca="false">IF($O408&gt;$W$4,IF($O408&gt;4,ROUND($H408*($O408+0.5)*2,2),0),0)</f>
        <v>0</v>
      </c>
      <c r="X408" s="558" t="str">
        <f aca="false">A408</f>
        <v>JC29-6</v>
      </c>
      <c r="Y408" s="560" t="n">
        <f aca="false">IF($D408=0.4,1.2,IF($D408=0.6,1.2,IF($D408=0.8,1.3,IF($D408=1,1.5,IF($D408=1.2,1.7,IF($D408&lt;=2,2,"--"))))))</f>
        <v>1.2</v>
      </c>
      <c r="Z408" s="564" t="s">
        <v>1151</v>
      </c>
      <c r="AA408" s="561" t="n">
        <f aca="false">Y408</f>
        <v>1.2</v>
      </c>
      <c r="AB408" s="543" t="n">
        <f aca="false">IF($Y408="--","--",I408)</f>
        <v>1.408</v>
      </c>
      <c r="AC408" s="544" t="n">
        <f aca="false">IF($Y408="--","--",IF(D408&gt;1.5,0.15,ROUND($D408*0.1,2)))</f>
        <v>0.06</v>
      </c>
      <c r="AD408" s="544" t="n">
        <f aca="false">IF($Y408="--","--",0.15)</f>
        <v>0.15</v>
      </c>
      <c r="AE408" s="545" t="n">
        <f aca="false">IF($Y408="--","--",ROUND(AB408+AC408+AD408,2))</f>
        <v>1.62</v>
      </c>
      <c r="AF408" s="565" t="n">
        <f aca="false">IF($Y408="--","--",IF($AB408&lt;=2,$Y408+1,($Y408+1)+ROUNDUP($AB408-2,0)*0.1))</f>
        <v>2.2</v>
      </c>
      <c r="AG408" s="566" t="n">
        <f aca="false">IF($D408=0.4,0.92,IF($D408=0.6,0.68,IF($D408=0.8,0.74,IF($D408=1,0.7,IF($D408=1.2,0.66,IF($D408=1.5,0.6,IF($D408&lt;=2,(2.4-(D408+0.3)),"--")))))))</f>
        <v>0.68</v>
      </c>
      <c r="AH408" s="547" t="n">
        <f aca="false">IF($Y408="--","--",IF($AE408&lt;=$W$4,ROUND(IF($AE408&lt;1.5,$AE408*$AF408*$AG408,1.5*$AF408*$AG408),2),0))</f>
        <v>0</v>
      </c>
      <c r="AI408" s="547" t="n">
        <f aca="false">IF($Y408="--","--",IF($AE408&gt;$W$4,ROUND(IF($AE408&lt;1.5,$AE408*$AF408*$AG408,1.5*$AF408*$AG408),2),0))</f>
        <v>2.24</v>
      </c>
      <c r="AJ408" s="547" t="n">
        <f aca="false">IF($Y408="--","--",IF($AE408&gt;$W$4,ROUND(IF($AE408&lt;1.5,0,IF($AE408&gt;3,1.5*$AF408*$AG408,($AE408-1.5)*$AF408*$AG408)),2),0))</f>
        <v>0.18</v>
      </c>
      <c r="AK408" s="547" t="n">
        <f aca="false">IF($Y408="--","--",IF($AE408&gt;$W$4,ROUND(IF($AE408&lt;3,0,IF($AE408&gt;4.5,1.5*$AF408*$AG408,($AE408-3)*$AF408*$AG408)),2),0))</f>
        <v>0</v>
      </c>
      <c r="AL408" s="547" t="n">
        <f aca="false">IF($Y408="--","--",IF($AE408&gt;$W$4,ROUND(IF($AE408&lt;4.5,0,IF($AE408&gt;6,($AE408-4.5)*$AF408*$AG408,($AE408-4.5)*$AF408*$AG408)),2),0))</f>
        <v>0</v>
      </c>
      <c r="AM408" s="544" t="n">
        <f aca="false">IF($Y408="--","--",IF($AE408&gt;$W$4,IF($AE408&lt;=4,ROUND(($AG408*4)*($AE408+0.5)*2,2),0),0))</f>
        <v>11.53</v>
      </c>
      <c r="AN408" s="548" t="n">
        <f aca="false">IF($Y408="--","--",IF($AE408&gt;$W$4,IF($AE408&gt;4,ROUND(($AG408*4)*($AE408+0.5)*2,2),0),0))</f>
        <v>0</v>
      </c>
      <c r="AO408" s="558" t="s">
        <v>1510</v>
      </c>
      <c r="AP408" s="570" t="s">
        <v>10</v>
      </c>
      <c r="AQ408" s="571" t="s">
        <v>1454</v>
      </c>
      <c r="AR408" s="560" t="n">
        <v>0.6</v>
      </c>
      <c r="AS408" s="561"/>
      <c r="AT408" s="561"/>
      <c r="AU408" s="562" t="n">
        <v>35</v>
      </c>
      <c r="AV408" s="560" t="n">
        <f aca="false">IF($Y408="--","--",Y408+0.2)</f>
        <v>1.4</v>
      </c>
      <c r="AW408" s="564" t="s">
        <v>1151</v>
      </c>
      <c r="AX408" s="561" t="n">
        <f aca="false">AV408</f>
        <v>1.4</v>
      </c>
      <c r="AY408" s="538" t="n">
        <f aca="false">IF(D408&gt;2,AU408,AU408-AV408)</f>
        <v>33.6</v>
      </c>
      <c r="AZ408" s="538" t="n">
        <f aca="false">N408</f>
        <v>0.12</v>
      </c>
      <c r="BA408" s="538" t="n">
        <f aca="false">P408</f>
        <v>1.32</v>
      </c>
      <c r="BB408" s="537" t="n">
        <f aca="false">IF(F408=0,IF(ROUND(AY408*(((N408*P408)+(((D408+M408*2)/6)*P408))-ROUND(((D408+M408*2)^2)*((PI()*96.379/(4*360))-((SIN((96.379/2)*PI()/180))*(COS((96.379/2)*PI()/180))/4)),4)),2),ROUND(AY408*(((N408*P408)+(((D408+M408*2)/4)*P408))-ROUND(((D408+M408*2)^2)*((PI()*120/(4*360))-((SIN((120/2)*PI()/180))*(COS((120/2)*PI()/180))/4)),4)),2)),0)</f>
        <v>10.63</v>
      </c>
      <c r="BC408" s="549" t="n">
        <f aca="false">IF(F408&gt;0,ROUND(AY408*N408*P408,2),0)</f>
        <v>0</v>
      </c>
      <c r="BD408" s="549" t="n">
        <f aca="false">SUM(Q408:U408,AH408:AL408)</f>
        <v>75.42</v>
      </c>
      <c r="BE408" s="549" t="n">
        <f aca="false">IF(F408=0,ROUND((PI()*((D408+M408*2)^2)/4)*AY408,2),ROUND((D408+M408*2)*(F408+M408*2)*AY408,2))</f>
        <v>13.68</v>
      </c>
      <c r="BF408" s="572" t="n">
        <f aca="false">IF(($I408+M408-0.15)&lt;=2,($I408+M408+0.15),IF(($I408+M408)&lt;=3,2.35,($I408+M408+0.2)-0.85))</f>
        <v>1.618</v>
      </c>
      <c r="BG408" s="572" t="n">
        <f aca="false">IF(D408&gt;2,(I408-F408-M408-0.11),IF(($I408+M408)&lt;=2,0,IF(($I408+M408)&gt;3,0.85,(I408+M408+0.2-BF408))))</f>
        <v>0</v>
      </c>
      <c r="BH408" s="572" t="n">
        <f aca="false">IF(D408&gt;2,ROUND(((1.42+0.4)+(0.91+0.4))*2*BG408,2),ROUND(AV408*AX408*BF408,2))</f>
        <v>3.17</v>
      </c>
      <c r="BI408" s="572" t="n">
        <f aca="false">ROUND(((PI()*0.9^2)/4)*BG408,2)</f>
        <v>0</v>
      </c>
      <c r="BJ408" s="550" t="n">
        <f aca="false">ROUND(BD408-BE408-BH408-BI408-BB408-BC408,2)</f>
        <v>47.94</v>
      </c>
      <c r="BK408" s="516"/>
    </row>
    <row r="409" customFormat="false" ht="14.25" hidden="false" customHeight="false" outlineLevel="0" collapsed="false">
      <c r="A409" s="558" t="s">
        <v>1454</v>
      </c>
      <c r="B409" s="570" t="s">
        <v>10</v>
      </c>
      <c r="C409" s="571" t="s">
        <v>1511</v>
      </c>
      <c r="D409" s="560" t="n">
        <v>0.8</v>
      </c>
      <c r="E409" s="561"/>
      <c r="F409" s="561"/>
      <c r="G409" s="560" t="s">
        <v>1150</v>
      </c>
      <c r="H409" s="562" t="n">
        <v>35</v>
      </c>
      <c r="I409" s="563" t="n">
        <v>1.6</v>
      </c>
      <c r="J409" s="563" t="n">
        <v>1.6196</v>
      </c>
      <c r="K409" s="536" t="n">
        <v>0</v>
      </c>
      <c r="L409" s="537" t="n">
        <f aca="false">ROUND((I409+J409)/2,2)</f>
        <v>1.61</v>
      </c>
      <c r="M409" s="538" t="n">
        <f aca="false">IF(F409=0,ROUND($D409*0.1,2),IF(D409&gt;2.8,0.18,0.15))</f>
        <v>0.08</v>
      </c>
      <c r="N409" s="538" t="n">
        <f aca="false">IF(F409=0,IF(ROUND($D409/4,2),IF(ROUND(($D409*1.2)/6,2)&lt;0.1,0.1,ROUND(($D409*1.2)/6,2))),0.5)</f>
        <v>0.16</v>
      </c>
      <c r="O409" s="537" t="n">
        <f aca="false">L409+M409+N409</f>
        <v>1.85</v>
      </c>
      <c r="P409" s="537" t="n">
        <f aca="false">IF(O409&lt;2,(D409+M409*2)+0.6,(D409+M409*2)+0.6+ROUNDUP(O409-2,0)*0.1)</f>
        <v>1.56</v>
      </c>
      <c r="Q409" s="539" t="n">
        <f aca="false">IF($O409&lt;=$W$4,ROUND(IF($O409&lt;1.5,$O409*$H409*$P409,1.5*$H409*$P409),2),0)</f>
        <v>0</v>
      </c>
      <c r="R409" s="539" t="n">
        <f aca="false">IF($O409&gt;$W$4,ROUND(IF($O409&lt;1.5,$O409*$H409*$P409,1.5*$H409*$P409),2),0)</f>
        <v>81.9</v>
      </c>
      <c r="S409" s="539" t="n">
        <f aca="false">IF($O409&gt;$W$4,ROUND(IF($O409&lt;1.5,0,IF($O409&gt;3,1.5*$H409*$P409,($O409-1.5)*$H409*$P409)),2),0)</f>
        <v>19.11</v>
      </c>
      <c r="T409" s="539" t="n">
        <f aca="false">IF($O409&gt;$W$4,ROUND(IF($O409&lt;3,0,IF($O409&gt;4.5,1.5*$H409*$P409,($O409-3)*$H409*$P409)),2),0)</f>
        <v>0</v>
      </c>
      <c r="U409" s="539" t="n">
        <f aca="false">IF($O409&gt;$W$4,ROUND(IF($O409&lt;4.5,0,IF($O409&gt;6,($O409-4.5)*$H409*$P409,($O409-4.5)*$H409*$P409)),2),0)</f>
        <v>0</v>
      </c>
      <c r="V409" s="540" t="n">
        <f aca="false">IF($O409&gt;$W$4,IF($O409&lt;=4,ROUND($H409*($O409+0.5)*2,2),0),0)</f>
        <v>164.5</v>
      </c>
      <c r="W409" s="541" t="n">
        <f aca="false">IF($O409&gt;$W$4,IF($O409&gt;4,ROUND($H409*($O409+0.5)*2,2),0),0)</f>
        <v>0</v>
      </c>
      <c r="X409" s="558" t="str">
        <f aca="false">A409</f>
        <v>JC29-7</v>
      </c>
      <c r="Y409" s="560" t="n">
        <f aca="false">IF($D409=0.4,1.2,IF($D409=0.6,1.2,IF($D409=0.8,1.3,IF($D409=1,1.5,IF($D409=1.2,1.7,IF($D409&lt;=2,2,"--"))))))</f>
        <v>1.3</v>
      </c>
      <c r="Z409" s="564" t="s">
        <v>1151</v>
      </c>
      <c r="AA409" s="561" t="n">
        <f aca="false">Y409</f>
        <v>1.3</v>
      </c>
      <c r="AB409" s="543" t="n">
        <f aca="false">IF($Y409="--","--",I409)</f>
        <v>1.6</v>
      </c>
      <c r="AC409" s="544" t="n">
        <f aca="false">IF($Y409="--","--",IF(D409&gt;1.5,0.15,ROUND($D409*0.1,2)))</f>
        <v>0.08</v>
      </c>
      <c r="AD409" s="544" t="n">
        <f aca="false">IF($Y409="--","--",0.15)</f>
        <v>0.15</v>
      </c>
      <c r="AE409" s="545" t="n">
        <f aca="false">IF($Y409="--","--",ROUND(AB409+AC409+AD409,2))</f>
        <v>1.83</v>
      </c>
      <c r="AF409" s="565" t="n">
        <f aca="false">IF($Y409="--","--",IF($AB409&lt;=2,$Y409+1,($Y409+1)+ROUNDUP($AB409-2,0)*0.1))</f>
        <v>2.3</v>
      </c>
      <c r="AG409" s="566" t="n">
        <f aca="false">IF($D409=0.4,0.92,IF($D409=0.6,0.68,IF($D409=0.8,0.74,IF($D409=1,0.7,IF($D409=1.2,0.66,IF($D409=1.5,0.6,IF($D409&lt;=2,(2.4-(D409+0.3)),"--")))))))</f>
        <v>0.74</v>
      </c>
      <c r="AH409" s="547" t="n">
        <f aca="false">IF($Y409="--","--",IF($AE409&lt;=$W$4,ROUND(IF($AE409&lt;1.5,$AE409*$AF409*$AG409,1.5*$AF409*$AG409),2),0))</f>
        <v>0</v>
      </c>
      <c r="AI409" s="547" t="n">
        <f aca="false">IF($Y409="--","--",IF($AE409&gt;$W$4,ROUND(IF($AE409&lt;1.5,$AE409*$AF409*$AG409,1.5*$AF409*$AG409),2),0))</f>
        <v>2.55</v>
      </c>
      <c r="AJ409" s="547" t="n">
        <f aca="false">IF($Y409="--","--",IF($AE409&gt;$W$4,ROUND(IF($AE409&lt;1.5,0,IF($AE409&gt;3,1.5*$AF409*$AG409,($AE409-1.5)*$AF409*$AG409)),2),0))</f>
        <v>0.56</v>
      </c>
      <c r="AK409" s="547" t="n">
        <f aca="false">IF($Y409="--","--",IF($AE409&gt;$W$4,ROUND(IF($AE409&lt;3,0,IF($AE409&gt;4.5,1.5*$AF409*$AG409,($AE409-3)*$AF409*$AG409)),2),0))</f>
        <v>0</v>
      </c>
      <c r="AL409" s="547" t="n">
        <f aca="false">IF($Y409="--","--",IF($AE409&gt;$W$4,ROUND(IF($AE409&lt;4.5,0,IF($AE409&gt;6,($AE409-4.5)*$AF409*$AG409,($AE409-4.5)*$AF409*$AG409)),2),0))</f>
        <v>0</v>
      </c>
      <c r="AM409" s="544" t="n">
        <f aca="false">IF($Y409="--","--",IF($AE409&gt;$W$4,IF($AE409&lt;=4,ROUND(($AG409*4)*($AE409+0.5)*2,2),0),0))</f>
        <v>13.79</v>
      </c>
      <c r="AN409" s="548" t="n">
        <f aca="false">IF($Y409="--","--",IF($AE409&gt;$W$4,IF($AE409&gt;4,ROUND(($AG409*4)*($AE409+0.5)*2,2),0),0))</f>
        <v>0</v>
      </c>
      <c r="AO409" s="558" t="s">
        <v>1454</v>
      </c>
      <c r="AP409" s="570" t="s">
        <v>10</v>
      </c>
      <c r="AQ409" s="571" t="s">
        <v>1511</v>
      </c>
      <c r="AR409" s="560" t="n">
        <v>0.8</v>
      </c>
      <c r="AS409" s="561"/>
      <c r="AT409" s="561"/>
      <c r="AU409" s="562" t="n">
        <v>35</v>
      </c>
      <c r="AV409" s="560" t="n">
        <f aca="false">IF($Y409="--","--",Y409+0.2)</f>
        <v>1.5</v>
      </c>
      <c r="AW409" s="564" t="s">
        <v>1151</v>
      </c>
      <c r="AX409" s="561" t="n">
        <f aca="false">AV409</f>
        <v>1.5</v>
      </c>
      <c r="AY409" s="538" t="n">
        <f aca="false">IF(D409&gt;2,AU409,AU409-AV409)</f>
        <v>33.5</v>
      </c>
      <c r="AZ409" s="538" t="n">
        <f aca="false">N409</f>
        <v>0.16</v>
      </c>
      <c r="BA409" s="538" t="n">
        <f aca="false">P409</f>
        <v>1.56</v>
      </c>
      <c r="BB409" s="537" t="n">
        <f aca="false">IF(F409=0,IF(ROUND(AY409*(((N409*P409)+(((D409+M409*2)/6)*P409))-ROUND(((D409+M409*2)^2)*((PI()*96.379/(4*360))-((SIN((96.379/2)*PI()/180))*(COS((96.379/2)*PI()/180))/4)),4)),2),ROUND(AY409*(((N409*P409)+(((D409+M409*2)/4)*P409))-ROUND(((D409+M409*2)^2)*((PI()*120/(4*360))-((SIN((120/2)*PI()/180))*(COS((120/2)*PI()/180))/4)),4)),2)),0)</f>
        <v>16.16</v>
      </c>
      <c r="BC409" s="549" t="n">
        <f aca="false">IF(F409&gt;0,ROUND(AY409*N409*P409,2),0)</f>
        <v>0</v>
      </c>
      <c r="BD409" s="549" t="n">
        <f aca="false">SUM(Q409:U409,AH409:AL409)</f>
        <v>104.12</v>
      </c>
      <c r="BE409" s="549" t="n">
        <f aca="false">IF(F409=0,ROUND((PI()*((D409+M409*2)^2)/4)*AY409,2),ROUND((D409+M409*2)*(F409+M409*2)*AY409,2))</f>
        <v>24.25</v>
      </c>
      <c r="BF409" s="572" t="n">
        <f aca="false">IF(($I409+M409-0.15)&lt;=2,($I409+M409+0.15),IF(($I409+M409)&lt;=3,2.35,($I409+M409+0.2)-0.85))</f>
        <v>1.83</v>
      </c>
      <c r="BG409" s="572" t="n">
        <f aca="false">IF(D409&gt;2,(I409-F409-M409-0.11),IF(($I409+M409)&lt;=2,0,IF(($I409+M409)&gt;3,0.85,(I409+M409+0.2-BF409))))</f>
        <v>0</v>
      </c>
      <c r="BH409" s="572" t="n">
        <f aca="false">IF(D409&gt;2,ROUND(((1.42+0.4)+(0.91+0.4))*2*BG409,2),ROUND(AV409*AX409*BF409,2))</f>
        <v>4.12</v>
      </c>
      <c r="BI409" s="572" t="n">
        <f aca="false">ROUND(((PI()*0.9^2)/4)*BG409,2)</f>
        <v>0</v>
      </c>
      <c r="BJ409" s="550" t="n">
        <f aca="false">ROUND(BD409-BE409-BH409-BI409-BB409-BC409,2)</f>
        <v>59.59</v>
      </c>
      <c r="BK409" s="516"/>
    </row>
    <row r="410" customFormat="false" ht="14.25" hidden="false" customHeight="false" outlineLevel="0" collapsed="false">
      <c r="A410" s="558" t="s">
        <v>1511</v>
      </c>
      <c r="B410" s="570" t="s">
        <v>10</v>
      </c>
      <c r="C410" s="571" t="s">
        <v>1458</v>
      </c>
      <c r="D410" s="560" t="n">
        <v>0.8</v>
      </c>
      <c r="E410" s="561"/>
      <c r="F410" s="561"/>
      <c r="G410" s="560" t="s">
        <v>1150</v>
      </c>
      <c r="H410" s="562" t="n">
        <v>36</v>
      </c>
      <c r="I410" s="563" t="n">
        <v>1.6196</v>
      </c>
      <c r="J410" s="563" t="n">
        <v>1.6</v>
      </c>
      <c r="K410" s="536" t="n">
        <v>0</v>
      </c>
      <c r="L410" s="537" t="n">
        <f aca="false">ROUND((I410+J410)/2,2)</f>
        <v>1.61</v>
      </c>
      <c r="M410" s="538" t="n">
        <f aca="false">IF(F410=0,ROUND($D410*0.1,2),IF(D410&gt;2.8,0.18,0.15))</f>
        <v>0.08</v>
      </c>
      <c r="N410" s="538" t="n">
        <f aca="false">IF(F410=0,IF(ROUND($D410/4,2),IF(ROUND(($D410*1.2)/6,2)&lt;0.1,0.1,ROUND(($D410*1.2)/6,2))),0.5)</f>
        <v>0.16</v>
      </c>
      <c r="O410" s="537" t="n">
        <f aca="false">L410+M410+N410</f>
        <v>1.85</v>
      </c>
      <c r="P410" s="537" t="n">
        <f aca="false">IF(O410&lt;2,(D410+M410*2)+0.6,(D410+M410*2)+0.6+ROUNDUP(O410-2,0)*0.1)</f>
        <v>1.56</v>
      </c>
      <c r="Q410" s="539" t="n">
        <f aca="false">IF($O410&lt;=$W$4,ROUND(IF($O410&lt;1.5,$O410*$H410*$P410,1.5*$H410*$P410),2),0)</f>
        <v>0</v>
      </c>
      <c r="R410" s="539" t="n">
        <f aca="false">IF($O410&gt;$W$4,ROUND(IF($O410&lt;1.5,$O410*$H410*$P410,1.5*$H410*$P410),2),0)</f>
        <v>84.24</v>
      </c>
      <c r="S410" s="539" t="n">
        <f aca="false">IF($O410&gt;$W$4,ROUND(IF($O410&lt;1.5,0,IF($O410&gt;3,1.5*$H410*$P410,($O410-1.5)*$H410*$P410)),2),0)</f>
        <v>19.66</v>
      </c>
      <c r="T410" s="539" t="n">
        <f aca="false">IF($O410&gt;$W$4,ROUND(IF($O410&lt;3,0,IF($O410&gt;4.5,1.5*$H410*$P410,($O410-3)*$H410*$P410)),2),0)</f>
        <v>0</v>
      </c>
      <c r="U410" s="539" t="n">
        <f aca="false">IF($O410&gt;$W$4,ROUND(IF($O410&lt;4.5,0,IF($O410&gt;6,($O410-4.5)*$H410*$P410,($O410-4.5)*$H410*$P410)),2),0)</f>
        <v>0</v>
      </c>
      <c r="V410" s="540" t="n">
        <f aca="false">IF($O410&gt;$W$4,IF($O410&lt;=4,ROUND($H410*($O410+0.5)*2,2),0),0)</f>
        <v>169.2</v>
      </c>
      <c r="W410" s="541" t="n">
        <f aca="false">IF($O410&gt;$W$4,IF($O410&gt;4,ROUND($H410*($O410+0.5)*2,2),0),0)</f>
        <v>0</v>
      </c>
      <c r="X410" s="558" t="str">
        <f aca="false">A410</f>
        <v>JC29-8</v>
      </c>
      <c r="Y410" s="560" t="n">
        <f aca="false">IF($D410=0.4,1.2,IF($D410=0.6,1.2,IF($D410=0.8,1.3,IF($D410=1,1.5,IF($D410=1.2,1.7,IF($D410&lt;=2,2,"--"))))))</f>
        <v>1.3</v>
      </c>
      <c r="Z410" s="564" t="s">
        <v>1151</v>
      </c>
      <c r="AA410" s="561" t="n">
        <f aca="false">Y410</f>
        <v>1.3</v>
      </c>
      <c r="AB410" s="543" t="n">
        <f aca="false">IF($Y410="--","--",I410)</f>
        <v>1.6196</v>
      </c>
      <c r="AC410" s="544" t="n">
        <f aca="false">IF($Y410="--","--",IF(D410&gt;1.5,0.15,ROUND($D410*0.1,2)))</f>
        <v>0.08</v>
      </c>
      <c r="AD410" s="544" t="n">
        <f aca="false">IF($Y410="--","--",0.15)</f>
        <v>0.15</v>
      </c>
      <c r="AE410" s="545" t="n">
        <f aca="false">IF($Y410="--","--",ROUND(AB410+AC410+AD410,2))</f>
        <v>1.85</v>
      </c>
      <c r="AF410" s="565" t="n">
        <f aca="false">IF($Y410="--","--",IF($AB410&lt;=2,$Y410+1,($Y410+1)+ROUNDUP($AB410-2,0)*0.1))</f>
        <v>2.3</v>
      </c>
      <c r="AG410" s="566" t="n">
        <f aca="false">IF($D410=0.4,0.92,IF($D410=0.6,0.68,IF($D410=0.8,0.74,IF($D410=1,0.7,IF($D410=1.2,0.66,IF($D410=1.5,0.6,IF($D410&lt;=2,(2.4-(D410+0.3)),"--")))))))</f>
        <v>0.74</v>
      </c>
      <c r="AH410" s="547" t="n">
        <f aca="false">IF($Y410="--","--",IF($AE410&lt;=$W$4,ROUND(IF($AE410&lt;1.5,$AE410*$AF410*$AG410,1.5*$AF410*$AG410),2),0))</f>
        <v>0</v>
      </c>
      <c r="AI410" s="547" t="n">
        <f aca="false">IF($Y410="--","--",IF($AE410&gt;$W$4,ROUND(IF($AE410&lt;1.5,$AE410*$AF410*$AG410,1.5*$AF410*$AG410),2),0))</f>
        <v>2.55</v>
      </c>
      <c r="AJ410" s="547" t="n">
        <f aca="false">IF($Y410="--","--",IF($AE410&gt;$W$4,ROUND(IF($AE410&lt;1.5,0,IF($AE410&gt;3,1.5*$AF410*$AG410,($AE410-1.5)*$AF410*$AG410)),2),0))</f>
        <v>0.6</v>
      </c>
      <c r="AK410" s="547" t="n">
        <f aca="false">IF($Y410="--","--",IF($AE410&gt;$W$4,ROUND(IF($AE410&lt;3,0,IF($AE410&gt;4.5,1.5*$AF410*$AG410,($AE410-3)*$AF410*$AG410)),2),0))</f>
        <v>0</v>
      </c>
      <c r="AL410" s="547" t="n">
        <f aca="false">IF($Y410="--","--",IF($AE410&gt;$W$4,ROUND(IF($AE410&lt;4.5,0,IF($AE410&gt;6,($AE410-4.5)*$AF410*$AG410,($AE410-4.5)*$AF410*$AG410)),2),0))</f>
        <v>0</v>
      </c>
      <c r="AM410" s="544" t="n">
        <f aca="false">IF($Y410="--","--",IF($AE410&gt;$W$4,IF($AE410&lt;=4,ROUND(($AG410*4)*($AE410+0.5)*2,2),0),0))</f>
        <v>13.91</v>
      </c>
      <c r="AN410" s="548" t="n">
        <f aca="false">IF($Y410="--","--",IF($AE410&gt;$W$4,IF($AE410&gt;4,ROUND(($AG410*4)*($AE410+0.5)*2,2),0),0))</f>
        <v>0</v>
      </c>
      <c r="AO410" s="558" t="s">
        <v>1511</v>
      </c>
      <c r="AP410" s="570" t="s">
        <v>10</v>
      </c>
      <c r="AQ410" s="571" t="s">
        <v>1458</v>
      </c>
      <c r="AR410" s="560" t="n">
        <v>0.8</v>
      </c>
      <c r="AS410" s="561"/>
      <c r="AT410" s="561"/>
      <c r="AU410" s="562" t="n">
        <v>36</v>
      </c>
      <c r="AV410" s="560" t="n">
        <f aca="false">IF($Y410="--","--",Y410+0.2)</f>
        <v>1.5</v>
      </c>
      <c r="AW410" s="564" t="s">
        <v>1151</v>
      </c>
      <c r="AX410" s="561" t="n">
        <f aca="false">AV410</f>
        <v>1.5</v>
      </c>
      <c r="AY410" s="538" t="n">
        <f aca="false">IF(D410&gt;2,AU410,AU410-AV410)</f>
        <v>34.5</v>
      </c>
      <c r="AZ410" s="538" t="n">
        <f aca="false">N410</f>
        <v>0.16</v>
      </c>
      <c r="BA410" s="538" t="n">
        <f aca="false">P410</f>
        <v>1.56</v>
      </c>
      <c r="BB410" s="537" t="n">
        <f aca="false">IF(F410=0,IF(ROUND(AY410*(((N410*P410)+(((D410+M410*2)/6)*P410))-ROUND(((D410+M410*2)^2)*((PI()*96.379/(4*360))-((SIN((96.379/2)*PI()/180))*(COS((96.379/2)*PI()/180))/4)),4)),2),ROUND(AY410*(((N410*P410)+(((D410+M410*2)/4)*P410))-ROUND(((D410+M410*2)^2)*((PI()*120/(4*360))-((SIN((120/2)*PI()/180))*(COS((120/2)*PI()/180))/4)),4)),2)),0)</f>
        <v>16.65</v>
      </c>
      <c r="BC410" s="549" t="n">
        <f aca="false">IF(F410&gt;0,ROUND(AY410*N410*P410,2),0)</f>
        <v>0</v>
      </c>
      <c r="BD410" s="549" t="n">
        <f aca="false">SUM(Q410:U410,AH410:AL410)</f>
        <v>107.05</v>
      </c>
      <c r="BE410" s="549" t="n">
        <f aca="false">IF(F410=0,ROUND((PI()*((D410+M410*2)^2)/4)*AY410,2),ROUND((D410+M410*2)*(F410+M410*2)*AY410,2))</f>
        <v>24.97</v>
      </c>
      <c r="BF410" s="572" t="n">
        <f aca="false">IF(($I410+M410-0.15)&lt;=2,($I410+M410+0.15),IF(($I410+M410)&lt;=3,2.35,($I410+M410+0.2)-0.85))</f>
        <v>1.8496</v>
      </c>
      <c r="BG410" s="572" t="n">
        <f aca="false">IF(D410&gt;2,(I410-F410-M410-0.11),IF(($I410+M410)&lt;=2,0,IF(($I410+M410)&gt;3,0.85,(I410+M410+0.2-BF410))))</f>
        <v>0</v>
      </c>
      <c r="BH410" s="572" t="n">
        <f aca="false">IF(D410&gt;2,ROUND(((1.42+0.4)+(0.91+0.4))*2*BG410,2),ROUND(AV410*AX410*BF410,2))</f>
        <v>4.16</v>
      </c>
      <c r="BI410" s="572" t="n">
        <f aca="false">ROUND(((PI()*0.9^2)/4)*BG410,2)</f>
        <v>0</v>
      </c>
      <c r="BJ410" s="550" t="n">
        <f aca="false">ROUND(BD410-BE410-BH410-BI410-BB410-BC410,2)</f>
        <v>61.27</v>
      </c>
      <c r="BK410" s="516"/>
    </row>
    <row r="411" customFormat="false" ht="14.25" hidden="false" customHeight="false" outlineLevel="0" collapsed="false">
      <c r="A411" s="558" t="s">
        <v>1458</v>
      </c>
      <c r="B411" s="570" t="s">
        <v>10</v>
      </c>
      <c r="C411" s="571" t="s">
        <v>1512</v>
      </c>
      <c r="D411" s="560" t="n">
        <v>0.8</v>
      </c>
      <c r="E411" s="561"/>
      <c r="F411" s="561"/>
      <c r="G411" s="560" t="s">
        <v>1150</v>
      </c>
      <c r="H411" s="562" t="n">
        <v>35</v>
      </c>
      <c r="I411" s="563" t="n">
        <v>1.6</v>
      </c>
      <c r="J411" s="563" t="n">
        <v>1.6</v>
      </c>
      <c r="K411" s="536" t="n">
        <v>0</v>
      </c>
      <c r="L411" s="537" t="n">
        <f aca="false">ROUND((I411+J411)/2,2)</f>
        <v>1.6</v>
      </c>
      <c r="M411" s="538" t="n">
        <f aca="false">IF(F411=0,ROUND($D411*0.1,2),IF(D411&gt;2.8,0.18,0.15))</f>
        <v>0.08</v>
      </c>
      <c r="N411" s="538" t="n">
        <f aca="false">IF(F411=0,IF(ROUND($D411/4,2),IF(ROUND(($D411*1.2)/6,2)&lt;0.1,0.1,ROUND(($D411*1.2)/6,2))),0.5)</f>
        <v>0.16</v>
      </c>
      <c r="O411" s="537" t="n">
        <f aca="false">L411+M411+N411</f>
        <v>1.84</v>
      </c>
      <c r="P411" s="537" t="n">
        <f aca="false">IF(O411&lt;2,(D411+M411*2)+0.6,(D411+M411*2)+0.6+ROUNDUP(O411-2,0)*0.1)</f>
        <v>1.56</v>
      </c>
      <c r="Q411" s="539" t="n">
        <f aca="false">IF($O411&lt;=$W$4,ROUND(IF($O411&lt;1.5,$O411*$H411*$P411,1.5*$H411*$P411),2),0)</f>
        <v>0</v>
      </c>
      <c r="R411" s="539" t="n">
        <f aca="false">IF($O411&gt;$W$4,ROUND(IF($O411&lt;1.5,$O411*$H411*$P411,1.5*$H411*$P411),2),0)</f>
        <v>81.9</v>
      </c>
      <c r="S411" s="539" t="n">
        <f aca="false">IF($O411&gt;$W$4,ROUND(IF($O411&lt;1.5,0,IF($O411&gt;3,1.5*$H411*$P411,($O411-1.5)*$H411*$P411)),2),0)</f>
        <v>18.56</v>
      </c>
      <c r="T411" s="539" t="n">
        <f aca="false">IF($O411&gt;$W$4,ROUND(IF($O411&lt;3,0,IF($O411&gt;4.5,1.5*$H411*$P411,($O411-3)*$H411*$P411)),2),0)</f>
        <v>0</v>
      </c>
      <c r="U411" s="539" t="n">
        <f aca="false">IF($O411&gt;$W$4,ROUND(IF($O411&lt;4.5,0,IF($O411&gt;6,($O411-4.5)*$H411*$P411,($O411-4.5)*$H411*$P411)),2),0)</f>
        <v>0</v>
      </c>
      <c r="V411" s="540" t="n">
        <f aca="false">IF($O411&gt;$W$4,IF($O411&lt;=4,ROUND($H411*($O411+0.5)*2,2),0),0)</f>
        <v>163.8</v>
      </c>
      <c r="W411" s="541" t="n">
        <f aca="false">IF($O411&gt;$W$4,IF($O411&gt;4,ROUND($H411*($O411+0.5)*2,2),0),0)</f>
        <v>0</v>
      </c>
      <c r="X411" s="558" t="str">
        <f aca="false">A411</f>
        <v>JC29-9</v>
      </c>
      <c r="Y411" s="560" t="n">
        <f aca="false">IF($D411=0.4,1.2,IF($D411=0.6,1.2,IF($D411=0.8,1.3,IF($D411=1,1.5,IF($D411=1.2,1.7,IF($D411&lt;=2,2,"--"))))))</f>
        <v>1.3</v>
      </c>
      <c r="Z411" s="564" t="s">
        <v>1151</v>
      </c>
      <c r="AA411" s="561" t="n">
        <f aca="false">Y411</f>
        <v>1.3</v>
      </c>
      <c r="AB411" s="543" t="n">
        <f aca="false">IF($Y411="--","--",I411)</f>
        <v>1.6</v>
      </c>
      <c r="AC411" s="544" t="n">
        <f aca="false">IF($Y411="--","--",IF(D411&gt;1.5,0.15,ROUND($D411*0.1,2)))</f>
        <v>0.08</v>
      </c>
      <c r="AD411" s="544" t="n">
        <f aca="false">IF($Y411="--","--",0.15)</f>
        <v>0.15</v>
      </c>
      <c r="AE411" s="545" t="n">
        <f aca="false">IF($Y411="--","--",ROUND(AB411+AC411+AD411,2))</f>
        <v>1.83</v>
      </c>
      <c r="AF411" s="565" t="n">
        <f aca="false">IF($Y411="--","--",IF($AB411&lt;=2,$Y411+1,($Y411+1)+ROUNDUP($AB411-2,0)*0.1))</f>
        <v>2.3</v>
      </c>
      <c r="AG411" s="566" t="n">
        <f aca="false">IF($D411=0.4,0.92,IF($D411=0.6,0.68,IF($D411=0.8,0.74,IF($D411=1,0.7,IF($D411=1.2,0.66,IF($D411=1.5,0.6,IF($D411&lt;=2,(2.4-(D411+0.3)),"--")))))))</f>
        <v>0.74</v>
      </c>
      <c r="AH411" s="547" t="n">
        <f aca="false">IF($Y411="--","--",IF($AE411&lt;=$W$4,ROUND(IF($AE411&lt;1.5,$AE411*$AF411*$AG411,1.5*$AF411*$AG411),2),0))</f>
        <v>0</v>
      </c>
      <c r="AI411" s="547" t="n">
        <f aca="false">IF($Y411="--","--",IF($AE411&gt;$W$4,ROUND(IF($AE411&lt;1.5,$AE411*$AF411*$AG411,1.5*$AF411*$AG411),2),0))</f>
        <v>2.55</v>
      </c>
      <c r="AJ411" s="547" t="n">
        <f aca="false">IF($Y411="--","--",IF($AE411&gt;$W$4,ROUND(IF($AE411&lt;1.5,0,IF($AE411&gt;3,1.5*$AF411*$AG411,($AE411-1.5)*$AF411*$AG411)),2),0))</f>
        <v>0.56</v>
      </c>
      <c r="AK411" s="547" t="n">
        <f aca="false">IF($Y411="--","--",IF($AE411&gt;$W$4,ROUND(IF($AE411&lt;3,0,IF($AE411&gt;4.5,1.5*$AF411*$AG411,($AE411-3)*$AF411*$AG411)),2),0))</f>
        <v>0</v>
      </c>
      <c r="AL411" s="547" t="n">
        <f aca="false">IF($Y411="--","--",IF($AE411&gt;$W$4,ROUND(IF($AE411&lt;4.5,0,IF($AE411&gt;6,($AE411-4.5)*$AF411*$AG411,($AE411-4.5)*$AF411*$AG411)),2),0))</f>
        <v>0</v>
      </c>
      <c r="AM411" s="544" t="n">
        <f aca="false">IF($Y411="--","--",IF($AE411&gt;$W$4,IF($AE411&lt;=4,ROUND(($AG411*4)*($AE411+0.5)*2,2),0),0))</f>
        <v>13.79</v>
      </c>
      <c r="AN411" s="548" t="n">
        <f aca="false">IF($Y411="--","--",IF($AE411&gt;$W$4,IF($AE411&gt;4,ROUND(($AG411*4)*($AE411+0.5)*2,2),0),0))</f>
        <v>0</v>
      </c>
      <c r="AO411" s="558" t="s">
        <v>1458</v>
      </c>
      <c r="AP411" s="570" t="s">
        <v>10</v>
      </c>
      <c r="AQ411" s="571" t="s">
        <v>1512</v>
      </c>
      <c r="AR411" s="560" t="n">
        <v>0.8</v>
      </c>
      <c r="AS411" s="561"/>
      <c r="AT411" s="561"/>
      <c r="AU411" s="562" t="n">
        <v>35</v>
      </c>
      <c r="AV411" s="560" t="n">
        <f aca="false">IF($Y411="--","--",Y411+0.2)</f>
        <v>1.5</v>
      </c>
      <c r="AW411" s="564" t="s">
        <v>1151</v>
      </c>
      <c r="AX411" s="561" t="n">
        <f aca="false">AV411</f>
        <v>1.5</v>
      </c>
      <c r="AY411" s="538" t="n">
        <f aca="false">IF(D411&gt;2,AU411,AU411-AV411)</f>
        <v>33.5</v>
      </c>
      <c r="AZ411" s="538" t="n">
        <f aca="false">N411</f>
        <v>0.16</v>
      </c>
      <c r="BA411" s="538" t="n">
        <f aca="false">P411</f>
        <v>1.56</v>
      </c>
      <c r="BB411" s="537" t="n">
        <f aca="false">IF(F411=0,IF(ROUND(AY411*(((N411*P411)+(((D411+M411*2)/6)*P411))-ROUND(((D411+M411*2)^2)*((PI()*96.379/(4*360))-((SIN((96.379/2)*PI()/180))*(COS((96.379/2)*PI()/180))/4)),4)),2),ROUND(AY411*(((N411*P411)+(((D411+M411*2)/4)*P411))-ROUND(((D411+M411*2)^2)*((PI()*120/(4*360))-((SIN((120/2)*PI()/180))*(COS((120/2)*PI()/180))/4)),4)),2)),0)</f>
        <v>16.16</v>
      </c>
      <c r="BC411" s="549" t="n">
        <f aca="false">IF(F411&gt;0,ROUND(AY411*N411*P411,2),0)</f>
        <v>0</v>
      </c>
      <c r="BD411" s="549" t="n">
        <f aca="false">SUM(Q411:U411,AH411:AL411)</f>
        <v>103.57</v>
      </c>
      <c r="BE411" s="549" t="n">
        <f aca="false">IF(F411=0,ROUND((PI()*((D411+M411*2)^2)/4)*AY411,2),ROUND((D411+M411*2)*(F411+M411*2)*AY411,2))</f>
        <v>24.25</v>
      </c>
      <c r="BF411" s="572" t="n">
        <f aca="false">IF(($I411+M411-0.15)&lt;=2,($I411+M411+0.15),IF(($I411+M411)&lt;=3,2.35,($I411+M411+0.2)-0.85))</f>
        <v>1.83</v>
      </c>
      <c r="BG411" s="572" t="n">
        <f aca="false">IF(D411&gt;2,(I411-F411-M411-0.11),IF(($I411+M411)&lt;=2,0,IF(($I411+M411)&gt;3,0.85,(I411+M411+0.2-BF411))))</f>
        <v>0</v>
      </c>
      <c r="BH411" s="572" t="n">
        <f aca="false">IF(D411&gt;2,ROUND(((1.42+0.4)+(0.91+0.4))*2*BG411,2),ROUND(AV411*AX411*BF411,2))</f>
        <v>4.12</v>
      </c>
      <c r="BI411" s="572" t="n">
        <f aca="false">ROUND(((PI()*0.9^2)/4)*BG411,2)</f>
        <v>0</v>
      </c>
      <c r="BJ411" s="550" t="n">
        <f aca="false">ROUND(BD411-BE411-BH411-BI411-BB411-BC411,2)</f>
        <v>59.04</v>
      </c>
      <c r="BK411" s="516"/>
    </row>
    <row r="412" customFormat="false" ht="14.25" hidden="false" customHeight="false" outlineLevel="0" collapsed="false">
      <c r="A412" s="558" t="s">
        <v>1512</v>
      </c>
      <c r="B412" s="570" t="s">
        <v>10</v>
      </c>
      <c r="C412" s="571" t="s">
        <v>1462</v>
      </c>
      <c r="D412" s="560" t="n">
        <v>0.8</v>
      </c>
      <c r="E412" s="561"/>
      <c r="F412" s="561"/>
      <c r="G412" s="560" t="s">
        <v>1150</v>
      </c>
      <c r="H412" s="562" t="n">
        <v>35</v>
      </c>
      <c r="I412" s="563" t="n">
        <v>1.6</v>
      </c>
      <c r="J412" s="563" t="n">
        <v>1.6</v>
      </c>
      <c r="K412" s="536" t="n">
        <v>0.104</v>
      </c>
      <c r="L412" s="537" t="n">
        <f aca="false">ROUND((I412+J412)/2,2)</f>
        <v>1.6</v>
      </c>
      <c r="M412" s="538" t="n">
        <f aca="false">IF(F412=0,ROUND($D412*0.1,2),IF(D412&gt;2.8,0.18,0.15))</f>
        <v>0.08</v>
      </c>
      <c r="N412" s="538" t="n">
        <f aca="false">IF(F412=0,IF(ROUND($D412/4,2),IF(ROUND(($D412*1.2)/6,2)&lt;0.1,0.1,ROUND(($D412*1.2)/6,2))),0.5)</f>
        <v>0.16</v>
      </c>
      <c r="O412" s="537" t="n">
        <f aca="false">L412+M412+N412</f>
        <v>1.84</v>
      </c>
      <c r="P412" s="537" t="n">
        <f aca="false">IF(O412&lt;2,(D412+M412*2)+0.6,(D412+M412*2)+0.6+ROUNDUP(O412-2,0)*0.1)</f>
        <v>1.56</v>
      </c>
      <c r="Q412" s="539" t="n">
        <f aca="false">IF($O412&lt;=$W$4,ROUND(IF($O412&lt;1.5,$O412*$H412*$P412,1.5*$H412*$P412),2),0)</f>
        <v>0</v>
      </c>
      <c r="R412" s="539" t="n">
        <f aca="false">IF($O412&gt;$W$4,ROUND(IF($O412&lt;1.5,$O412*$H412*$P412,1.5*$H412*$P412),2),0)</f>
        <v>81.9</v>
      </c>
      <c r="S412" s="539" t="n">
        <f aca="false">IF($O412&gt;$W$4,ROUND(IF($O412&lt;1.5,0,IF($O412&gt;3,1.5*$H412*$P412,($O412-1.5)*$H412*$P412)),2),0)</f>
        <v>18.56</v>
      </c>
      <c r="T412" s="539" t="n">
        <f aca="false">IF($O412&gt;$W$4,ROUND(IF($O412&lt;3,0,IF($O412&gt;4.5,1.5*$H412*$P412,($O412-3)*$H412*$P412)),2),0)</f>
        <v>0</v>
      </c>
      <c r="U412" s="539" t="n">
        <f aca="false">IF($O412&gt;$W$4,ROUND(IF($O412&lt;4.5,0,IF($O412&gt;6,($O412-4.5)*$H412*$P412,($O412-4.5)*$H412*$P412)),2),0)</f>
        <v>0</v>
      </c>
      <c r="V412" s="540" t="n">
        <f aca="false">IF($O412&gt;$W$4,IF($O412&lt;=4,ROUND($H412*($O412+0.5)*2,2),0),0)</f>
        <v>163.8</v>
      </c>
      <c r="W412" s="541" t="n">
        <f aca="false">IF($O412&gt;$W$4,IF($O412&gt;4,ROUND($H412*($O412+0.5)*2,2),0),0)</f>
        <v>0</v>
      </c>
      <c r="X412" s="558" t="str">
        <f aca="false">A412</f>
        <v>JC29-10</v>
      </c>
      <c r="Y412" s="560" t="n">
        <f aca="false">IF($D412=0.4,1.2,IF($D412=0.6,1.2,IF($D412=0.8,1.3,IF($D412=1,1.5,IF($D412=1.2,1.7,IF($D412&lt;=2,2,"--"))))))</f>
        <v>1.3</v>
      </c>
      <c r="Z412" s="564" t="s">
        <v>1151</v>
      </c>
      <c r="AA412" s="561" t="n">
        <f aca="false">Y412</f>
        <v>1.3</v>
      </c>
      <c r="AB412" s="543" t="n">
        <f aca="false">IF($Y412="--","--",I412)</f>
        <v>1.6</v>
      </c>
      <c r="AC412" s="544" t="n">
        <f aca="false">IF($Y412="--","--",IF(D412&gt;1.5,0.15,ROUND($D412*0.1,2)))</f>
        <v>0.08</v>
      </c>
      <c r="AD412" s="544" t="n">
        <f aca="false">IF($Y412="--","--",0.15)</f>
        <v>0.15</v>
      </c>
      <c r="AE412" s="545" t="n">
        <f aca="false">IF($Y412="--","--",ROUND(AB412+AC412+AD412,2))</f>
        <v>1.83</v>
      </c>
      <c r="AF412" s="565" t="n">
        <f aca="false">IF($Y412="--","--",IF($AB412&lt;=2,$Y412+1,($Y412+1)+ROUNDUP($AB412-2,0)*0.1))</f>
        <v>2.3</v>
      </c>
      <c r="AG412" s="566" t="n">
        <f aca="false">IF($D412=0.4,0.92,IF($D412=0.6,0.68,IF($D412=0.8,0.74,IF($D412=1,0.7,IF($D412=1.2,0.66,IF($D412=1.5,0.6,IF($D412&lt;=2,(2.4-(D412+0.3)),"--")))))))</f>
        <v>0.74</v>
      </c>
      <c r="AH412" s="547" t="n">
        <f aca="false">IF($Y412="--","--",IF($AE412&lt;=$W$4,ROUND(IF($AE412&lt;1.5,$AE412*$AF412*$AG412,1.5*$AF412*$AG412),2),0))</f>
        <v>0</v>
      </c>
      <c r="AI412" s="547" t="n">
        <f aca="false">IF($Y412="--","--",IF($AE412&gt;$W$4,ROUND(IF($AE412&lt;1.5,$AE412*$AF412*$AG412,1.5*$AF412*$AG412),2),0))</f>
        <v>2.55</v>
      </c>
      <c r="AJ412" s="547" t="n">
        <f aca="false">IF($Y412="--","--",IF($AE412&gt;$W$4,ROUND(IF($AE412&lt;1.5,0,IF($AE412&gt;3,1.5*$AF412*$AG412,($AE412-1.5)*$AF412*$AG412)),2),0))</f>
        <v>0.56</v>
      </c>
      <c r="AK412" s="547" t="n">
        <f aca="false">IF($Y412="--","--",IF($AE412&gt;$W$4,ROUND(IF($AE412&lt;3,0,IF($AE412&gt;4.5,1.5*$AF412*$AG412,($AE412-3)*$AF412*$AG412)),2),0))</f>
        <v>0</v>
      </c>
      <c r="AL412" s="547" t="n">
        <f aca="false">IF($Y412="--","--",IF($AE412&gt;$W$4,ROUND(IF($AE412&lt;4.5,0,IF($AE412&gt;6,($AE412-4.5)*$AF412*$AG412,($AE412-4.5)*$AF412*$AG412)),2),0))</f>
        <v>0</v>
      </c>
      <c r="AM412" s="544" t="n">
        <f aca="false">IF($Y412="--","--",IF($AE412&gt;$W$4,IF($AE412&lt;=4,ROUND(($AG412*4)*($AE412+0.5)*2,2),0),0))</f>
        <v>13.79</v>
      </c>
      <c r="AN412" s="548" t="n">
        <f aca="false">IF($Y412="--","--",IF($AE412&gt;$W$4,IF($AE412&gt;4,ROUND(($AG412*4)*($AE412+0.5)*2,2),0),0))</f>
        <v>0</v>
      </c>
      <c r="AO412" s="558" t="s">
        <v>1512</v>
      </c>
      <c r="AP412" s="570" t="s">
        <v>10</v>
      </c>
      <c r="AQ412" s="571" t="s">
        <v>1462</v>
      </c>
      <c r="AR412" s="560" t="n">
        <v>0.8</v>
      </c>
      <c r="AS412" s="561"/>
      <c r="AT412" s="561"/>
      <c r="AU412" s="562" t="n">
        <v>35</v>
      </c>
      <c r="AV412" s="560" t="n">
        <f aca="false">IF($Y412="--","--",Y412+0.2)</f>
        <v>1.5</v>
      </c>
      <c r="AW412" s="564" t="s">
        <v>1151</v>
      </c>
      <c r="AX412" s="561" t="n">
        <f aca="false">AV412</f>
        <v>1.5</v>
      </c>
      <c r="AY412" s="538" t="n">
        <f aca="false">IF(D412&gt;2,AU412,AU412-AV412)</f>
        <v>33.5</v>
      </c>
      <c r="AZ412" s="538" t="n">
        <f aca="false">N412</f>
        <v>0.16</v>
      </c>
      <c r="BA412" s="538" t="n">
        <f aca="false">P412</f>
        <v>1.56</v>
      </c>
      <c r="BB412" s="537" t="n">
        <f aca="false">IF(F412=0,IF(ROUND(AY412*(((N412*P412)+(((D412+M412*2)/6)*P412))-ROUND(((D412+M412*2)^2)*((PI()*96.379/(4*360))-((SIN((96.379/2)*PI()/180))*(COS((96.379/2)*PI()/180))/4)),4)),2),ROUND(AY412*(((N412*P412)+(((D412+M412*2)/4)*P412))-ROUND(((D412+M412*2)^2)*((PI()*120/(4*360))-((SIN((120/2)*PI()/180))*(COS((120/2)*PI()/180))/4)),4)),2)),0)</f>
        <v>16.16</v>
      </c>
      <c r="BC412" s="549" t="n">
        <f aca="false">IF(F412&gt;0,ROUND(AY412*N412*P412,2),0)</f>
        <v>0</v>
      </c>
      <c r="BD412" s="549" t="n">
        <f aca="false">SUM(Q412:U412,AH412:AL412)</f>
        <v>103.57</v>
      </c>
      <c r="BE412" s="549" t="n">
        <f aca="false">IF(F412=0,ROUND((PI()*((D412+M412*2)^2)/4)*AY412,2),ROUND((D412+M412*2)*(F412+M412*2)*AY412,2))</f>
        <v>24.25</v>
      </c>
      <c r="BF412" s="572" t="n">
        <f aca="false">IF(($I412+M412-0.15)&lt;=2,($I412+M412+0.15),IF(($I412+M412)&lt;=3,2.35,($I412+M412+0.2)-0.85))</f>
        <v>1.83</v>
      </c>
      <c r="BG412" s="572" t="n">
        <f aca="false">IF(D412&gt;2,(I412-F412-M412-0.11),IF(($I412+M412)&lt;=2,0,IF(($I412+M412)&gt;3,0.85,(I412+M412+0.2-BF412))))</f>
        <v>0</v>
      </c>
      <c r="BH412" s="572" t="n">
        <f aca="false">IF(D412&gt;2,ROUND(((1.42+0.4)+(0.91+0.4))*2*BG412,2),ROUND(AV412*AX412*BF412,2))</f>
        <v>4.12</v>
      </c>
      <c r="BI412" s="572" t="n">
        <f aca="false">ROUND(((PI()*0.9^2)/4)*BG412,2)</f>
        <v>0</v>
      </c>
      <c r="BJ412" s="550" t="n">
        <f aca="false">ROUND(BD412-BE412-BH412-BI412-BB412-BC412,2)</f>
        <v>59.04</v>
      </c>
      <c r="BK412" s="516"/>
    </row>
    <row r="413" customFormat="false" ht="14.25" hidden="false" customHeight="false" outlineLevel="0" collapsed="false">
      <c r="A413" s="558" t="s">
        <v>1462</v>
      </c>
      <c r="B413" s="570" t="s">
        <v>10</v>
      </c>
      <c r="C413" s="571" t="s">
        <v>1513</v>
      </c>
      <c r="D413" s="560" t="n">
        <v>0.8</v>
      </c>
      <c r="E413" s="561"/>
      <c r="F413" s="561"/>
      <c r="G413" s="560" t="s">
        <v>1150</v>
      </c>
      <c r="H413" s="562" t="n">
        <v>35</v>
      </c>
      <c r="I413" s="563" t="n">
        <v>1.704</v>
      </c>
      <c r="J413" s="563" t="n">
        <v>1.6751</v>
      </c>
      <c r="K413" s="536" t="n">
        <v>0</v>
      </c>
      <c r="L413" s="537" t="n">
        <f aca="false">ROUND((I413+J413)/2,2)</f>
        <v>1.69</v>
      </c>
      <c r="M413" s="538" t="n">
        <f aca="false">IF(F413=0,ROUND($D413*0.1,2),IF(D413&gt;2.8,0.18,0.15))</f>
        <v>0.08</v>
      </c>
      <c r="N413" s="538" t="n">
        <f aca="false">IF(F413=0,IF(ROUND($D413/4,2),IF(ROUND(($D413*1.2)/6,2)&lt;0.1,0.1,ROUND(($D413*1.2)/6,2))),0.5)</f>
        <v>0.16</v>
      </c>
      <c r="O413" s="537" t="n">
        <f aca="false">L413+M413+N413</f>
        <v>1.93</v>
      </c>
      <c r="P413" s="537" t="n">
        <f aca="false">IF(O413&lt;2,(D413+M413*2)+0.6,(D413+M413*2)+0.6+ROUNDUP(O413-2,0)*0.1)</f>
        <v>1.56</v>
      </c>
      <c r="Q413" s="539" t="n">
        <f aca="false">IF($O413&lt;=$W$4,ROUND(IF($O413&lt;1.5,$O413*$H413*$P413,1.5*$H413*$P413),2),0)</f>
        <v>0</v>
      </c>
      <c r="R413" s="539" t="n">
        <f aca="false">IF($O413&gt;$W$4,ROUND(IF($O413&lt;1.5,$O413*$H413*$P413,1.5*$H413*$P413),2),0)</f>
        <v>81.9</v>
      </c>
      <c r="S413" s="539" t="n">
        <f aca="false">IF($O413&gt;$W$4,ROUND(IF($O413&lt;1.5,0,IF($O413&gt;3,1.5*$H413*$P413,($O413-1.5)*$H413*$P413)),2),0)</f>
        <v>23.48</v>
      </c>
      <c r="T413" s="539" t="n">
        <f aca="false">IF($O413&gt;$W$4,ROUND(IF($O413&lt;3,0,IF($O413&gt;4.5,1.5*$H413*$P413,($O413-3)*$H413*$P413)),2),0)</f>
        <v>0</v>
      </c>
      <c r="U413" s="539" t="n">
        <f aca="false">IF($O413&gt;$W$4,ROUND(IF($O413&lt;4.5,0,IF($O413&gt;6,($O413-4.5)*$H413*$P413,($O413-4.5)*$H413*$P413)),2),0)</f>
        <v>0</v>
      </c>
      <c r="V413" s="540" t="n">
        <f aca="false">IF($O413&gt;$W$4,IF($O413&lt;=4,ROUND($H413*($O413+0.5)*2,2),0),0)</f>
        <v>170.1</v>
      </c>
      <c r="W413" s="541" t="n">
        <f aca="false">IF($O413&gt;$W$4,IF($O413&gt;4,ROUND($H413*($O413+0.5)*2,2),0),0)</f>
        <v>0</v>
      </c>
      <c r="X413" s="558" t="str">
        <f aca="false">A413</f>
        <v>JC29-11</v>
      </c>
      <c r="Y413" s="560" t="n">
        <f aca="false">IF($D413=0.4,1.2,IF($D413=0.6,1.2,IF($D413=0.8,1.3,IF($D413=1,1.5,IF($D413=1.2,1.7,IF($D413&lt;=2,2,"--"))))))</f>
        <v>1.3</v>
      </c>
      <c r="Z413" s="564" t="s">
        <v>1151</v>
      </c>
      <c r="AA413" s="561" t="n">
        <f aca="false">Y413</f>
        <v>1.3</v>
      </c>
      <c r="AB413" s="543" t="n">
        <f aca="false">IF($Y413="--","--",I413)</f>
        <v>1.704</v>
      </c>
      <c r="AC413" s="544" t="n">
        <f aca="false">IF($Y413="--","--",IF(D413&gt;1.5,0.15,ROUND($D413*0.1,2)))</f>
        <v>0.08</v>
      </c>
      <c r="AD413" s="544" t="n">
        <f aca="false">IF($Y413="--","--",0.15)</f>
        <v>0.15</v>
      </c>
      <c r="AE413" s="545" t="n">
        <f aca="false">IF($Y413="--","--",ROUND(AB413+AC413+AD413,2))</f>
        <v>1.93</v>
      </c>
      <c r="AF413" s="565" t="n">
        <f aca="false">IF($Y413="--","--",IF($AB413&lt;=2,$Y413+1,($Y413+1)+ROUNDUP($AB413-2,0)*0.1))</f>
        <v>2.3</v>
      </c>
      <c r="AG413" s="566" t="n">
        <f aca="false">IF($D413=0.4,0.92,IF($D413=0.6,0.68,IF($D413=0.8,0.74,IF($D413=1,0.7,IF($D413=1.2,0.66,IF($D413=1.5,0.6,IF($D413&lt;=2,(2.4-(D413+0.3)),"--")))))))</f>
        <v>0.74</v>
      </c>
      <c r="AH413" s="547" t="n">
        <f aca="false">IF($Y413="--","--",IF($AE413&lt;=$W$4,ROUND(IF($AE413&lt;1.5,$AE413*$AF413*$AG413,1.5*$AF413*$AG413),2),0))</f>
        <v>0</v>
      </c>
      <c r="AI413" s="547" t="n">
        <f aca="false">IF($Y413="--","--",IF($AE413&gt;$W$4,ROUND(IF($AE413&lt;1.5,$AE413*$AF413*$AG413,1.5*$AF413*$AG413),2),0))</f>
        <v>2.55</v>
      </c>
      <c r="AJ413" s="547" t="n">
        <f aca="false">IF($Y413="--","--",IF($AE413&gt;$W$4,ROUND(IF($AE413&lt;1.5,0,IF($AE413&gt;3,1.5*$AF413*$AG413,($AE413-1.5)*$AF413*$AG413)),2),0))</f>
        <v>0.73</v>
      </c>
      <c r="AK413" s="547" t="n">
        <f aca="false">IF($Y413="--","--",IF($AE413&gt;$W$4,ROUND(IF($AE413&lt;3,0,IF($AE413&gt;4.5,1.5*$AF413*$AG413,($AE413-3)*$AF413*$AG413)),2),0))</f>
        <v>0</v>
      </c>
      <c r="AL413" s="547" t="n">
        <f aca="false">IF($Y413="--","--",IF($AE413&gt;$W$4,ROUND(IF($AE413&lt;4.5,0,IF($AE413&gt;6,($AE413-4.5)*$AF413*$AG413,($AE413-4.5)*$AF413*$AG413)),2),0))</f>
        <v>0</v>
      </c>
      <c r="AM413" s="544" t="n">
        <f aca="false">IF($Y413="--","--",IF($AE413&gt;$W$4,IF($AE413&lt;=4,ROUND(($AG413*4)*($AE413+0.5)*2,2),0),0))</f>
        <v>14.39</v>
      </c>
      <c r="AN413" s="548" t="n">
        <f aca="false">IF($Y413="--","--",IF($AE413&gt;$W$4,IF($AE413&gt;4,ROUND(($AG413*4)*($AE413+0.5)*2,2),0),0))</f>
        <v>0</v>
      </c>
      <c r="AO413" s="558" t="s">
        <v>1462</v>
      </c>
      <c r="AP413" s="570" t="s">
        <v>10</v>
      </c>
      <c r="AQ413" s="571" t="s">
        <v>1513</v>
      </c>
      <c r="AR413" s="560" t="n">
        <v>0.8</v>
      </c>
      <c r="AS413" s="561"/>
      <c r="AT413" s="561"/>
      <c r="AU413" s="562" t="n">
        <v>35</v>
      </c>
      <c r="AV413" s="560" t="n">
        <f aca="false">IF($Y413="--","--",Y413+0.2)</f>
        <v>1.5</v>
      </c>
      <c r="AW413" s="564" t="s">
        <v>1151</v>
      </c>
      <c r="AX413" s="561" t="n">
        <f aca="false">AV413</f>
        <v>1.5</v>
      </c>
      <c r="AY413" s="538" t="n">
        <f aca="false">IF(D413&gt;2,AU413,AU413-AV413)</f>
        <v>33.5</v>
      </c>
      <c r="AZ413" s="538" t="n">
        <f aca="false">N413</f>
        <v>0.16</v>
      </c>
      <c r="BA413" s="538" t="n">
        <f aca="false">P413</f>
        <v>1.56</v>
      </c>
      <c r="BB413" s="537" t="n">
        <f aca="false">IF(F413=0,IF(ROUND(AY413*(((N413*P413)+(((D413+M413*2)/6)*P413))-ROUND(((D413+M413*2)^2)*((PI()*96.379/(4*360))-((SIN((96.379/2)*PI()/180))*(COS((96.379/2)*PI()/180))/4)),4)),2),ROUND(AY413*(((N413*P413)+(((D413+M413*2)/4)*P413))-ROUND(((D413+M413*2)^2)*((PI()*120/(4*360))-((SIN((120/2)*PI()/180))*(COS((120/2)*PI()/180))/4)),4)),2)),0)</f>
        <v>16.16</v>
      </c>
      <c r="BC413" s="549" t="n">
        <f aca="false">IF(F413&gt;0,ROUND(AY413*N413*P413,2),0)</f>
        <v>0</v>
      </c>
      <c r="BD413" s="549" t="n">
        <f aca="false">SUM(Q413:U413,AH413:AL413)</f>
        <v>108.66</v>
      </c>
      <c r="BE413" s="549" t="n">
        <f aca="false">IF(F413=0,ROUND((PI()*((D413+M413*2)^2)/4)*AY413,2),ROUND((D413+M413*2)*(F413+M413*2)*AY413,2))</f>
        <v>24.25</v>
      </c>
      <c r="BF413" s="572" t="n">
        <f aca="false">IF(($I413+M413-0.15)&lt;=2,($I413+M413+0.15),IF(($I413+M413)&lt;=3,2.35,($I413+M413+0.2)-0.85))</f>
        <v>1.934</v>
      </c>
      <c r="BG413" s="572" t="n">
        <f aca="false">IF(D413&gt;2,(I413-F413-M413-0.11),IF(($I413+M413)&lt;=2,0,IF(($I413+M413)&gt;3,0.85,(I413+M413+0.2-BF413))))</f>
        <v>0</v>
      </c>
      <c r="BH413" s="572" t="n">
        <f aca="false">IF(D413&gt;2,ROUND(((1.42+0.4)+(0.91+0.4))*2*BG413,2),ROUND(AV413*AX413*BF413,2))</f>
        <v>4.35</v>
      </c>
      <c r="BI413" s="572" t="n">
        <f aca="false">ROUND(((PI()*0.9^2)/4)*BG413,2)</f>
        <v>0</v>
      </c>
      <c r="BJ413" s="550" t="n">
        <f aca="false">ROUND(BD413-BE413-BH413-BI413-BB413-BC413,2)</f>
        <v>63.9</v>
      </c>
      <c r="BK413" s="516"/>
    </row>
    <row r="414" customFormat="false" ht="14.25" hidden="false" customHeight="false" outlineLevel="0" collapsed="false">
      <c r="A414" s="558" t="s">
        <v>1513</v>
      </c>
      <c r="B414" s="570" t="s">
        <v>10</v>
      </c>
      <c r="C414" s="571" t="s">
        <v>1470</v>
      </c>
      <c r="D414" s="560" t="n">
        <v>0.8</v>
      </c>
      <c r="E414" s="561"/>
      <c r="F414" s="561"/>
      <c r="G414" s="560" t="s">
        <v>1150</v>
      </c>
      <c r="H414" s="562" t="n">
        <v>35</v>
      </c>
      <c r="I414" s="563" t="n">
        <v>1.6751</v>
      </c>
      <c r="J414" s="563" t="n">
        <v>1.6621</v>
      </c>
      <c r="K414" s="536" t="n">
        <v>0.2</v>
      </c>
      <c r="L414" s="537" t="n">
        <f aca="false">ROUND((I414+J414)/2,2)</f>
        <v>1.67</v>
      </c>
      <c r="M414" s="538" t="n">
        <f aca="false">IF(F414=0,ROUND($D414*0.1,2),IF(D414&gt;2.8,0.18,0.15))</f>
        <v>0.08</v>
      </c>
      <c r="N414" s="538" t="n">
        <f aca="false">IF(F414=0,IF(ROUND($D414/4,2),IF(ROUND(($D414*1.2)/6,2)&lt;0.1,0.1,ROUND(($D414*1.2)/6,2))),0.5)</f>
        <v>0.16</v>
      </c>
      <c r="O414" s="537" t="n">
        <f aca="false">L414+M414+N414</f>
        <v>1.91</v>
      </c>
      <c r="P414" s="537" t="n">
        <f aca="false">IF(O414&lt;2,(D414+M414*2)+0.6,(D414+M414*2)+0.6+ROUNDUP(O414-2,0)*0.1)</f>
        <v>1.56</v>
      </c>
      <c r="Q414" s="539" t="n">
        <f aca="false">IF($O414&lt;=$W$4,ROUND(IF($O414&lt;1.5,$O414*$H414*$P414,1.5*$H414*$P414),2),0)</f>
        <v>0</v>
      </c>
      <c r="R414" s="539" t="n">
        <f aca="false">IF($O414&gt;$W$4,ROUND(IF($O414&lt;1.5,$O414*$H414*$P414,1.5*$H414*$P414),2),0)</f>
        <v>81.9</v>
      </c>
      <c r="S414" s="539" t="n">
        <f aca="false">IF($O414&gt;$W$4,ROUND(IF($O414&lt;1.5,0,IF($O414&gt;3,1.5*$H414*$P414,($O414-1.5)*$H414*$P414)),2),0)</f>
        <v>22.39</v>
      </c>
      <c r="T414" s="539" t="n">
        <f aca="false">IF($O414&gt;$W$4,ROUND(IF($O414&lt;3,0,IF($O414&gt;4.5,1.5*$H414*$P414,($O414-3)*$H414*$P414)),2),0)</f>
        <v>0</v>
      </c>
      <c r="U414" s="539" t="n">
        <f aca="false">IF($O414&gt;$W$4,ROUND(IF($O414&lt;4.5,0,IF($O414&gt;6,($O414-4.5)*$H414*$P414,($O414-4.5)*$H414*$P414)),2),0)</f>
        <v>0</v>
      </c>
      <c r="V414" s="540" t="n">
        <f aca="false">IF($O414&gt;$W$4,IF($O414&lt;=4,ROUND($H414*($O414+0.5)*2,2),0),0)</f>
        <v>168.7</v>
      </c>
      <c r="W414" s="541" t="n">
        <f aca="false">IF($O414&gt;$W$4,IF($O414&gt;4,ROUND($H414*($O414+0.5)*2,2),0),0)</f>
        <v>0</v>
      </c>
      <c r="X414" s="558" t="str">
        <f aca="false">A414</f>
        <v>JC29-12</v>
      </c>
      <c r="Y414" s="560" t="n">
        <f aca="false">IF($D414=0.4,1.2,IF($D414=0.6,1.2,IF($D414=0.8,1.3,IF($D414=1,1.5,IF($D414=1.2,1.7,IF($D414&lt;=2,2,"--"))))))</f>
        <v>1.3</v>
      </c>
      <c r="Z414" s="564" t="s">
        <v>1151</v>
      </c>
      <c r="AA414" s="561" t="n">
        <f aca="false">Y414</f>
        <v>1.3</v>
      </c>
      <c r="AB414" s="543" t="n">
        <f aca="false">IF($Y414="--","--",I414)</f>
        <v>1.6751</v>
      </c>
      <c r="AC414" s="544" t="n">
        <f aca="false">IF($Y414="--","--",IF(D414&gt;1.5,0.15,ROUND($D414*0.1,2)))</f>
        <v>0.08</v>
      </c>
      <c r="AD414" s="544" t="n">
        <f aca="false">IF($Y414="--","--",0.15)</f>
        <v>0.15</v>
      </c>
      <c r="AE414" s="545" t="n">
        <f aca="false">IF($Y414="--","--",ROUND(AB414+AC414+AD414,2))</f>
        <v>1.91</v>
      </c>
      <c r="AF414" s="565" t="n">
        <f aca="false">IF($Y414="--","--",IF($AB414&lt;=2,$Y414+1,($Y414+1)+ROUNDUP($AB414-2,0)*0.1))</f>
        <v>2.3</v>
      </c>
      <c r="AG414" s="566" t="n">
        <f aca="false">IF($D414=0.4,0.92,IF($D414=0.6,0.68,IF($D414=0.8,0.74,IF($D414=1,0.7,IF($D414=1.2,0.66,IF($D414=1.5,0.6,IF($D414&lt;=2,(2.4-(D414+0.3)),"--")))))))</f>
        <v>0.74</v>
      </c>
      <c r="AH414" s="547" t="n">
        <f aca="false">IF($Y414="--","--",IF($AE414&lt;=$W$4,ROUND(IF($AE414&lt;1.5,$AE414*$AF414*$AG414,1.5*$AF414*$AG414),2),0))</f>
        <v>0</v>
      </c>
      <c r="AI414" s="547" t="n">
        <f aca="false">IF($Y414="--","--",IF($AE414&gt;$W$4,ROUND(IF($AE414&lt;1.5,$AE414*$AF414*$AG414,1.5*$AF414*$AG414),2),0))</f>
        <v>2.55</v>
      </c>
      <c r="AJ414" s="547" t="n">
        <f aca="false">IF($Y414="--","--",IF($AE414&gt;$W$4,ROUND(IF($AE414&lt;1.5,0,IF($AE414&gt;3,1.5*$AF414*$AG414,($AE414-1.5)*$AF414*$AG414)),2),0))</f>
        <v>0.7</v>
      </c>
      <c r="AK414" s="547" t="n">
        <f aca="false">IF($Y414="--","--",IF($AE414&gt;$W$4,ROUND(IF($AE414&lt;3,0,IF($AE414&gt;4.5,1.5*$AF414*$AG414,($AE414-3)*$AF414*$AG414)),2),0))</f>
        <v>0</v>
      </c>
      <c r="AL414" s="547" t="n">
        <f aca="false">IF($Y414="--","--",IF($AE414&gt;$W$4,ROUND(IF($AE414&lt;4.5,0,IF($AE414&gt;6,($AE414-4.5)*$AF414*$AG414,($AE414-4.5)*$AF414*$AG414)),2),0))</f>
        <v>0</v>
      </c>
      <c r="AM414" s="544" t="n">
        <f aca="false">IF($Y414="--","--",IF($AE414&gt;$W$4,IF($AE414&lt;=4,ROUND(($AG414*4)*($AE414+0.5)*2,2),0),0))</f>
        <v>14.27</v>
      </c>
      <c r="AN414" s="548" t="n">
        <f aca="false">IF($Y414="--","--",IF($AE414&gt;$W$4,IF($AE414&gt;4,ROUND(($AG414*4)*($AE414+0.5)*2,2),0),0))</f>
        <v>0</v>
      </c>
      <c r="AO414" s="558" t="s">
        <v>1513</v>
      </c>
      <c r="AP414" s="570" t="s">
        <v>10</v>
      </c>
      <c r="AQ414" s="571" t="s">
        <v>1470</v>
      </c>
      <c r="AR414" s="560" t="n">
        <v>0.8</v>
      </c>
      <c r="AS414" s="561"/>
      <c r="AT414" s="561"/>
      <c r="AU414" s="562" t="n">
        <v>35</v>
      </c>
      <c r="AV414" s="560" t="n">
        <f aca="false">IF($Y414="--","--",Y414+0.2)</f>
        <v>1.5</v>
      </c>
      <c r="AW414" s="564" t="s">
        <v>1151</v>
      </c>
      <c r="AX414" s="561" t="n">
        <f aca="false">AV414</f>
        <v>1.5</v>
      </c>
      <c r="AY414" s="538" t="n">
        <f aca="false">IF(D414&gt;2,AU414,AU414-AV414)</f>
        <v>33.5</v>
      </c>
      <c r="AZ414" s="538" t="n">
        <f aca="false">N414</f>
        <v>0.16</v>
      </c>
      <c r="BA414" s="538" t="n">
        <f aca="false">P414</f>
        <v>1.56</v>
      </c>
      <c r="BB414" s="537" t="n">
        <f aca="false">IF(F414=0,IF(ROUND(AY414*(((N414*P414)+(((D414+M414*2)/6)*P414))-ROUND(((D414+M414*2)^2)*((PI()*96.379/(4*360))-((SIN((96.379/2)*PI()/180))*(COS((96.379/2)*PI()/180))/4)),4)),2),ROUND(AY414*(((N414*P414)+(((D414+M414*2)/4)*P414))-ROUND(((D414+M414*2)^2)*((PI()*120/(4*360))-((SIN((120/2)*PI()/180))*(COS((120/2)*PI()/180))/4)),4)),2)),0)</f>
        <v>16.16</v>
      </c>
      <c r="BC414" s="549" t="n">
        <f aca="false">IF(F414&gt;0,ROUND(AY414*N414*P414,2),0)</f>
        <v>0</v>
      </c>
      <c r="BD414" s="549" t="n">
        <f aca="false">SUM(Q414:U414,AH414:AL414)</f>
        <v>107.54</v>
      </c>
      <c r="BE414" s="549" t="n">
        <f aca="false">IF(F414=0,ROUND((PI()*((D414+M414*2)^2)/4)*AY414,2),ROUND((D414+M414*2)*(F414+M414*2)*AY414,2))</f>
        <v>24.25</v>
      </c>
      <c r="BF414" s="572" t="n">
        <f aca="false">IF(($I414+M414-0.15)&lt;=2,($I414+M414+0.15),IF(($I414+M414)&lt;=3,2.35,($I414+M414+0.2)-0.85))</f>
        <v>1.9051</v>
      </c>
      <c r="BG414" s="572" t="n">
        <f aca="false">IF(D414&gt;2,(I414-F414-M414-0.11),IF(($I414+M414)&lt;=2,0,IF(($I414+M414)&gt;3,0.85,(I414+M414+0.2-BF414))))</f>
        <v>0</v>
      </c>
      <c r="BH414" s="572" t="n">
        <f aca="false">IF(D414&gt;2,ROUND(((1.42+0.4)+(0.91+0.4))*2*BG414,2),ROUND(AV414*AX414*BF414,2))</f>
        <v>4.29</v>
      </c>
      <c r="BI414" s="572" t="n">
        <f aca="false">ROUND(((PI()*0.9^2)/4)*BG414,2)</f>
        <v>0</v>
      </c>
      <c r="BJ414" s="550" t="n">
        <f aca="false">ROUND(BD414-BE414-BH414-BI414-BB414-BC414,2)</f>
        <v>62.84</v>
      </c>
      <c r="BK414" s="516"/>
    </row>
    <row r="415" customFormat="false" ht="14.25" hidden="false" customHeight="false" outlineLevel="0" collapsed="false">
      <c r="A415" s="558" t="s">
        <v>1470</v>
      </c>
      <c r="B415" s="570" t="s">
        <v>10</v>
      </c>
      <c r="C415" s="571" t="s">
        <v>1514</v>
      </c>
      <c r="D415" s="560" t="n">
        <v>1</v>
      </c>
      <c r="E415" s="561"/>
      <c r="F415" s="561"/>
      <c r="G415" s="560" t="s">
        <v>1155</v>
      </c>
      <c r="H415" s="562" t="n">
        <v>35</v>
      </c>
      <c r="I415" s="563" t="n">
        <v>1.8621</v>
      </c>
      <c r="J415" s="563" t="n">
        <v>1.7894</v>
      </c>
      <c r="K415" s="536" t="n">
        <v>0</v>
      </c>
      <c r="L415" s="537" t="n">
        <f aca="false">ROUND((I415+J415)/2,2)</f>
        <v>1.83</v>
      </c>
      <c r="M415" s="538" t="n">
        <f aca="false">IF(F415=0,ROUND($D415*0.1,2),IF(D415&gt;2.8,0.18,0.15))</f>
        <v>0.1</v>
      </c>
      <c r="N415" s="538" t="n">
        <f aca="false">IF(F415=0,IF(ROUND($D415/4,2),IF(ROUND(($D415*1.2)/6,2)&lt;0.1,0.1,ROUND(($D415*1.2)/6,2))),0.5)</f>
        <v>0.2</v>
      </c>
      <c r="O415" s="537" t="n">
        <f aca="false">L415+M415+N415</f>
        <v>2.13</v>
      </c>
      <c r="P415" s="537" t="n">
        <f aca="false">IF(O415&lt;2,(D415+M415*2)+0.6,(D415+M415*2)+0.6+ROUNDUP(O415-2,0)*0.1)</f>
        <v>1.9</v>
      </c>
      <c r="Q415" s="539" t="n">
        <f aca="false">IF($O415&lt;=$W$4,ROUND(IF($O415&lt;1.5,$O415*$H415*$P415,1.5*$H415*$P415),2),0)</f>
        <v>0</v>
      </c>
      <c r="R415" s="539" t="n">
        <f aca="false">IF($O415&gt;$W$4,ROUND(IF($O415&lt;1.5,$O415*$H415*$P415,1.5*$H415*$P415),2),0)</f>
        <v>99.75</v>
      </c>
      <c r="S415" s="539" t="n">
        <f aca="false">IF($O415&gt;$W$4,ROUND(IF($O415&lt;1.5,0,IF($O415&gt;3,1.5*$H415*$P415,($O415-1.5)*$H415*$P415)),2),0)</f>
        <v>41.9</v>
      </c>
      <c r="T415" s="539" t="n">
        <f aca="false">IF($O415&gt;$W$4,ROUND(IF($O415&lt;3,0,IF($O415&gt;4.5,1.5*$H415*$P415,($O415-3)*$H415*$P415)),2),0)</f>
        <v>0</v>
      </c>
      <c r="U415" s="539" t="n">
        <f aca="false">IF($O415&gt;$W$4,ROUND(IF($O415&lt;4.5,0,IF($O415&gt;6,($O415-4.5)*$H415*$P415,($O415-4.5)*$H415*$P415)),2),0)</f>
        <v>0</v>
      </c>
      <c r="V415" s="540" t="n">
        <f aca="false">IF($O415&gt;$W$4,IF($O415&lt;=4,ROUND($H415*($O415+0.5)*2,2),0),0)</f>
        <v>184.1</v>
      </c>
      <c r="W415" s="541" t="n">
        <f aca="false">IF($O415&gt;$W$4,IF($O415&gt;4,ROUND($H415*($O415+0.5)*2,2),0),0)</f>
        <v>0</v>
      </c>
      <c r="X415" s="558" t="str">
        <f aca="false">A415</f>
        <v>JC29-13</v>
      </c>
      <c r="Y415" s="560" t="n">
        <f aca="false">IF($D415=0.4,1.2,IF($D415=0.6,1.2,IF($D415=0.8,1.3,IF($D415=1,1.5,IF($D415=1.2,1.7,IF($D415&lt;=2,2,"--"))))))</f>
        <v>1.5</v>
      </c>
      <c r="Z415" s="564" t="s">
        <v>1151</v>
      </c>
      <c r="AA415" s="561" t="n">
        <f aca="false">Y415</f>
        <v>1.5</v>
      </c>
      <c r="AB415" s="543" t="n">
        <f aca="false">IF($Y415="--","--",I415)</f>
        <v>1.8621</v>
      </c>
      <c r="AC415" s="544" t="n">
        <f aca="false">IF($Y415="--","--",IF(D415&gt;1.5,0.15,ROUND($D415*0.1,2)))</f>
        <v>0.1</v>
      </c>
      <c r="AD415" s="544" t="n">
        <f aca="false">IF($Y415="--","--",0.15)</f>
        <v>0.15</v>
      </c>
      <c r="AE415" s="545" t="n">
        <f aca="false">IF($Y415="--","--",ROUND(AB415+AC415+AD415,2))</f>
        <v>2.11</v>
      </c>
      <c r="AF415" s="565" t="n">
        <f aca="false">IF($Y415="--","--",IF($AB415&lt;=2,$Y415+1,($Y415+1)+ROUNDUP($AB415-2,0)*0.1))</f>
        <v>2.5</v>
      </c>
      <c r="AG415" s="566" t="n">
        <f aca="false">IF($D415=0.4,0.92,IF($D415=0.6,0.68,IF($D415=0.8,0.74,IF($D415=1,0.7,IF($D415=1.2,0.66,IF($D415=1.5,0.6,IF($D415&lt;=2,(2.4-(D415+0.3)),"--")))))))</f>
        <v>0.7</v>
      </c>
      <c r="AH415" s="547" t="n">
        <f aca="false">IF($Y415="--","--",IF($AE415&lt;=$W$4,ROUND(IF($AE415&lt;1.5,$AE415*$AF415*$AG415,1.5*$AF415*$AG415),2),0))</f>
        <v>0</v>
      </c>
      <c r="AI415" s="547" t="n">
        <f aca="false">IF($Y415="--","--",IF($AE415&gt;$W$4,ROUND(IF($AE415&lt;1.5,$AE415*$AF415*$AG415,1.5*$AF415*$AG415),2),0))</f>
        <v>2.63</v>
      </c>
      <c r="AJ415" s="547" t="n">
        <f aca="false">IF($Y415="--","--",IF($AE415&gt;$W$4,ROUND(IF($AE415&lt;1.5,0,IF($AE415&gt;3,1.5*$AF415*$AG415,($AE415-1.5)*$AF415*$AG415)),2),0))</f>
        <v>1.07</v>
      </c>
      <c r="AK415" s="547" t="n">
        <f aca="false">IF($Y415="--","--",IF($AE415&gt;$W$4,ROUND(IF($AE415&lt;3,0,IF($AE415&gt;4.5,1.5*$AF415*$AG415,($AE415-3)*$AF415*$AG415)),2),0))</f>
        <v>0</v>
      </c>
      <c r="AL415" s="547" t="n">
        <f aca="false">IF($Y415="--","--",IF($AE415&gt;$W$4,ROUND(IF($AE415&lt;4.5,0,IF($AE415&gt;6,($AE415-4.5)*$AF415*$AG415,($AE415-4.5)*$AF415*$AG415)),2),0))</f>
        <v>0</v>
      </c>
      <c r="AM415" s="544" t="n">
        <f aca="false">IF($Y415="--","--",IF($AE415&gt;$W$4,IF($AE415&lt;=4,ROUND(($AG415*4)*($AE415+0.5)*2,2),0),0))</f>
        <v>14.62</v>
      </c>
      <c r="AN415" s="548" t="n">
        <f aca="false">IF($Y415="--","--",IF($AE415&gt;$W$4,IF($AE415&gt;4,ROUND(($AG415*4)*($AE415+0.5)*2,2),0),0))</f>
        <v>0</v>
      </c>
      <c r="AO415" s="558" t="s">
        <v>1470</v>
      </c>
      <c r="AP415" s="570" t="s">
        <v>10</v>
      </c>
      <c r="AQ415" s="571" t="s">
        <v>1514</v>
      </c>
      <c r="AR415" s="560" t="n">
        <v>1</v>
      </c>
      <c r="AS415" s="561"/>
      <c r="AT415" s="561"/>
      <c r="AU415" s="562" t="n">
        <v>35</v>
      </c>
      <c r="AV415" s="560" t="n">
        <f aca="false">IF($Y415="--","--",Y415+0.2)</f>
        <v>1.7</v>
      </c>
      <c r="AW415" s="564" t="s">
        <v>1151</v>
      </c>
      <c r="AX415" s="561" t="n">
        <f aca="false">AV415</f>
        <v>1.7</v>
      </c>
      <c r="AY415" s="538" t="n">
        <f aca="false">IF(D415&gt;2,AU415,AU415-AV415)</f>
        <v>33.3</v>
      </c>
      <c r="AZ415" s="538" t="n">
        <f aca="false">N415</f>
        <v>0.2</v>
      </c>
      <c r="BA415" s="538" t="n">
        <f aca="false">P415</f>
        <v>1.9</v>
      </c>
      <c r="BB415" s="537" t="n">
        <f aca="false">IF(F415=0,IF(ROUND(AY415*(((N415*P415)+(((D415+M415*2)/6)*P415))-ROUND(((D415+M415*2)^2)*((PI()*96.379/(4*360))-((SIN((96.379/2)*PI()/180))*(COS((96.379/2)*PI()/180))/4)),4)),2),ROUND(AY415*(((N415*P415)+(((D415+M415*2)/4)*P415))-ROUND(((D415+M415*2)^2)*((PI()*120/(4*360))-((SIN((120/2)*PI()/180))*(COS((120/2)*PI()/180))/4)),4)),2)),0)</f>
        <v>24.27</v>
      </c>
      <c r="BC415" s="549" t="n">
        <f aca="false">IF(F415&gt;0,ROUND(AY415*N415*P415,2),0)</f>
        <v>0</v>
      </c>
      <c r="BD415" s="549" t="n">
        <f aca="false">SUM(Q415:U415,AH415:AL415)</f>
        <v>145.35</v>
      </c>
      <c r="BE415" s="549" t="n">
        <f aca="false">IF(F415=0,ROUND((PI()*((D415+M415*2)^2)/4)*AY415,2),ROUND((D415+M415*2)*(F415+M415*2)*AY415,2))</f>
        <v>37.66</v>
      </c>
      <c r="BF415" s="572" t="n">
        <f aca="false">IF(($I415+M415-0.15)&lt;=2,($I415+M415+0.15),IF(($I415+M415)&lt;=3,2.35,($I415+M415+0.2)-0.85))</f>
        <v>2.1121</v>
      </c>
      <c r="BG415" s="572" t="n">
        <f aca="false">IF(D415&gt;2,(I415-F415-M415-0.11),IF(($I415+M415)&lt;=2,0,IF(($I415+M415)&gt;3,0.85,(I415+M415+0.2-BF415))))</f>
        <v>0</v>
      </c>
      <c r="BH415" s="572" t="n">
        <f aca="false">IF(D415&gt;2,ROUND(((1.42+0.4)+(0.91+0.4))*2*BG415,2),ROUND(AV415*AX415*BF415,2))</f>
        <v>6.1</v>
      </c>
      <c r="BI415" s="572" t="n">
        <f aca="false">ROUND(((PI()*0.9^2)/4)*BG415,2)</f>
        <v>0</v>
      </c>
      <c r="BJ415" s="550" t="n">
        <f aca="false">ROUND(BD415-BE415-BH415-BI415-BB415-BC415,2)</f>
        <v>77.32</v>
      </c>
      <c r="BK415" s="516"/>
    </row>
    <row r="416" customFormat="false" ht="14.25" hidden="false" customHeight="false" outlineLevel="0" collapsed="false">
      <c r="A416" s="558" t="s">
        <v>1514</v>
      </c>
      <c r="B416" s="570" t="s">
        <v>10</v>
      </c>
      <c r="C416" s="571" t="s">
        <v>1477</v>
      </c>
      <c r="D416" s="560" t="n">
        <v>1</v>
      </c>
      <c r="E416" s="561"/>
      <c r="F416" s="561"/>
      <c r="G416" s="560" t="s">
        <v>1155</v>
      </c>
      <c r="H416" s="562" t="n">
        <v>35</v>
      </c>
      <c r="I416" s="563" t="n">
        <v>1.7894</v>
      </c>
      <c r="J416" s="563" t="n">
        <v>1.678</v>
      </c>
      <c r="K416" s="536" t="n">
        <v>0</v>
      </c>
      <c r="L416" s="537" t="n">
        <f aca="false">ROUND((I416+J416)/2,2)</f>
        <v>1.73</v>
      </c>
      <c r="M416" s="538" t="n">
        <f aca="false">IF(F416=0,ROUND($D416*0.1,2),IF(D416&gt;2.8,0.18,0.15))</f>
        <v>0.1</v>
      </c>
      <c r="N416" s="538" t="n">
        <f aca="false">IF(F416=0,IF(ROUND($D416/4,2),IF(ROUND(($D416*1.2)/6,2)&lt;0.1,0.1,ROUND(($D416*1.2)/6,2))),0.5)</f>
        <v>0.2</v>
      </c>
      <c r="O416" s="537" t="n">
        <f aca="false">L416+M416+N416</f>
        <v>2.03</v>
      </c>
      <c r="P416" s="537" t="n">
        <f aca="false">IF(O416&lt;2,(D416+M416*2)+0.6,(D416+M416*2)+0.6+ROUNDUP(O416-2,0)*0.1)</f>
        <v>1.9</v>
      </c>
      <c r="Q416" s="539" t="n">
        <f aca="false">IF($O416&lt;=$W$4,ROUND(IF($O416&lt;1.5,$O416*$H416*$P416,1.5*$H416*$P416),2),0)</f>
        <v>0</v>
      </c>
      <c r="R416" s="539" t="n">
        <f aca="false">IF($O416&gt;$W$4,ROUND(IF($O416&lt;1.5,$O416*$H416*$P416,1.5*$H416*$P416),2),0)</f>
        <v>99.75</v>
      </c>
      <c r="S416" s="539" t="n">
        <f aca="false">IF($O416&gt;$W$4,ROUND(IF($O416&lt;1.5,0,IF($O416&gt;3,1.5*$H416*$P416,($O416-1.5)*$H416*$P416)),2),0)</f>
        <v>35.25</v>
      </c>
      <c r="T416" s="539" t="n">
        <f aca="false">IF($O416&gt;$W$4,ROUND(IF($O416&lt;3,0,IF($O416&gt;4.5,1.5*$H416*$P416,($O416-3)*$H416*$P416)),2),0)</f>
        <v>0</v>
      </c>
      <c r="U416" s="539" t="n">
        <f aca="false">IF($O416&gt;$W$4,ROUND(IF($O416&lt;4.5,0,IF($O416&gt;6,($O416-4.5)*$H416*$P416,($O416-4.5)*$H416*$P416)),2),0)</f>
        <v>0</v>
      </c>
      <c r="V416" s="540" t="n">
        <f aca="false">IF($O416&gt;$W$4,IF($O416&lt;=4,ROUND($H416*($O416+0.5)*2,2),0),0)</f>
        <v>177.1</v>
      </c>
      <c r="W416" s="541" t="n">
        <f aca="false">IF($O416&gt;$W$4,IF($O416&gt;4,ROUND($H416*($O416+0.5)*2,2),0),0)</f>
        <v>0</v>
      </c>
      <c r="X416" s="558" t="str">
        <f aca="false">A416</f>
        <v>JC29-14</v>
      </c>
      <c r="Y416" s="560" t="n">
        <f aca="false">IF($D416=0.4,1.2,IF($D416=0.6,1.2,IF($D416=0.8,1.3,IF($D416=1,1.5,IF($D416=1.2,1.7,IF($D416&lt;=2,2,"--"))))))</f>
        <v>1.5</v>
      </c>
      <c r="Z416" s="564" t="s">
        <v>1151</v>
      </c>
      <c r="AA416" s="561" t="n">
        <f aca="false">Y416</f>
        <v>1.5</v>
      </c>
      <c r="AB416" s="543" t="n">
        <f aca="false">IF($Y416="--","--",I416)</f>
        <v>1.7894</v>
      </c>
      <c r="AC416" s="544" t="n">
        <f aca="false">IF($Y416="--","--",IF(D416&gt;1.5,0.15,ROUND($D416*0.1,2)))</f>
        <v>0.1</v>
      </c>
      <c r="AD416" s="544" t="n">
        <f aca="false">IF($Y416="--","--",0.15)</f>
        <v>0.15</v>
      </c>
      <c r="AE416" s="545" t="n">
        <f aca="false">IF($Y416="--","--",ROUND(AB416+AC416+AD416,2))</f>
        <v>2.04</v>
      </c>
      <c r="AF416" s="565" t="n">
        <f aca="false">IF($Y416="--","--",IF($AB416&lt;=2,$Y416+1,($Y416+1)+ROUNDUP($AB416-2,0)*0.1))</f>
        <v>2.5</v>
      </c>
      <c r="AG416" s="566" t="n">
        <f aca="false">IF($D416=0.4,0.92,IF($D416=0.6,0.68,IF($D416=0.8,0.74,IF($D416=1,0.7,IF($D416=1.2,0.66,IF($D416=1.5,0.6,IF($D416&lt;=2,(2.4-(D416+0.3)),"--")))))))</f>
        <v>0.7</v>
      </c>
      <c r="AH416" s="547" t="n">
        <f aca="false">IF($Y416="--","--",IF($AE416&lt;=$W$4,ROUND(IF($AE416&lt;1.5,$AE416*$AF416*$AG416,1.5*$AF416*$AG416),2),0))</f>
        <v>0</v>
      </c>
      <c r="AI416" s="547" t="n">
        <f aca="false">IF($Y416="--","--",IF($AE416&gt;$W$4,ROUND(IF($AE416&lt;1.5,$AE416*$AF416*$AG416,1.5*$AF416*$AG416),2),0))</f>
        <v>2.63</v>
      </c>
      <c r="AJ416" s="547" t="n">
        <f aca="false">IF($Y416="--","--",IF($AE416&gt;$W$4,ROUND(IF($AE416&lt;1.5,0,IF($AE416&gt;3,1.5*$AF416*$AG416,($AE416-1.5)*$AF416*$AG416)),2),0))</f>
        <v>0.95</v>
      </c>
      <c r="AK416" s="547" t="n">
        <f aca="false">IF($Y416="--","--",IF($AE416&gt;$W$4,ROUND(IF($AE416&lt;3,0,IF($AE416&gt;4.5,1.5*$AF416*$AG416,($AE416-3)*$AF416*$AG416)),2),0))</f>
        <v>0</v>
      </c>
      <c r="AL416" s="547" t="n">
        <f aca="false">IF($Y416="--","--",IF($AE416&gt;$W$4,ROUND(IF($AE416&lt;4.5,0,IF($AE416&gt;6,($AE416-4.5)*$AF416*$AG416,($AE416-4.5)*$AF416*$AG416)),2),0))</f>
        <v>0</v>
      </c>
      <c r="AM416" s="544" t="n">
        <f aca="false">IF($Y416="--","--",IF($AE416&gt;$W$4,IF($AE416&lt;=4,ROUND(($AG416*4)*($AE416+0.5)*2,2),0),0))</f>
        <v>14.22</v>
      </c>
      <c r="AN416" s="548" t="n">
        <f aca="false">IF($Y416="--","--",IF($AE416&gt;$W$4,IF($AE416&gt;4,ROUND(($AG416*4)*($AE416+0.5)*2,2),0),0))</f>
        <v>0</v>
      </c>
      <c r="AO416" s="558" t="s">
        <v>1514</v>
      </c>
      <c r="AP416" s="570" t="s">
        <v>10</v>
      </c>
      <c r="AQ416" s="571" t="s">
        <v>1477</v>
      </c>
      <c r="AR416" s="560" t="n">
        <v>1</v>
      </c>
      <c r="AS416" s="561"/>
      <c r="AT416" s="561"/>
      <c r="AU416" s="562" t="n">
        <v>35</v>
      </c>
      <c r="AV416" s="560" t="n">
        <f aca="false">IF($Y416="--","--",Y416+0.2)</f>
        <v>1.7</v>
      </c>
      <c r="AW416" s="564" t="s">
        <v>1151</v>
      </c>
      <c r="AX416" s="561" t="n">
        <f aca="false">AV416</f>
        <v>1.7</v>
      </c>
      <c r="AY416" s="538" t="n">
        <f aca="false">IF(D416&gt;2,AU416,AU416-AV416)</f>
        <v>33.3</v>
      </c>
      <c r="AZ416" s="538" t="n">
        <f aca="false">N416</f>
        <v>0.2</v>
      </c>
      <c r="BA416" s="538" t="n">
        <f aca="false">P416</f>
        <v>1.9</v>
      </c>
      <c r="BB416" s="537" t="n">
        <f aca="false">IF(F416=0,IF(ROUND(AY416*(((N416*P416)+(((D416+M416*2)/6)*P416))-ROUND(((D416+M416*2)^2)*((PI()*96.379/(4*360))-((SIN((96.379/2)*PI()/180))*(COS((96.379/2)*PI()/180))/4)),4)),2),ROUND(AY416*(((N416*P416)+(((D416+M416*2)/4)*P416))-ROUND(((D416+M416*2)^2)*((PI()*120/(4*360))-((SIN((120/2)*PI()/180))*(COS((120/2)*PI()/180))/4)),4)),2)),0)</f>
        <v>24.27</v>
      </c>
      <c r="BC416" s="549" t="n">
        <f aca="false">IF(F416&gt;0,ROUND(AY416*N416*P416,2),0)</f>
        <v>0</v>
      </c>
      <c r="BD416" s="549" t="n">
        <f aca="false">SUM(Q416:U416,AH416:AL416)</f>
        <v>138.58</v>
      </c>
      <c r="BE416" s="549" t="n">
        <f aca="false">IF(F416=0,ROUND((PI()*((D416+M416*2)^2)/4)*AY416,2),ROUND((D416+M416*2)*(F416+M416*2)*AY416,2))</f>
        <v>37.66</v>
      </c>
      <c r="BF416" s="572" t="n">
        <f aca="false">IF(($I416+M416-0.15)&lt;=2,($I416+M416+0.15),IF(($I416+M416)&lt;=3,2.35,($I416+M416+0.2)-0.85))</f>
        <v>2.0394</v>
      </c>
      <c r="BG416" s="572" t="n">
        <f aca="false">IF(D416&gt;2,(I416-F416-M416-0.11),IF(($I416+M416)&lt;=2,0,IF(($I416+M416)&gt;3,0.85,(I416+M416+0.2-BF416))))</f>
        <v>0</v>
      </c>
      <c r="BH416" s="572" t="n">
        <f aca="false">IF(D416&gt;2,ROUND(((1.42+0.4)+(0.91+0.4))*2*BG416,2),ROUND(AV416*AX416*BF416,2))</f>
        <v>5.89</v>
      </c>
      <c r="BI416" s="572" t="n">
        <f aca="false">ROUND(((PI()*0.9^2)/4)*BG416,2)</f>
        <v>0</v>
      </c>
      <c r="BJ416" s="550" t="n">
        <f aca="false">ROUND(BD416-BE416-BH416-BI416-BB416-BC416,2)</f>
        <v>70.76</v>
      </c>
      <c r="BK416" s="516"/>
    </row>
    <row r="417" customFormat="false" ht="14.25" hidden="false" customHeight="false" outlineLevel="0" collapsed="false">
      <c r="A417" s="558" t="s">
        <v>1477</v>
      </c>
      <c r="B417" s="570" t="s">
        <v>10</v>
      </c>
      <c r="C417" s="571" t="s">
        <v>1515</v>
      </c>
      <c r="D417" s="560" t="n">
        <v>1</v>
      </c>
      <c r="E417" s="561"/>
      <c r="F417" s="561"/>
      <c r="G417" s="560" t="s">
        <v>1155</v>
      </c>
      <c r="H417" s="562" t="n">
        <v>37</v>
      </c>
      <c r="I417" s="563" t="n">
        <v>1.678</v>
      </c>
      <c r="J417" s="563" t="n">
        <v>1.59900000000001</v>
      </c>
      <c r="K417" s="536" t="n">
        <v>0</v>
      </c>
      <c r="L417" s="537" t="n">
        <f aca="false">ROUND((I417+J417)/2,2)</f>
        <v>1.64</v>
      </c>
      <c r="M417" s="538" t="n">
        <f aca="false">IF(F417=0,ROUND($D417*0.1,2),IF(D417&gt;2.8,0.18,0.15))</f>
        <v>0.1</v>
      </c>
      <c r="N417" s="538" t="n">
        <f aca="false">IF(F417=0,IF(ROUND($D417/4,2),IF(ROUND(($D417*1.2)/6,2)&lt;0.1,0.1,ROUND(($D417*1.2)/6,2))),0.5)</f>
        <v>0.2</v>
      </c>
      <c r="O417" s="537" t="n">
        <f aca="false">L417+M417+N417</f>
        <v>1.94</v>
      </c>
      <c r="P417" s="537" t="n">
        <f aca="false">IF(O417&lt;2,(D417+M417*2)+0.6,(D417+M417*2)+0.6+ROUNDUP(O417-2,0)*0.1)</f>
        <v>1.8</v>
      </c>
      <c r="Q417" s="539" t="n">
        <f aca="false">IF($O417&lt;=$W$4,ROUND(IF($O417&lt;1.5,$O417*$H417*$P417,1.5*$H417*$P417),2),0)</f>
        <v>0</v>
      </c>
      <c r="R417" s="539" t="n">
        <f aca="false">IF($O417&gt;$W$4,ROUND(IF($O417&lt;1.5,$O417*$H417*$P417,1.5*$H417*$P417),2),0)</f>
        <v>99.9</v>
      </c>
      <c r="S417" s="539" t="n">
        <f aca="false">IF($O417&gt;$W$4,ROUND(IF($O417&lt;1.5,0,IF($O417&gt;3,1.5*$H417*$P417,($O417-1.5)*$H417*$P417)),2),0)</f>
        <v>29.3</v>
      </c>
      <c r="T417" s="539" t="n">
        <f aca="false">IF($O417&gt;$W$4,ROUND(IF($O417&lt;3,0,IF($O417&gt;4.5,1.5*$H417*$P417,($O417-3)*$H417*$P417)),2),0)</f>
        <v>0</v>
      </c>
      <c r="U417" s="539" t="n">
        <f aca="false">IF($O417&gt;$W$4,ROUND(IF($O417&lt;4.5,0,IF($O417&gt;6,($O417-4.5)*$H417*$P417,($O417-4.5)*$H417*$P417)),2),0)</f>
        <v>0</v>
      </c>
      <c r="V417" s="540" t="n">
        <f aca="false">IF($O417&gt;$W$4,IF($O417&lt;=4,ROUND($H417*($O417+0.5)*2,2),0),0)</f>
        <v>180.56</v>
      </c>
      <c r="W417" s="541" t="n">
        <f aca="false">IF($O417&gt;$W$4,IF($O417&gt;4,ROUND($H417*($O417+0.5)*2,2),0),0)</f>
        <v>0</v>
      </c>
      <c r="X417" s="558" t="str">
        <f aca="false">A417</f>
        <v>JC29-15</v>
      </c>
      <c r="Y417" s="560" t="n">
        <f aca="false">IF($D417=0.4,1.2,IF($D417=0.6,1.2,IF($D417=0.8,1.3,IF($D417=1,1.5,IF($D417=1.2,1.7,IF($D417&lt;=2,2,"--"))))))</f>
        <v>1.5</v>
      </c>
      <c r="Z417" s="564" t="s">
        <v>1151</v>
      </c>
      <c r="AA417" s="561" t="n">
        <f aca="false">Y417</f>
        <v>1.5</v>
      </c>
      <c r="AB417" s="543" t="n">
        <f aca="false">IF($Y417="--","--",I417)</f>
        <v>1.678</v>
      </c>
      <c r="AC417" s="544" t="n">
        <f aca="false">IF($Y417="--","--",IF(D417&gt;1.5,0.15,ROUND($D417*0.1,2)))</f>
        <v>0.1</v>
      </c>
      <c r="AD417" s="544" t="n">
        <f aca="false">IF($Y417="--","--",0.15)</f>
        <v>0.15</v>
      </c>
      <c r="AE417" s="545" t="n">
        <f aca="false">IF($Y417="--","--",ROUND(AB417+AC417+AD417,2))</f>
        <v>1.93</v>
      </c>
      <c r="AF417" s="565" t="n">
        <f aca="false">IF($Y417="--","--",IF($AB417&lt;=2,$Y417+1,($Y417+1)+ROUNDUP($AB417-2,0)*0.1))</f>
        <v>2.5</v>
      </c>
      <c r="AG417" s="566" t="n">
        <f aca="false">IF($D417=0.4,0.92,IF($D417=0.6,0.68,IF($D417=0.8,0.74,IF($D417=1,0.7,IF($D417=1.2,0.66,IF($D417=1.5,0.6,IF($D417&lt;=2,(2.4-(D417+0.3)),"--")))))))</f>
        <v>0.7</v>
      </c>
      <c r="AH417" s="547" t="n">
        <f aca="false">IF($Y417="--","--",IF($AE417&lt;=$W$4,ROUND(IF($AE417&lt;1.5,$AE417*$AF417*$AG417,1.5*$AF417*$AG417),2),0))</f>
        <v>0</v>
      </c>
      <c r="AI417" s="547" t="n">
        <f aca="false">IF($Y417="--","--",IF($AE417&gt;$W$4,ROUND(IF($AE417&lt;1.5,$AE417*$AF417*$AG417,1.5*$AF417*$AG417),2),0))</f>
        <v>2.63</v>
      </c>
      <c r="AJ417" s="547" t="n">
        <f aca="false">IF($Y417="--","--",IF($AE417&gt;$W$4,ROUND(IF($AE417&lt;1.5,0,IF($AE417&gt;3,1.5*$AF417*$AG417,($AE417-1.5)*$AF417*$AG417)),2),0))</f>
        <v>0.75</v>
      </c>
      <c r="AK417" s="547" t="n">
        <f aca="false">IF($Y417="--","--",IF($AE417&gt;$W$4,ROUND(IF($AE417&lt;3,0,IF($AE417&gt;4.5,1.5*$AF417*$AG417,($AE417-3)*$AF417*$AG417)),2),0))</f>
        <v>0</v>
      </c>
      <c r="AL417" s="547" t="n">
        <f aca="false">IF($Y417="--","--",IF($AE417&gt;$W$4,ROUND(IF($AE417&lt;4.5,0,IF($AE417&gt;6,($AE417-4.5)*$AF417*$AG417,($AE417-4.5)*$AF417*$AG417)),2),0))</f>
        <v>0</v>
      </c>
      <c r="AM417" s="544" t="n">
        <f aca="false">IF($Y417="--","--",IF($AE417&gt;$W$4,IF($AE417&lt;=4,ROUND(($AG417*4)*($AE417+0.5)*2,2),0),0))</f>
        <v>13.61</v>
      </c>
      <c r="AN417" s="548" t="n">
        <f aca="false">IF($Y417="--","--",IF($AE417&gt;$W$4,IF($AE417&gt;4,ROUND(($AG417*4)*($AE417+0.5)*2,2),0),0))</f>
        <v>0</v>
      </c>
      <c r="AO417" s="558" t="s">
        <v>1477</v>
      </c>
      <c r="AP417" s="570" t="s">
        <v>10</v>
      </c>
      <c r="AQ417" s="571" t="s">
        <v>1515</v>
      </c>
      <c r="AR417" s="560" t="n">
        <v>1</v>
      </c>
      <c r="AS417" s="561"/>
      <c r="AT417" s="561"/>
      <c r="AU417" s="562" t="n">
        <v>37</v>
      </c>
      <c r="AV417" s="560" t="n">
        <f aca="false">IF($Y417="--","--",Y417+0.2)</f>
        <v>1.7</v>
      </c>
      <c r="AW417" s="564" t="s">
        <v>1151</v>
      </c>
      <c r="AX417" s="561" t="n">
        <f aca="false">AV417</f>
        <v>1.7</v>
      </c>
      <c r="AY417" s="538" t="n">
        <f aca="false">IF(D417&gt;2,AU417,AU417-AV417)</f>
        <v>35.3</v>
      </c>
      <c r="AZ417" s="538" t="n">
        <f aca="false">N417</f>
        <v>0.2</v>
      </c>
      <c r="BA417" s="538" t="n">
        <f aca="false">P417</f>
        <v>1.8</v>
      </c>
      <c r="BB417" s="537" t="n">
        <f aca="false">IF(F417=0,IF(ROUND(AY417*(((N417*P417)+(((D417+M417*2)/6)*P417))-ROUND(((D417+M417*2)^2)*((PI()*96.379/(4*360))-((SIN((96.379/2)*PI()/180))*(COS((96.379/2)*PI()/180))/4)),4)),2),ROUND(AY417*(((N417*P417)+(((D417+M417*2)/4)*P417))-ROUND(((D417+M417*2)^2)*((PI()*120/(4*360))-((SIN((120/2)*PI()/180))*(COS((120/2)*PI()/180))/4)),4)),2)),0)</f>
        <v>23.97</v>
      </c>
      <c r="BC417" s="549" t="n">
        <f aca="false">IF(F417&gt;0,ROUND(AY417*N417*P417,2),0)</f>
        <v>0</v>
      </c>
      <c r="BD417" s="549" t="n">
        <f aca="false">SUM(Q417:U417,AH417:AL417)</f>
        <v>132.58</v>
      </c>
      <c r="BE417" s="549" t="n">
        <f aca="false">IF(F417=0,ROUND((PI()*((D417+M417*2)^2)/4)*AY417,2),ROUND((D417+M417*2)*(F417+M417*2)*AY417,2))</f>
        <v>39.92</v>
      </c>
      <c r="BF417" s="572" t="n">
        <f aca="false">IF(($I417+M417-0.15)&lt;=2,($I417+M417+0.15),IF(($I417+M417)&lt;=3,2.35,($I417+M417+0.2)-0.85))</f>
        <v>1.928</v>
      </c>
      <c r="BG417" s="572" t="n">
        <f aca="false">IF(D417&gt;2,(I417-F417-M417-0.11),IF(($I417+M417)&lt;=2,0,IF(($I417+M417)&gt;3,0.85,(I417+M417+0.2-BF417))))</f>
        <v>0</v>
      </c>
      <c r="BH417" s="572" t="n">
        <f aca="false">IF(D417&gt;2,ROUND(((1.42+0.4)+(0.91+0.4))*2*BG417,2),ROUND(AV417*AX417*BF417,2))</f>
        <v>5.57</v>
      </c>
      <c r="BI417" s="572" t="n">
        <f aca="false">ROUND(((PI()*0.9^2)/4)*BG417,2)</f>
        <v>0</v>
      </c>
      <c r="BJ417" s="550" t="n">
        <f aca="false">ROUND(BD417-BE417-BH417-BI417-BB417-BC417,2)</f>
        <v>63.12</v>
      </c>
      <c r="BK417" s="516"/>
    </row>
    <row r="418" customFormat="false" ht="14.25" hidden="false" customHeight="false" outlineLevel="0" collapsed="false">
      <c r="A418" s="558" t="s">
        <v>1515</v>
      </c>
      <c r="B418" s="570" t="s">
        <v>10</v>
      </c>
      <c r="C418" s="571" t="s">
        <v>1484</v>
      </c>
      <c r="D418" s="560" t="n">
        <v>1</v>
      </c>
      <c r="E418" s="561"/>
      <c r="F418" s="561"/>
      <c r="G418" s="560" t="s">
        <v>1155</v>
      </c>
      <c r="H418" s="562" t="n">
        <v>33</v>
      </c>
      <c r="I418" s="563" t="n">
        <v>1.59900000000001</v>
      </c>
      <c r="J418" s="563" t="n">
        <v>1.59900000000001</v>
      </c>
      <c r="K418" s="536" t="n">
        <v>0.2</v>
      </c>
      <c r="L418" s="537" t="n">
        <f aca="false">ROUND((I418+J418)/2,2)</f>
        <v>1.6</v>
      </c>
      <c r="M418" s="538" t="n">
        <f aca="false">IF(F418=0,ROUND($D418*0.1,2),IF(D418&gt;2.8,0.18,0.15))</f>
        <v>0.1</v>
      </c>
      <c r="N418" s="538" t="n">
        <f aca="false">IF(F418=0,IF(ROUND($D418/4,2),IF(ROUND(($D418*1.2)/6,2)&lt;0.1,0.1,ROUND(($D418*1.2)/6,2))),0.5)</f>
        <v>0.2</v>
      </c>
      <c r="O418" s="537" t="n">
        <f aca="false">L418+M418+N418</f>
        <v>1.9</v>
      </c>
      <c r="P418" s="537" t="n">
        <f aca="false">IF(O418&lt;2,(D418+M418*2)+0.6,(D418+M418*2)+0.6+ROUNDUP(O418-2,0)*0.1)</f>
        <v>1.8</v>
      </c>
      <c r="Q418" s="539" t="n">
        <f aca="false">IF($O418&lt;=$W$4,ROUND(IF($O418&lt;1.5,$O418*$H418*$P418,1.5*$H418*$P418),2),0)</f>
        <v>0</v>
      </c>
      <c r="R418" s="539" t="n">
        <f aca="false">IF($O418&gt;$W$4,ROUND(IF($O418&lt;1.5,$O418*$H418*$P418,1.5*$H418*$P418),2),0)</f>
        <v>89.1</v>
      </c>
      <c r="S418" s="539" t="n">
        <f aca="false">IF($O418&gt;$W$4,ROUND(IF($O418&lt;1.5,0,IF($O418&gt;3,1.5*$H418*$P418,($O418-1.5)*$H418*$P418)),2),0)</f>
        <v>23.76</v>
      </c>
      <c r="T418" s="539" t="n">
        <f aca="false">IF($O418&gt;$W$4,ROUND(IF($O418&lt;3,0,IF($O418&gt;4.5,1.5*$H418*$P418,($O418-3)*$H418*$P418)),2),0)</f>
        <v>0</v>
      </c>
      <c r="U418" s="539" t="n">
        <f aca="false">IF($O418&gt;$W$4,ROUND(IF($O418&lt;4.5,0,IF($O418&gt;6,($O418-4.5)*$H418*$P418,($O418-4.5)*$H418*$P418)),2),0)</f>
        <v>0</v>
      </c>
      <c r="V418" s="540" t="n">
        <f aca="false">IF($O418&gt;$W$4,IF($O418&lt;=4,ROUND($H418*($O418+0.5)*2,2),0),0)</f>
        <v>158.4</v>
      </c>
      <c r="W418" s="541" t="n">
        <f aca="false">IF($O418&gt;$W$4,IF($O418&gt;4,ROUND($H418*($O418+0.5)*2,2),0),0)</f>
        <v>0</v>
      </c>
      <c r="X418" s="558" t="str">
        <f aca="false">A418</f>
        <v>JC29-16</v>
      </c>
      <c r="Y418" s="560" t="n">
        <f aca="false">IF($D418=0.4,1.2,IF($D418=0.6,1.2,IF($D418=0.8,1.3,IF($D418=1,1.5,IF($D418=1.2,1.7,IF($D418&lt;=2,2,"--"))))))</f>
        <v>1.5</v>
      </c>
      <c r="Z418" s="564" t="s">
        <v>1151</v>
      </c>
      <c r="AA418" s="561" t="n">
        <f aca="false">Y418</f>
        <v>1.5</v>
      </c>
      <c r="AB418" s="543" t="n">
        <f aca="false">IF($Y418="--","--",I418)</f>
        <v>1.59900000000001</v>
      </c>
      <c r="AC418" s="544" t="n">
        <f aca="false">IF($Y418="--","--",IF(D418&gt;1.5,0.15,ROUND($D418*0.1,2)))</f>
        <v>0.1</v>
      </c>
      <c r="AD418" s="544" t="n">
        <f aca="false">IF($Y418="--","--",0.15)</f>
        <v>0.15</v>
      </c>
      <c r="AE418" s="545" t="n">
        <f aca="false">IF($Y418="--","--",ROUND(AB418+AC418+AD418,2))</f>
        <v>1.85</v>
      </c>
      <c r="AF418" s="565" t="n">
        <f aca="false">IF($Y418="--","--",IF($AB418&lt;=2,$Y418+1,($Y418+1)+ROUNDUP($AB418-2,0)*0.1))</f>
        <v>2.5</v>
      </c>
      <c r="AG418" s="566" t="n">
        <f aca="false">IF($D418=0.4,0.92,IF($D418=0.6,0.68,IF($D418=0.8,0.74,IF($D418=1,0.7,IF($D418=1.2,0.66,IF($D418=1.5,0.6,IF($D418&lt;=2,(2.4-(D418+0.3)),"--")))))))</f>
        <v>0.7</v>
      </c>
      <c r="AH418" s="547" t="n">
        <f aca="false">IF($Y418="--","--",IF($AE418&lt;=$W$4,ROUND(IF($AE418&lt;1.5,$AE418*$AF418*$AG418,1.5*$AF418*$AG418),2),0))</f>
        <v>0</v>
      </c>
      <c r="AI418" s="547" t="n">
        <f aca="false">IF($Y418="--","--",IF($AE418&gt;$W$4,ROUND(IF($AE418&lt;1.5,$AE418*$AF418*$AG418,1.5*$AF418*$AG418),2),0))</f>
        <v>2.63</v>
      </c>
      <c r="AJ418" s="547" t="n">
        <f aca="false">IF($Y418="--","--",IF($AE418&gt;$W$4,ROUND(IF($AE418&lt;1.5,0,IF($AE418&gt;3,1.5*$AF418*$AG418,($AE418-1.5)*$AF418*$AG418)),2),0))</f>
        <v>0.61</v>
      </c>
      <c r="AK418" s="547" t="n">
        <f aca="false">IF($Y418="--","--",IF($AE418&gt;$W$4,ROUND(IF($AE418&lt;3,0,IF($AE418&gt;4.5,1.5*$AF418*$AG418,($AE418-3)*$AF418*$AG418)),2),0))</f>
        <v>0</v>
      </c>
      <c r="AL418" s="547" t="n">
        <f aca="false">IF($Y418="--","--",IF($AE418&gt;$W$4,ROUND(IF($AE418&lt;4.5,0,IF($AE418&gt;6,($AE418-4.5)*$AF418*$AG418,($AE418-4.5)*$AF418*$AG418)),2),0))</f>
        <v>0</v>
      </c>
      <c r="AM418" s="544" t="n">
        <f aca="false">IF($Y418="--","--",IF($AE418&gt;$W$4,IF($AE418&lt;=4,ROUND(($AG418*4)*($AE418+0.5)*2,2),0),0))</f>
        <v>13.16</v>
      </c>
      <c r="AN418" s="548" t="n">
        <f aca="false">IF($Y418="--","--",IF($AE418&gt;$W$4,IF($AE418&gt;4,ROUND(($AG418*4)*($AE418+0.5)*2,2),0),0))</f>
        <v>0</v>
      </c>
      <c r="AO418" s="558" t="s">
        <v>1515</v>
      </c>
      <c r="AP418" s="570" t="s">
        <v>10</v>
      </c>
      <c r="AQ418" s="571" t="s">
        <v>1484</v>
      </c>
      <c r="AR418" s="560" t="n">
        <v>1</v>
      </c>
      <c r="AS418" s="561"/>
      <c r="AT418" s="561"/>
      <c r="AU418" s="562" t="n">
        <v>33</v>
      </c>
      <c r="AV418" s="560" t="n">
        <f aca="false">IF($Y418="--","--",Y418+0.2)</f>
        <v>1.7</v>
      </c>
      <c r="AW418" s="564" t="s">
        <v>1151</v>
      </c>
      <c r="AX418" s="561" t="n">
        <f aca="false">AV418</f>
        <v>1.7</v>
      </c>
      <c r="AY418" s="538" t="n">
        <f aca="false">IF(D418&gt;2,AU418,AU418-AV418)</f>
        <v>31.3</v>
      </c>
      <c r="AZ418" s="538" t="n">
        <f aca="false">N418</f>
        <v>0.2</v>
      </c>
      <c r="BA418" s="538" t="n">
        <f aca="false">P418</f>
        <v>1.8</v>
      </c>
      <c r="BB418" s="537" t="n">
        <f aca="false">IF(F418=0,IF(ROUND(AY418*(((N418*P418)+(((D418+M418*2)/6)*P418))-ROUND(((D418+M418*2)^2)*((PI()*96.379/(4*360))-((SIN((96.379/2)*PI()/180))*(COS((96.379/2)*PI()/180))/4)),4)),2),ROUND(AY418*(((N418*P418)+(((D418+M418*2)/4)*P418))-ROUND(((D418+M418*2)^2)*((PI()*120/(4*360))-((SIN((120/2)*PI()/180))*(COS((120/2)*PI()/180))/4)),4)),2)),0)</f>
        <v>21.25</v>
      </c>
      <c r="BC418" s="549" t="n">
        <f aca="false">IF(F418&gt;0,ROUND(AY418*N418*P418,2),0)</f>
        <v>0</v>
      </c>
      <c r="BD418" s="549" t="n">
        <f aca="false">SUM(Q418:U418,AH418:AL418)</f>
        <v>116.1</v>
      </c>
      <c r="BE418" s="549" t="n">
        <f aca="false">IF(F418=0,ROUND((PI()*((D418+M418*2)^2)/4)*AY418,2),ROUND((D418+M418*2)*(F418+M418*2)*AY418,2))</f>
        <v>35.4</v>
      </c>
      <c r="BF418" s="572" t="n">
        <f aca="false">IF(($I418+M418-0.15)&lt;=2,($I418+M418+0.15),IF(($I418+M418)&lt;=3,2.35,($I418+M418+0.2)-0.85))</f>
        <v>1.84900000000001</v>
      </c>
      <c r="BG418" s="572" t="n">
        <f aca="false">IF(D418&gt;2,(I418-F418-M418-0.11),IF(($I418+M418)&lt;=2,0,IF(($I418+M418)&gt;3,0.85,(I418+M418+0.2-BF418))))</f>
        <v>0</v>
      </c>
      <c r="BH418" s="572" t="n">
        <f aca="false">IF(D418&gt;2,ROUND(((1.42+0.4)+(0.91+0.4))*2*BG418,2),ROUND(AV418*AX418*BF418,2))</f>
        <v>5.34</v>
      </c>
      <c r="BI418" s="572" t="n">
        <f aca="false">ROUND(((PI()*0.9^2)/4)*BG418,2)</f>
        <v>0</v>
      </c>
      <c r="BJ418" s="550" t="n">
        <f aca="false">ROUND(BD418-BE418-BH418-BI418-BB418-BC418,2)</f>
        <v>54.11</v>
      </c>
      <c r="BK418" s="516"/>
    </row>
    <row r="419" customFormat="false" ht="14.25" hidden="false" customHeight="false" outlineLevel="0" collapsed="false">
      <c r="A419" s="558" t="s">
        <v>1484</v>
      </c>
      <c r="B419" s="570" t="s">
        <v>10</v>
      </c>
      <c r="C419" s="571" t="s">
        <v>1516</v>
      </c>
      <c r="D419" s="560" t="n">
        <v>1.2</v>
      </c>
      <c r="E419" s="561"/>
      <c r="F419" s="561"/>
      <c r="G419" s="560" t="s">
        <v>1155</v>
      </c>
      <c r="H419" s="562" t="n">
        <v>35</v>
      </c>
      <c r="I419" s="563" t="n">
        <v>1.799</v>
      </c>
      <c r="J419" s="563" t="n">
        <v>1.8013</v>
      </c>
      <c r="K419" s="536" t="n">
        <v>0</v>
      </c>
      <c r="L419" s="537" t="n">
        <f aca="false">ROUND((I419+J419)/2,2)</f>
        <v>1.8</v>
      </c>
      <c r="M419" s="538" t="n">
        <f aca="false">IF(F419=0,ROUND($D419*0.1,2),IF(D419&gt;2.8,0.18,0.15))</f>
        <v>0.12</v>
      </c>
      <c r="N419" s="538" t="n">
        <f aca="false">IF(F419=0,IF(ROUND($D419/4,2),IF(ROUND(($D419*1.2)/6,2)&lt;0.1,0.1,ROUND(($D419*1.2)/6,2))),0.5)</f>
        <v>0.24</v>
      </c>
      <c r="O419" s="537" t="n">
        <f aca="false">L419+M419+N419</f>
        <v>2.16</v>
      </c>
      <c r="P419" s="537" t="n">
        <f aca="false">IF(O419&lt;2,(D419+M419*2)+0.6,(D419+M419*2)+0.6+ROUNDUP(O419-2,0)*0.1)</f>
        <v>2.14</v>
      </c>
      <c r="Q419" s="539" t="n">
        <f aca="false">IF($O419&lt;=$W$4,ROUND(IF($O419&lt;1.5,$O419*$H419*$P419,1.5*$H419*$P419),2),0)</f>
        <v>0</v>
      </c>
      <c r="R419" s="539" t="n">
        <f aca="false">IF($O419&gt;$W$4,ROUND(IF($O419&lt;1.5,$O419*$H419*$P419,1.5*$H419*$P419),2),0)</f>
        <v>112.35</v>
      </c>
      <c r="S419" s="539" t="n">
        <f aca="false">IF($O419&gt;$W$4,ROUND(IF($O419&lt;1.5,0,IF($O419&gt;3,1.5*$H419*$P419,($O419-1.5)*$H419*$P419)),2),0)</f>
        <v>49.43</v>
      </c>
      <c r="T419" s="539" t="n">
        <f aca="false">IF($O419&gt;$W$4,ROUND(IF($O419&lt;3,0,IF($O419&gt;4.5,1.5*$H419*$P419,($O419-3)*$H419*$P419)),2),0)</f>
        <v>0</v>
      </c>
      <c r="U419" s="539" t="n">
        <f aca="false">IF($O419&gt;$W$4,ROUND(IF($O419&lt;4.5,0,IF($O419&gt;6,($O419-4.5)*$H419*$P419,($O419-4.5)*$H419*$P419)),2),0)</f>
        <v>0</v>
      </c>
      <c r="V419" s="540" t="n">
        <f aca="false">IF($O419&gt;$W$4,IF($O419&lt;=4,ROUND($H419*($O419+0.5)*2,2),0),0)</f>
        <v>186.2</v>
      </c>
      <c r="W419" s="541" t="n">
        <f aca="false">IF($O419&gt;$W$4,IF($O419&gt;4,ROUND($H419*($O419+0.5)*2,2),0),0)</f>
        <v>0</v>
      </c>
      <c r="X419" s="558" t="str">
        <f aca="false">A419</f>
        <v>JC29-17</v>
      </c>
      <c r="Y419" s="560" t="n">
        <f aca="false">IF($D419=0.4,1.2,IF($D419=0.6,1.2,IF($D419=0.8,1.3,IF($D419=1,1.5,IF($D419=1.2,1.7,IF($D419&lt;=2,2,"--"))))))</f>
        <v>1.7</v>
      </c>
      <c r="Z419" s="564" t="s">
        <v>1151</v>
      </c>
      <c r="AA419" s="561" t="n">
        <f aca="false">Y419</f>
        <v>1.7</v>
      </c>
      <c r="AB419" s="543" t="n">
        <f aca="false">IF($Y419="--","--",I419)</f>
        <v>1.799</v>
      </c>
      <c r="AC419" s="544" t="n">
        <f aca="false">IF($Y419="--","--",IF(D419&gt;1.5,0.15,ROUND($D419*0.1,2)))</f>
        <v>0.12</v>
      </c>
      <c r="AD419" s="544" t="n">
        <f aca="false">IF($Y419="--","--",0.15)</f>
        <v>0.15</v>
      </c>
      <c r="AE419" s="545" t="n">
        <f aca="false">IF($Y419="--","--",ROUND(AB419+AC419+AD419,2))</f>
        <v>2.07</v>
      </c>
      <c r="AF419" s="565" t="n">
        <f aca="false">IF($Y419="--","--",IF($AB419&lt;=2,$Y419+1,($Y419+1)+ROUNDUP($AB419-2,0)*0.1))</f>
        <v>2.7</v>
      </c>
      <c r="AG419" s="566" t="n">
        <f aca="false">IF($D419=0.4,0.92,IF($D419=0.6,0.68,IF($D419=0.8,0.74,IF($D419=1,0.7,IF($D419=1.2,0.66,IF($D419=1.5,0.6,IF($D419&lt;=2,(2.4-(D419+0.3)),"--")))))))</f>
        <v>0.66</v>
      </c>
      <c r="AH419" s="547" t="n">
        <f aca="false">IF($Y419="--","--",IF($AE419&lt;=$W$4,ROUND(IF($AE419&lt;1.5,$AE419*$AF419*$AG419,1.5*$AF419*$AG419),2),0))</f>
        <v>0</v>
      </c>
      <c r="AI419" s="547" t="n">
        <f aca="false">IF($Y419="--","--",IF($AE419&gt;$W$4,ROUND(IF($AE419&lt;1.5,$AE419*$AF419*$AG419,1.5*$AF419*$AG419),2),0))</f>
        <v>2.67</v>
      </c>
      <c r="AJ419" s="547" t="n">
        <f aca="false">IF($Y419="--","--",IF($AE419&gt;$W$4,ROUND(IF($AE419&lt;1.5,0,IF($AE419&gt;3,1.5*$AF419*$AG419,($AE419-1.5)*$AF419*$AG419)),2),0))</f>
        <v>1.02</v>
      </c>
      <c r="AK419" s="547" t="n">
        <f aca="false">IF($Y419="--","--",IF($AE419&gt;$W$4,ROUND(IF($AE419&lt;3,0,IF($AE419&gt;4.5,1.5*$AF419*$AG419,($AE419-3)*$AF419*$AG419)),2),0))</f>
        <v>0</v>
      </c>
      <c r="AL419" s="547" t="n">
        <f aca="false">IF($Y419="--","--",IF($AE419&gt;$W$4,ROUND(IF($AE419&lt;4.5,0,IF($AE419&gt;6,($AE419-4.5)*$AF419*$AG419,($AE419-4.5)*$AF419*$AG419)),2),0))</f>
        <v>0</v>
      </c>
      <c r="AM419" s="544" t="n">
        <f aca="false">IF($Y419="--","--",IF($AE419&gt;$W$4,IF($AE419&lt;=4,ROUND(($AG419*4)*($AE419+0.5)*2,2),0),0))</f>
        <v>13.57</v>
      </c>
      <c r="AN419" s="548" t="n">
        <f aca="false">IF($Y419="--","--",IF($AE419&gt;$W$4,IF($AE419&gt;4,ROUND(($AG419*4)*($AE419+0.5)*2,2),0),0))</f>
        <v>0</v>
      </c>
      <c r="AO419" s="558" t="s">
        <v>1484</v>
      </c>
      <c r="AP419" s="570" t="s">
        <v>10</v>
      </c>
      <c r="AQ419" s="571" t="s">
        <v>1516</v>
      </c>
      <c r="AR419" s="560" t="n">
        <v>1.2</v>
      </c>
      <c r="AS419" s="561"/>
      <c r="AT419" s="561"/>
      <c r="AU419" s="562" t="n">
        <v>35</v>
      </c>
      <c r="AV419" s="560" t="n">
        <f aca="false">IF($Y419="--","--",Y419+0.2)</f>
        <v>1.9</v>
      </c>
      <c r="AW419" s="564" t="s">
        <v>1151</v>
      </c>
      <c r="AX419" s="561" t="n">
        <f aca="false">AV419</f>
        <v>1.9</v>
      </c>
      <c r="AY419" s="538" t="n">
        <f aca="false">IF(D419&gt;2,AU419,AU419-AV419)</f>
        <v>33.1</v>
      </c>
      <c r="AZ419" s="538" t="n">
        <f aca="false">N419</f>
        <v>0.24</v>
      </c>
      <c r="BA419" s="538" t="n">
        <f aca="false">P419</f>
        <v>2.14</v>
      </c>
      <c r="BB419" s="537" t="n">
        <f aca="false">IF(F419=0,IF(ROUND(AY419*(((N419*P419)+(((D419+M419*2)/6)*P419))-ROUND(((D419+M419*2)^2)*((PI()*96.379/(4*360))-((SIN((96.379/2)*PI()/180))*(COS((96.379/2)*PI()/180))/4)),4)),2),ROUND(AY419*(((N419*P419)+(((D419+M419*2)/4)*P419))-ROUND(((D419+M419*2)^2)*((PI()*120/(4*360))-((SIN((120/2)*PI()/180))*(COS((120/2)*PI()/180))/4)),4)),2)),0)</f>
        <v>31.96</v>
      </c>
      <c r="BC419" s="549" t="n">
        <f aca="false">IF(F419&gt;0,ROUND(AY419*N419*P419,2),0)</f>
        <v>0</v>
      </c>
      <c r="BD419" s="549" t="n">
        <f aca="false">SUM(Q419:U419,AH419:AL419)</f>
        <v>165.47</v>
      </c>
      <c r="BE419" s="549" t="n">
        <f aca="false">IF(F419=0,ROUND((PI()*((D419+M419*2)^2)/4)*AY419,2),ROUND((D419+M419*2)*(F419+M419*2)*AY419,2))</f>
        <v>53.91</v>
      </c>
      <c r="BF419" s="572" t="n">
        <f aca="false">IF(($I419+M419-0.15)&lt;=2,($I419+M419+0.15),IF(($I419+M419)&lt;=3,2.35,($I419+M419+0.2)-0.85))</f>
        <v>2.069</v>
      </c>
      <c r="BG419" s="572" t="n">
        <f aca="false">IF(D419&gt;2,(I419-F419-M419-0.11),IF(($I419+M419)&lt;=2,0,IF(($I419+M419)&gt;3,0.85,(I419+M419+0.2-BF419))))</f>
        <v>0</v>
      </c>
      <c r="BH419" s="572" t="n">
        <f aca="false">IF(D419&gt;2,ROUND(((1.42+0.4)+(0.91+0.4))*2*BG419,2),ROUND(AV419*AX419*BF419,2))</f>
        <v>7.47</v>
      </c>
      <c r="BI419" s="572" t="n">
        <f aca="false">ROUND(((PI()*0.9^2)/4)*BG419,2)</f>
        <v>0</v>
      </c>
      <c r="BJ419" s="550" t="n">
        <f aca="false">ROUND(BD419-BE419-BH419-BI419-BB419-BC419,2)</f>
        <v>72.13</v>
      </c>
      <c r="BK419" s="516"/>
    </row>
    <row r="420" customFormat="false" ht="14.25" hidden="false" customHeight="false" outlineLevel="0" collapsed="false">
      <c r="A420" s="558" t="s">
        <v>1516</v>
      </c>
      <c r="B420" s="570" t="s">
        <v>10</v>
      </c>
      <c r="C420" s="571" t="s">
        <v>1493</v>
      </c>
      <c r="D420" s="560" t="n">
        <v>1.2</v>
      </c>
      <c r="E420" s="561"/>
      <c r="F420" s="561"/>
      <c r="G420" s="560" t="s">
        <v>1155</v>
      </c>
      <c r="H420" s="562" t="n">
        <v>35</v>
      </c>
      <c r="I420" s="563" t="n">
        <v>1.8013</v>
      </c>
      <c r="J420" s="563" t="n">
        <v>1.786</v>
      </c>
      <c r="K420" s="536" t="n">
        <v>0</v>
      </c>
      <c r="L420" s="537" t="n">
        <f aca="false">ROUND((I420+J420)/2,2)</f>
        <v>1.79</v>
      </c>
      <c r="M420" s="538" t="n">
        <f aca="false">IF(F420=0,ROUND($D420*0.1,2),IF(D420&gt;2.8,0.18,0.15))</f>
        <v>0.12</v>
      </c>
      <c r="N420" s="538" t="n">
        <f aca="false">IF(F420=0,IF(ROUND($D420/4,2),IF(ROUND(($D420*1.2)/6,2)&lt;0.1,0.1,ROUND(($D420*1.2)/6,2))),0.5)</f>
        <v>0.24</v>
      </c>
      <c r="O420" s="537" t="n">
        <f aca="false">L420+M420+N420</f>
        <v>2.15</v>
      </c>
      <c r="P420" s="537" t="n">
        <f aca="false">IF(O420&lt;2,(D420+M420*2)+0.6,(D420+M420*2)+0.6+ROUNDUP(O420-2,0)*0.1)</f>
        <v>2.14</v>
      </c>
      <c r="Q420" s="539" t="n">
        <f aca="false">IF($O420&lt;=$W$4,ROUND(IF($O420&lt;1.5,$O420*$H420*$P420,1.5*$H420*$P420),2),0)</f>
        <v>0</v>
      </c>
      <c r="R420" s="539" t="n">
        <f aca="false">IF($O420&gt;$W$4,ROUND(IF($O420&lt;1.5,$O420*$H420*$P420,1.5*$H420*$P420),2),0)</f>
        <v>112.35</v>
      </c>
      <c r="S420" s="539" t="n">
        <f aca="false">IF($O420&gt;$W$4,ROUND(IF($O420&lt;1.5,0,IF($O420&gt;3,1.5*$H420*$P420,($O420-1.5)*$H420*$P420)),2),0)</f>
        <v>48.69</v>
      </c>
      <c r="T420" s="539" t="n">
        <f aca="false">IF($O420&gt;$W$4,ROUND(IF($O420&lt;3,0,IF($O420&gt;4.5,1.5*$H420*$P420,($O420-3)*$H420*$P420)),2),0)</f>
        <v>0</v>
      </c>
      <c r="U420" s="539" t="n">
        <f aca="false">IF($O420&gt;$W$4,ROUND(IF($O420&lt;4.5,0,IF($O420&gt;6,($O420-4.5)*$H420*$P420,($O420-4.5)*$H420*$P420)),2),0)</f>
        <v>0</v>
      </c>
      <c r="V420" s="540" t="n">
        <f aca="false">IF($O420&gt;$W$4,IF($O420&lt;=4,ROUND($H420*($O420+0.5)*2,2),0),0)</f>
        <v>185.5</v>
      </c>
      <c r="W420" s="541" t="n">
        <f aca="false">IF($O420&gt;$W$4,IF($O420&gt;4,ROUND($H420*($O420+0.5)*2,2),0),0)</f>
        <v>0</v>
      </c>
      <c r="X420" s="558" t="str">
        <f aca="false">A420</f>
        <v>JC29-18</v>
      </c>
      <c r="Y420" s="560" t="n">
        <f aca="false">IF($D420=0.4,1.2,IF($D420=0.6,1.2,IF($D420=0.8,1.3,IF($D420=1,1.5,IF($D420=1.2,1.7,IF($D420&lt;=2,2,"--"))))))</f>
        <v>1.7</v>
      </c>
      <c r="Z420" s="564" t="s">
        <v>1151</v>
      </c>
      <c r="AA420" s="561" t="n">
        <f aca="false">Y420</f>
        <v>1.7</v>
      </c>
      <c r="AB420" s="543" t="n">
        <f aca="false">IF($Y420="--","--",I420)</f>
        <v>1.8013</v>
      </c>
      <c r="AC420" s="544" t="n">
        <f aca="false">IF($Y420="--","--",IF(D420&gt;1.5,0.15,ROUND($D420*0.1,2)))</f>
        <v>0.12</v>
      </c>
      <c r="AD420" s="544" t="n">
        <f aca="false">IF($Y420="--","--",0.15)</f>
        <v>0.15</v>
      </c>
      <c r="AE420" s="545" t="n">
        <f aca="false">IF($Y420="--","--",ROUND(AB420+AC420+AD420,2))</f>
        <v>2.07</v>
      </c>
      <c r="AF420" s="565" t="n">
        <f aca="false">IF($Y420="--","--",IF($AB420&lt;=2,$Y420+1,($Y420+1)+ROUNDUP($AB420-2,0)*0.1))</f>
        <v>2.7</v>
      </c>
      <c r="AG420" s="566" t="n">
        <f aca="false">IF($D420=0.4,0.92,IF($D420=0.6,0.68,IF($D420=0.8,0.74,IF($D420=1,0.7,IF($D420=1.2,0.66,IF($D420=1.5,0.6,IF($D420&lt;=2,(2.4-(D420+0.3)),"--")))))))</f>
        <v>0.66</v>
      </c>
      <c r="AH420" s="547" t="n">
        <f aca="false">IF($Y420="--","--",IF($AE420&lt;=$W$4,ROUND(IF($AE420&lt;1.5,$AE420*$AF420*$AG420,1.5*$AF420*$AG420),2),0))</f>
        <v>0</v>
      </c>
      <c r="AI420" s="547" t="n">
        <f aca="false">IF($Y420="--","--",IF($AE420&gt;$W$4,ROUND(IF($AE420&lt;1.5,$AE420*$AF420*$AG420,1.5*$AF420*$AG420),2),0))</f>
        <v>2.67</v>
      </c>
      <c r="AJ420" s="547" t="n">
        <f aca="false">IF($Y420="--","--",IF($AE420&gt;$W$4,ROUND(IF($AE420&lt;1.5,0,IF($AE420&gt;3,1.5*$AF420*$AG420,($AE420-1.5)*$AF420*$AG420)),2),0))</f>
        <v>1.02</v>
      </c>
      <c r="AK420" s="547" t="n">
        <f aca="false">IF($Y420="--","--",IF($AE420&gt;$W$4,ROUND(IF($AE420&lt;3,0,IF($AE420&gt;4.5,1.5*$AF420*$AG420,($AE420-3)*$AF420*$AG420)),2),0))</f>
        <v>0</v>
      </c>
      <c r="AL420" s="547" t="n">
        <f aca="false">IF($Y420="--","--",IF($AE420&gt;$W$4,ROUND(IF($AE420&lt;4.5,0,IF($AE420&gt;6,($AE420-4.5)*$AF420*$AG420,($AE420-4.5)*$AF420*$AG420)),2),0))</f>
        <v>0</v>
      </c>
      <c r="AM420" s="544" t="n">
        <f aca="false">IF($Y420="--","--",IF($AE420&gt;$W$4,IF($AE420&lt;=4,ROUND(($AG420*4)*($AE420+0.5)*2,2),0),0))</f>
        <v>13.57</v>
      </c>
      <c r="AN420" s="548" t="n">
        <f aca="false">IF($Y420="--","--",IF($AE420&gt;$W$4,IF($AE420&gt;4,ROUND(($AG420*4)*($AE420+0.5)*2,2),0),0))</f>
        <v>0</v>
      </c>
      <c r="AO420" s="558" t="s">
        <v>1516</v>
      </c>
      <c r="AP420" s="570" t="s">
        <v>10</v>
      </c>
      <c r="AQ420" s="571" t="s">
        <v>1493</v>
      </c>
      <c r="AR420" s="560" t="n">
        <v>1.2</v>
      </c>
      <c r="AS420" s="561"/>
      <c r="AT420" s="561"/>
      <c r="AU420" s="562" t="n">
        <v>35</v>
      </c>
      <c r="AV420" s="560" t="n">
        <f aca="false">IF($Y420="--","--",Y420+0.2)</f>
        <v>1.9</v>
      </c>
      <c r="AW420" s="564" t="s">
        <v>1151</v>
      </c>
      <c r="AX420" s="561" t="n">
        <f aca="false">AV420</f>
        <v>1.9</v>
      </c>
      <c r="AY420" s="538" t="n">
        <f aca="false">IF(D420&gt;2,AU420,AU420-AV420)</f>
        <v>33.1</v>
      </c>
      <c r="AZ420" s="538" t="n">
        <f aca="false">N420</f>
        <v>0.24</v>
      </c>
      <c r="BA420" s="538" t="n">
        <f aca="false">P420</f>
        <v>2.14</v>
      </c>
      <c r="BB420" s="537" t="n">
        <f aca="false">IF(F420=0,IF(ROUND(AY420*(((N420*P420)+(((D420+M420*2)/6)*P420))-ROUND(((D420+M420*2)^2)*((PI()*96.379/(4*360))-((SIN((96.379/2)*PI()/180))*(COS((96.379/2)*PI()/180))/4)),4)),2),ROUND(AY420*(((N420*P420)+(((D420+M420*2)/4)*P420))-ROUND(((D420+M420*2)^2)*((PI()*120/(4*360))-((SIN((120/2)*PI()/180))*(COS((120/2)*PI()/180))/4)),4)),2)),0)</f>
        <v>31.96</v>
      </c>
      <c r="BC420" s="549" t="n">
        <f aca="false">IF(F420&gt;0,ROUND(AY420*N420*P420,2),0)</f>
        <v>0</v>
      </c>
      <c r="BD420" s="549" t="n">
        <f aca="false">SUM(Q420:U420,AH420:AL420)</f>
        <v>164.73</v>
      </c>
      <c r="BE420" s="549" t="n">
        <f aca="false">IF(F420=0,ROUND((PI()*((D420+M420*2)^2)/4)*AY420,2),ROUND((D420+M420*2)*(F420+M420*2)*AY420,2))</f>
        <v>53.91</v>
      </c>
      <c r="BF420" s="572" t="n">
        <f aca="false">IF(($I420+M420-0.15)&lt;=2,($I420+M420+0.15),IF(($I420+M420)&lt;=3,2.35,($I420+M420+0.2)-0.85))</f>
        <v>2.0713</v>
      </c>
      <c r="BG420" s="572" t="n">
        <f aca="false">IF(D420&gt;2,(I420-F420-M420-0.11),IF(($I420+M420)&lt;=2,0,IF(($I420+M420)&gt;3,0.85,(I420+M420+0.2-BF420))))</f>
        <v>0</v>
      </c>
      <c r="BH420" s="572" t="n">
        <f aca="false">IF(D420&gt;2,ROUND(((1.42+0.4)+(0.91+0.4))*2*BG420,2),ROUND(AV420*AX420*BF420,2))</f>
        <v>7.48</v>
      </c>
      <c r="BI420" s="572" t="n">
        <f aca="false">ROUND(((PI()*0.9^2)/4)*BG420,2)</f>
        <v>0</v>
      </c>
      <c r="BJ420" s="550" t="n">
        <f aca="false">ROUND(BD420-BE420-BH420-BI420-BB420-BC420,2)</f>
        <v>71.38</v>
      </c>
      <c r="BK420" s="516"/>
    </row>
    <row r="421" customFormat="false" ht="14.25" hidden="false" customHeight="false" outlineLevel="0" collapsed="false">
      <c r="A421" s="558" t="s">
        <v>1493</v>
      </c>
      <c r="B421" s="570" t="s">
        <v>10</v>
      </c>
      <c r="C421" s="571" t="s">
        <v>1517</v>
      </c>
      <c r="D421" s="560" t="n">
        <v>1.2</v>
      </c>
      <c r="E421" s="561"/>
      <c r="F421" s="561"/>
      <c r="G421" s="560" t="s">
        <v>1155</v>
      </c>
      <c r="H421" s="562" t="n">
        <v>35</v>
      </c>
      <c r="I421" s="563" t="n">
        <v>1.786</v>
      </c>
      <c r="J421" s="563" t="n">
        <v>1.7917</v>
      </c>
      <c r="K421" s="536" t="n">
        <v>0</v>
      </c>
      <c r="L421" s="537" t="n">
        <f aca="false">ROUND((I421+J421)/2,2)</f>
        <v>1.79</v>
      </c>
      <c r="M421" s="538" t="n">
        <f aca="false">IF(F421=0,ROUND($D421*0.1,2),IF(D421&gt;2.8,0.18,0.15))</f>
        <v>0.12</v>
      </c>
      <c r="N421" s="538" t="n">
        <f aca="false">IF(F421=0,IF(ROUND($D421/4,2),IF(ROUND(($D421*1.2)/6,2)&lt;0.1,0.1,ROUND(($D421*1.2)/6,2))),0.5)</f>
        <v>0.24</v>
      </c>
      <c r="O421" s="537" t="n">
        <f aca="false">L421+M421+N421</f>
        <v>2.15</v>
      </c>
      <c r="P421" s="537" t="n">
        <f aca="false">IF(O421&lt;2,(D421+M421*2)+0.6,(D421+M421*2)+0.6+ROUNDUP(O421-2,0)*0.1)</f>
        <v>2.14</v>
      </c>
      <c r="Q421" s="539" t="n">
        <f aca="false">IF($O421&lt;=$W$4,ROUND(IF($O421&lt;1.5,$O421*$H421*$P421,1.5*$H421*$P421),2),0)</f>
        <v>0</v>
      </c>
      <c r="R421" s="539" t="n">
        <f aca="false">IF($O421&gt;$W$4,ROUND(IF($O421&lt;1.5,$O421*$H421*$P421,1.5*$H421*$P421),2),0)</f>
        <v>112.35</v>
      </c>
      <c r="S421" s="539" t="n">
        <f aca="false">IF($O421&gt;$W$4,ROUND(IF($O421&lt;1.5,0,IF($O421&gt;3,1.5*$H421*$P421,($O421-1.5)*$H421*$P421)),2),0)</f>
        <v>48.69</v>
      </c>
      <c r="T421" s="539" t="n">
        <f aca="false">IF($O421&gt;$W$4,ROUND(IF($O421&lt;3,0,IF($O421&gt;4.5,1.5*$H421*$P421,($O421-3)*$H421*$P421)),2),0)</f>
        <v>0</v>
      </c>
      <c r="U421" s="539" t="n">
        <f aca="false">IF($O421&gt;$W$4,ROUND(IF($O421&lt;4.5,0,IF($O421&gt;6,($O421-4.5)*$H421*$P421,($O421-4.5)*$H421*$P421)),2),0)</f>
        <v>0</v>
      </c>
      <c r="V421" s="540" t="n">
        <f aca="false">IF($O421&gt;$W$4,IF($O421&lt;=4,ROUND($H421*($O421+0.5)*2,2),0),0)</f>
        <v>185.5</v>
      </c>
      <c r="W421" s="541" t="n">
        <f aca="false">IF($O421&gt;$W$4,IF($O421&gt;4,ROUND($H421*($O421+0.5)*2,2),0),0)</f>
        <v>0</v>
      </c>
      <c r="X421" s="558" t="str">
        <f aca="false">A421</f>
        <v>JC29-19</v>
      </c>
      <c r="Y421" s="560" t="n">
        <f aca="false">IF($D421=0.4,1.2,IF($D421=0.6,1.2,IF($D421=0.8,1.3,IF($D421=1,1.5,IF($D421=1.2,1.7,IF($D421&lt;=2,2,"--"))))))</f>
        <v>1.7</v>
      </c>
      <c r="Z421" s="564" t="s">
        <v>1151</v>
      </c>
      <c r="AA421" s="561" t="n">
        <f aca="false">Y421</f>
        <v>1.7</v>
      </c>
      <c r="AB421" s="543" t="n">
        <f aca="false">IF($Y421="--","--",I421)</f>
        <v>1.786</v>
      </c>
      <c r="AC421" s="544" t="n">
        <f aca="false">IF($Y421="--","--",IF(D421&gt;1.5,0.15,ROUND($D421*0.1,2)))</f>
        <v>0.12</v>
      </c>
      <c r="AD421" s="544" t="n">
        <f aca="false">IF($Y421="--","--",0.15)</f>
        <v>0.15</v>
      </c>
      <c r="AE421" s="545" t="n">
        <f aca="false">IF($Y421="--","--",ROUND(AB421+AC421+AD421,2))</f>
        <v>2.06</v>
      </c>
      <c r="AF421" s="565" t="n">
        <f aca="false">IF($Y421="--","--",IF($AB421&lt;=2,$Y421+1,($Y421+1)+ROUNDUP($AB421-2,0)*0.1))</f>
        <v>2.7</v>
      </c>
      <c r="AG421" s="566" t="n">
        <f aca="false">IF($D421=0.4,0.92,IF($D421=0.6,0.68,IF($D421=0.8,0.74,IF($D421=1,0.7,IF($D421=1.2,0.66,IF($D421=1.5,0.6,IF($D421&lt;=2,(2.4-(D421+0.3)),"--")))))))</f>
        <v>0.66</v>
      </c>
      <c r="AH421" s="547" t="n">
        <f aca="false">IF($Y421="--","--",IF($AE421&lt;=$W$4,ROUND(IF($AE421&lt;1.5,$AE421*$AF421*$AG421,1.5*$AF421*$AG421),2),0))</f>
        <v>0</v>
      </c>
      <c r="AI421" s="547" t="n">
        <f aca="false">IF($Y421="--","--",IF($AE421&gt;$W$4,ROUND(IF($AE421&lt;1.5,$AE421*$AF421*$AG421,1.5*$AF421*$AG421),2),0))</f>
        <v>2.67</v>
      </c>
      <c r="AJ421" s="547" t="n">
        <f aca="false">IF($Y421="--","--",IF($AE421&gt;$W$4,ROUND(IF($AE421&lt;1.5,0,IF($AE421&gt;3,1.5*$AF421*$AG421,($AE421-1.5)*$AF421*$AG421)),2),0))</f>
        <v>1</v>
      </c>
      <c r="AK421" s="547" t="n">
        <f aca="false">IF($Y421="--","--",IF($AE421&gt;$W$4,ROUND(IF($AE421&lt;3,0,IF($AE421&gt;4.5,1.5*$AF421*$AG421,($AE421-3)*$AF421*$AG421)),2),0))</f>
        <v>0</v>
      </c>
      <c r="AL421" s="547" t="n">
        <f aca="false">IF($Y421="--","--",IF($AE421&gt;$W$4,ROUND(IF($AE421&lt;4.5,0,IF($AE421&gt;6,($AE421-4.5)*$AF421*$AG421,($AE421-4.5)*$AF421*$AG421)),2),0))</f>
        <v>0</v>
      </c>
      <c r="AM421" s="544" t="n">
        <f aca="false">IF($Y421="--","--",IF($AE421&gt;$W$4,IF($AE421&lt;=4,ROUND(($AG421*4)*($AE421+0.5)*2,2),0),0))</f>
        <v>13.52</v>
      </c>
      <c r="AN421" s="548" t="n">
        <f aca="false">IF($Y421="--","--",IF($AE421&gt;$W$4,IF($AE421&gt;4,ROUND(($AG421*4)*($AE421+0.5)*2,2),0),0))</f>
        <v>0</v>
      </c>
      <c r="AO421" s="558" t="s">
        <v>1493</v>
      </c>
      <c r="AP421" s="570" t="s">
        <v>10</v>
      </c>
      <c r="AQ421" s="571" t="s">
        <v>1517</v>
      </c>
      <c r="AR421" s="560" t="n">
        <v>1.2</v>
      </c>
      <c r="AS421" s="561"/>
      <c r="AT421" s="561"/>
      <c r="AU421" s="562" t="n">
        <v>35</v>
      </c>
      <c r="AV421" s="560" t="n">
        <f aca="false">IF($Y421="--","--",Y421+0.2)</f>
        <v>1.9</v>
      </c>
      <c r="AW421" s="564" t="s">
        <v>1151</v>
      </c>
      <c r="AX421" s="561" t="n">
        <f aca="false">AV421</f>
        <v>1.9</v>
      </c>
      <c r="AY421" s="538" t="n">
        <f aca="false">IF(D421&gt;2,AU421,AU421-AV421)</f>
        <v>33.1</v>
      </c>
      <c r="AZ421" s="538" t="n">
        <f aca="false">N421</f>
        <v>0.24</v>
      </c>
      <c r="BA421" s="538" t="n">
        <f aca="false">P421</f>
        <v>2.14</v>
      </c>
      <c r="BB421" s="537" t="n">
        <f aca="false">IF(F421=0,IF(ROUND(AY421*(((N421*P421)+(((D421+M421*2)/6)*P421))-ROUND(((D421+M421*2)^2)*((PI()*96.379/(4*360))-((SIN((96.379/2)*PI()/180))*(COS((96.379/2)*PI()/180))/4)),4)),2),ROUND(AY421*(((N421*P421)+(((D421+M421*2)/4)*P421))-ROUND(((D421+M421*2)^2)*((PI()*120/(4*360))-((SIN((120/2)*PI()/180))*(COS((120/2)*PI()/180))/4)),4)),2)),0)</f>
        <v>31.96</v>
      </c>
      <c r="BC421" s="549" t="n">
        <f aca="false">IF(F421&gt;0,ROUND(AY421*N421*P421,2),0)</f>
        <v>0</v>
      </c>
      <c r="BD421" s="549" t="n">
        <f aca="false">SUM(Q421:U421,AH421:AL421)</f>
        <v>164.71</v>
      </c>
      <c r="BE421" s="549" t="n">
        <f aca="false">IF(F421=0,ROUND((PI()*((D421+M421*2)^2)/4)*AY421,2),ROUND((D421+M421*2)*(F421+M421*2)*AY421,2))</f>
        <v>53.91</v>
      </c>
      <c r="BF421" s="572" t="n">
        <f aca="false">IF(($I421+M421-0.15)&lt;=2,($I421+M421+0.15),IF(($I421+M421)&lt;=3,2.35,($I421+M421+0.2)-0.85))</f>
        <v>2.056</v>
      </c>
      <c r="BG421" s="572" t="n">
        <f aca="false">IF(D421&gt;2,(I421-F421-M421-0.11),IF(($I421+M421)&lt;=2,0,IF(($I421+M421)&gt;3,0.85,(I421+M421+0.2-BF421))))</f>
        <v>0</v>
      </c>
      <c r="BH421" s="572" t="n">
        <f aca="false">IF(D421&gt;2,ROUND(((1.42+0.4)+(0.91+0.4))*2*BG421,2),ROUND(AV421*AX421*BF421,2))</f>
        <v>7.42</v>
      </c>
      <c r="BI421" s="572" t="n">
        <f aca="false">ROUND(((PI()*0.9^2)/4)*BG421,2)</f>
        <v>0</v>
      </c>
      <c r="BJ421" s="550" t="n">
        <f aca="false">ROUND(BD421-BE421-BH421-BI421-BB421-BC421,2)</f>
        <v>71.42</v>
      </c>
      <c r="BK421" s="516"/>
    </row>
    <row r="422" customFormat="false" ht="14.25" hidden="false" customHeight="false" outlineLevel="0" collapsed="false">
      <c r="A422" s="558" t="s">
        <v>1517</v>
      </c>
      <c r="B422" s="570" t="s">
        <v>10</v>
      </c>
      <c r="C422" s="571" t="s">
        <v>1500</v>
      </c>
      <c r="D422" s="560" t="n">
        <v>1.2</v>
      </c>
      <c r="E422" s="561"/>
      <c r="F422" s="561"/>
      <c r="G422" s="560" t="s">
        <v>1155</v>
      </c>
      <c r="H422" s="562" t="n">
        <v>35</v>
      </c>
      <c r="I422" s="563" t="n">
        <v>1.7917</v>
      </c>
      <c r="J422" s="563" t="n">
        <v>1.8003</v>
      </c>
      <c r="K422" s="536" t="n">
        <v>0</v>
      </c>
      <c r="L422" s="537" t="n">
        <f aca="false">ROUND((I422+J422)/2,2)</f>
        <v>1.8</v>
      </c>
      <c r="M422" s="538" t="n">
        <f aca="false">IF(F422=0,ROUND($D422*0.1,2),IF(D422&gt;2.8,0.18,0.15))</f>
        <v>0.12</v>
      </c>
      <c r="N422" s="538" t="n">
        <f aca="false">IF(F422=0,IF(ROUND($D422/4,2),IF(ROUND(($D422*1.2)/6,2)&lt;0.1,0.1,ROUND(($D422*1.2)/6,2))),0.5)</f>
        <v>0.24</v>
      </c>
      <c r="O422" s="537" t="n">
        <f aca="false">L422+M422+N422</f>
        <v>2.16</v>
      </c>
      <c r="P422" s="537" t="n">
        <f aca="false">IF(O422&lt;2,(D422+M422*2)+0.6,(D422+M422*2)+0.6+ROUNDUP(O422-2,0)*0.1)</f>
        <v>2.14</v>
      </c>
      <c r="Q422" s="539" t="n">
        <f aca="false">IF($O422&lt;=$W$4,ROUND(IF($O422&lt;1.5,$O422*$H422*$P422,1.5*$H422*$P422),2),0)</f>
        <v>0</v>
      </c>
      <c r="R422" s="539" t="n">
        <f aca="false">IF($O422&gt;$W$4,ROUND(IF($O422&lt;1.5,$O422*$H422*$P422,1.5*$H422*$P422),2),0)</f>
        <v>112.35</v>
      </c>
      <c r="S422" s="539" t="n">
        <f aca="false">IF($O422&gt;$W$4,ROUND(IF($O422&lt;1.5,0,IF($O422&gt;3,1.5*$H422*$P422,($O422-1.5)*$H422*$P422)),2),0)</f>
        <v>49.43</v>
      </c>
      <c r="T422" s="539" t="n">
        <f aca="false">IF($O422&gt;$W$4,ROUND(IF($O422&lt;3,0,IF($O422&gt;4.5,1.5*$H422*$P422,($O422-3)*$H422*$P422)),2),0)</f>
        <v>0</v>
      </c>
      <c r="U422" s="539" t="n">
        <f aca="false">IF($O422&gt;$W$4,ROUND(IF($O422&lt;4.5,0,IF($O422&gt;6,($O422-4.5)*$H422*$P422,($O422-4.5)*$H422*$P422)),2),0)</f>
        <v>0</v>
      </c>
      <c r="V422" s="540" t="n">
        <f aca="false">IF($O422&gt;$W$4,IF($O422&lt;=4,ROUND($H422*($O422+0.5)*2,2),0),0)</f>
        <v>186.2</v>
      </c>
      <c r="W422" s="541" t="n">
        <f aca="false">IF($O422&gt;$W$4,IF($O422&gt;4,ROUND($H422*($O422+0.5)*2,2),0),0)</f>
        <v>0</v>
      </c>
      <c r="X422" s="558" t="str">
        <f aca="false">A422</f>
        <v>JC29-20</v>
      </c>
      <c r="Y422" s="560" t="n">
        <f aca="false">IF($D422=0.4,1.2,IF($D422=0.6,1.2,IF($D422=0.8,1.3,IF($D422=1,1.5,IF($D422=1.2,1.7,IF($D422&lt;=2,2,"--"))))))</f>
        <v>1.7</v>
      </c>
      <c r="Z422" s="564" t="s">
        <v>1151</v>
      </c>
      <c r="AA422" s="561" t="n">
        <f aca="false">Y422</f>
        <v>1.7</v>
      </c>
      <c r="AB422" s="543" t="n">
        <f aca="false">IF($Y422="--","--",I422)</f>
        <v>1.7917</v>
      </c>
      <c r="AC422" s="544" t="n">
        <f aca="false">IF($Y422="--","--",IF(D422&gt;1.5,0.15,ROUND($D422*0.1,2)))</f>
        <v>0.12</v>
      </c>
      <c r="AD422" s="544" t="n">
        <f aca="false">IF($Y422="--","--",0.15)</f>
        <v>0.15</v>
      </c>
      <c r="AE422" s="545" t="n">
        <f aca="false">IF($Y422="--","--",ROUND(AB422+AC422+AD422,2))</f>
        <v>2.06</v>
      </c>
      <c r="AF422" s="565" t="n">
        <f aca="false">IF($Y422="--","--",IF($AB422&lt;=2,$Y422+1,($Y422+1)+ROUNDUP($AB422-2,0)*0.1))</f>
        <v>2.7</v>
      </c>
      <c r="AG422" s="566" t="n">
        <f aca="false">IF($D422=0.4,0.92,IF($D422=0.6,0.68,IF($D422=0.8,0.74,IF($D422=1,0.7,IF($D422=1.2,0.66,IF($D422=1.5,0.6,IF($D422&lt;=2,(2.4-(D422+0.3)),"--")))))))</f>
        <v>0.66</v>
      </c>
      <c r="AH422" s="547" t="n">
        <f aca="false">IF($Y422="--","--",IF($AE422&lt;=$W$4,ROUND(IF($AE422&lt;1.5,$AE422*$AF422*$AG422,1.5*$AF422*$AG422),2),0))</f>
        <v>0</v>
      </c>
      <c r="AI422" s="547" t="n">
        <f aca="false">IF($Y422="--","--",IF($AE422&gt;$W$4,ROUND(IF($AE422&lt;1.5,$AE422*$AF422*$AG422,1.5*$AF422*$AG422),2),0))</f>
        <v>2.67</v>
      </c>
      <c r="AJ422" s="547" t="n">
        <f aca="false">IF($Y422="--","--",IF($AE422&gt;$W$4,ROUND(IF($AE422&lt;1.5,0,IF($AE422&gt;3,1.5*$AF422*$AG422,($AE422-1.5)*$AF422*$AG422)),2),0))</f>
        <v>1</v>
      </c>
      <c r="AK422" s="547" t="n">
        <f aca="false">IF($Y422="--","--",IF($AE422&gt;$W$4,ROUND(IF($AE422&lt;3,0,IF($AE422&gt;4.5,1.5*$AF422*$AG422,($AE422-3)*$AF422*$AG422)),2),0))</f>
        <v>0</v>
      </c>
      <c r="AL422" s="547" t="n">
        <f aca="false">IF($Y422="--","--",IF($AE422&gt;$W$4,ROUND(IF($AE422&lt;4.5,0,IF($AE422&gt;6,($AE422-4.5)*$AF422*$AG422,($AE422-4.5)*$AF422*$AG422)),2),0))</f>
        <v>0</v>
      </c>
      <c r="AM422" s="544" t="n">
        <f aca="false">IF($Y422="--","--",IF($AE422&gt;$W$4,IF($AE422&lt;=4,ROUND(($AG422*4)*($AE422+0.5)*2,2),0),0))</f>
        <v>13.52</v>
      </c>
      <c r="AN422" s="548" t="n">
        <f aca="false">IF($Y422="--","--",IF($AE422&gt;$W$4,IF($AE422&gt;4,ROUND(($AG422*4)*($AE422+0.5)*2,2),0),0))</f>
        <v>0</v>
      </c>
      <c r="AO422" s="558" t="s">
        <v>1517</v>
      </c>
      <c r="AP422" s="570" t="s">
        <v>10</v>
      </c>
      <c r="AQ422" s="571" t="s">
        <v>1500</v>
      </c>
      <c r="AR422" s="560" t="n">
        <v>1.2</v>
      </c>
      <c r="AS422" s="561"/>
      <c r="AT422" s="561"/>
      <c r="AU422" s="562" t="n">
        <v>35</v>
      </c>
      <c r="AV422" s="560" t="n">
        <f aca="false">IF($Y422="--","--",Y422+0.2)</f>
        <v>1.9</v>
      </c>
      <c r="AW422" s="564" t="s">
        <v>1151</v>
      </c>
      <c r="AX422" s="561" t="n">
        <f aca="false">AV422</f>
        <v>1.9</v>
      </c>
      <c r="AY422" s="538" t="n">
        <f aca="false">IF(D422&gt;2,AU422,AU422-AV422)</f>
        <v>33.1</v>
      </c>
      <c r="AZ422" s="538" t="n">
        <f aca="false">N422</f>
        <v>0.24</v>
      </c>
      <c r="BA422" s="538" t="n">
        <f aca="false">P422</f>
        <v>2.14</v>
      </c>
      <c r="BB422" s="537" t="n">
        <f aca="false">IF(F422=0,IF(ROUND(AY422*(((N422*P422)+(((D422+M422*2)/6)*P422))-ROUND(((D422+M422*2)^2)*((PI()*96.379/(4*360))-((SIN((96.379/2)*PI()/180))*(COS((96.379/2)*PI()/180))/4)),4)),2),ROUND(AY422*(((N422*P422)+(((D422+M422*2)/4)*P422))-ROUND(((D422+M422*2)^2)*((PI()*120/(4*360))-((SIN((120/2)*PI()/180))*(COS((120/2)*PI()/180))/4)),4)),2)),0)</f>
        <v>31.96</v>
      </c>
      <c r="BC422" s="549" t="n">
        <f aca="false">IF(F422&gt;0,ROUND(AY422*N422*P422,2),0)</f>
        <v>0</v>
      </c>
      <c r="BD422" s="549" t="n">
        <f aca="false">SUM(Q422:U422,AH422:AL422)</f>
        <v>165.45</v>
      </c>
      <c r="BE422" s="549" t="n">
        <f aca="false">IF(F422=0,ROUND((PI()*((D422+M422*2)^2)/4)*AY422,2),ROUND((D422+M422*2)*(F422+M422*2)*AY422,2))</f>
        <v>53.91</v>
      </c>
      <c r="BF422" s="572" t="n">
        <f aca="false">IF(($I422+M422-0.15)&lt;=2,($I422+M422+0.15),IF(($I422+M422)&lt;=3,2.35,($I422+M422+0.2)-0.85))</f>
        <v>2.0617</v>
      </c>
      <c r="BG422" s="572" t="n">
        <f aca="false">IF(D422&gt;2,(I422-F422-M422-0.11),IF(($I422+M422)&lt;=2,0,IF(($I422+M422)&gt;3,0.85,(I422+M422+0.2-BF422))))</f>
        <v>0</v>
      </c>
      <c r="BH422" s="572" t="n">
        <f aca="false">IF(D422&gt;2,ROUND(((1.42+0.4)+(0.91+0.4))*2*BG422,2),ROUND(AV422*AX422*BF422,2))</f>
        <v>7.44</v>
      </c>
      <c r="BI422" s="572" t="n">
        <f aca="false">ROUND(((PI()*0.9^2)/4)*BG422,2)</f>
        <v>0</v>
      </c>
      <c r="BJ422" s="550" t="n">
        <f aca="false">ROUND(BD422-BE422-BH422-BI422-BB422-BC422,2)</f>
        <v>72.14</v>
      </c>
      <c r="BK422" s="516"/>
    </row>
    <row r="423" customFormat="false" ht="14.25" hidden="false" customHeight="false" outlineLevel="0" collapsed="false">
      <c r="A423" s="558" t="s">
        <v>1500</v>
      </c>
      <c r="B423" s="570" t="s">
        <v>10</v>
      </c>
      <c r="C423" s="571" t="s">
        <v>1518</v>
      </c>
      <c r="D423" s="560" t="n">
        <v>1.2</v>
      </c>
      <c r="E423" s="561"/>
      <c r="F423" s="561"/>
      <c r="G423" s="560" t="s">
        <v>1155</v>
      </c>
      <c r="H423" s="562" t="n">
        <v>35</v>
      </c>
      <c r="I423" s="563" t="n">
        <v>1.8003</v>
      </c>
      <c r="J423" s="563" t="n">
        <v>1.8083</v>
      </c>
      <c r="K423" s="536" t="n">
        <v>0</v>
      </c>
      <c r="L423" s="537" t="n">
        <f aca="false">ROUND((I423+J423)/2,2)</f>
        <v>1.8</v>
      </c>
      <c r="M423" s="538" t="n">
        <f aca="false">IF(F423=0,ROUND($D423*0.1,2),IF(D423&gt;2.8,0.18,0.15))</f>
        <v>0.12</v>
      </c>
      <c r="N423" s="538" t="n">
        <f aca="false">IF(F423=0,IF(ROUND($D423/4,2),IF(ROUND(($D423*1.2)/6,2)&lt;0.1,0.1,ROUND(($D423*1.2)/6,2))),0.5)</f>
        <v>0.24</v>
      </c>
      <c r="O423" s="537" t="n">
        <f aca="false">L423+M423+N423</f>
        <v>2.16</v>
      </c>
      <c r="P423" s="537" t="n">
        <f aca="false">IF(O423&lt;2,(D423+M423*2)+0.6,(D423+M423*2)+0.6+ROUNDUP(O423-2,0)*0.1)</f>
        <v>2.14</v>
      </c>
      <c r="Q423" s="539" t="n">
        <f aca="false">IF($O423&lt;=$W$4,ROUND(IF($O423&lt;1.5,$O423*$H423*$P423,1.5*$H423*$P423),2),0)</f>
        <v>0</v>
      </c>
      <c r="R423" s="539" t="n">
        <f aca="false">IF($O423&gt;$W$4,ROUND(IF($O423&lt;1.5,$O423*$H423*$P423,1.5*$H423*$P423),2),0)</f>
        <v>112.35</v>
      </c>
      <c r="S423" s="539" t="n">
        <f aca="false">IF($O423&gt;$W$4,ROUND(IF($O423&lt;1.5,0,IF($O423&gt;3,1.5*$H423*$P423,($O423-1.5)*$H423*$P423)),2),0)</f>
        <v>49.43</v>
      </c>
      <c r="T423" s="539" t="n">
        <f aca="false">IF($O423&gt;$W$4,ROUND(IF($O423&lt;3,0,IF($O423&gt;4.5,1.5*$H423*$P423,($O423-3)*$H423*$P423)),2),0)</f>
        <v>0</v>
      </c>
      <c r="U423" s="539" t="n">
        <f aca="false">IF($O423&gt;$W$4,ROUND(IF($O423&lt;4.5,0,IF($O423&gt;6,($O423-4.5)*$H423*$P423,($O423-4.5)*$H423*$P423)),2),0)</f>
        <v>0</v>
      </c>
      <c r="V423" s="540" t="n">
        <f aca="false">IF($O423&gt;$W$4,IF($O423&lt;=4,ROUND($H423*($O423+0.5)*2,2),0),0)</f>
        <v>186.2</v>
      </c>
      <c r="W423" s="541" t="n">
        <f aca="false">IF($O423&gt;$W$4,IF($O423&gt;4,ROUND($H423*($O423+0.5)*2,2),0),0)</f>
        <v>0</v>
      </c>
      <c r="X423" s="558" t="str">
        <f aca="false">A423</f>
        <v>JC29-21</v>
      </c>
      <c r="Y423" s="560" t="n">
        <f aca="false">IF($D423=0.4,1.2,IF($D423=0.6,1.2,IF($D423=0.8,1.3,IF($D423=1,1.5,IF($D423=1.2,1.7,IF($D423&lt;=2,2,"--"))))))</f>
        <v>1.7</v>
      </c>
      <c r="Z423" s="564" t="s">
        <v>1151</v>
      </c>
      <c r="AA423" s="561" t="n">
        <f aca="false">Y423</f>
        <v>1.7</v>
      </c>
      <c r="AB423" s="543" t="n">
        <f aca="false">IF($Y423="--","--",I423)</f>
        <v>1.8003</v>
      </c>
      <c r="AC423" s="544" t="n">
        <f aca="false">IF($Y423="--","--",IF(D423&gt;1.5,0.15,ROUND($D423*0.1,2)))</f>
        <v>0.12</v>
      </c>
      <c r="AD423" s="544" t="n">
        <f aca="false">IF($Y423="--","--",0.15)</f>
        <v>0.15</v>
      </c>
      <c r="AE423" s="545" t="n">
        <f aca="false">IF($Y423="--","--",ROUND(AB423+AC423+AD423,2))</f>
        <v>2.07</v>
      </c>
      <c r="AF423" s="565" t="n">
        <f aca="false">IF($Y423="--","--",IF($AB423&lt;=2,$Y423+1,($Y423+1)+ROUNDUP($AB423-2,0)*0.1))</f>
        <v>2.7</v>
      </c>
      <c r="AG423" s="566" t="n">
        <f aca="false">IF($D423=0.4,0.92,IF($D423=0.6,0.68,IF($D423=0.8,0.74,IF($D423=1,0.7,IF($D423=1.2,0.66,IF($D423=1.5,0.6,IF($D423&lt;=2,(2.4-(D423+0.3)),"--")))))))</f>
        <v>0.66</v>
      </c>
      <c r="AH423" s="547" t="n">
        <f aca="false">IF($Y423="--","--",IF($AE423&lt;=$W$4,ROUND(IF($AE423&lt;1.5,$AE423*$AF423*$AG423,1.5*$AF423*$AG423),2),0))</f>
        <v>0</v>
      </c>
      <c r="AI423" s="547" t="n">
        <f aca="false">IF($Y423="--","--",IF($AE423&gt;$W$4,ROUND(IF($AE423&lt;1.5,$AE423*$AF423*$AG423,1.5*$AF423*$AG423),2),0))</f>
        <v>2.67</v>
      </c>
      <c r="AJ423" s="547" t="n">
        <f aca="false">IF($Y423="--","--",IF($AE423&gt;$W$4,ROUND(IF($AE423&lt;1.5,0,IF($AE423&gt;3,1.5*$AF423*$AG423,($AE423-1.5)*$AF423*$AG423)),2),0))</f>
        <v>1.02</v>
      </c>
      <c r="AK423" s="547" t="n">
        <f aca="false">IF($Y423="--","--",IF($AE423&gt;$W$4,ROUND(IF($AE423&lt;3,0,IF($AE423&gt;4.5,1.5*$AF423*$AG423,($AE423-3)*$AF423*$AG423)),2),0))</f>
        <v>0</v>
      </c>
      <c r="AL423" s="547" t="n">
        <f aca="false">IF($Y423="--","--",IF($AE423&gt;$W$4,ROUND(IF($AE423&lt;4.5,0,IF($AE423&gt;6,($AE423-4.5)*$AF423*$AG423,($AE423-4.5)*$AF423*$AG423)),2),0))</f>
        <v>0</v>
      </c>
      <c r="AM423" s="544" t="n">
        <f aca="false">IF($Y423="--","--",IF($AE423&gt;$W$4,IF($AE423&lt;=4,ROUND(($AG423*4)*($AE423+0.5)*2,2),0),0))</f>
        <v>13.57</v>
      </c>
      <c r="AN423" s="548" t="n">
        <f aca="false">IF($Y423="--","--",IF($AE423&gt;$W$4,IF($AE423&gt;4,ROUND(($AG423*4)*($AE423+0.5)*2,2),0),0))</f>
        <v>0</v>
      </c>
      <c r="AO423" s="558" t="s">
        <v>1500</v>
      </c>
      <c r="AP423" s="570" t="s">
        <v>10</v>
      </c>
      <c r="AQ423" s="571" t="s">
        <v>1518</v>
      </c>
      <c r="AR423" s="560" t="n">
        <v>1.2</v>
      </c>
      <c r="AS423" s="561"/>
      <c r="AT423" s="561"/>
      <c r="AU423" s="562" t="n">
        <v>35</v>
      </c>
      <c r="AV423" s="560" t="n">
        <f aca="false">IF($Y423="--","--",Y423+0.2)</f>
        <v>1.9</v>
      </c>
      <c r="AW423" s="564" t="s">
        <v>1151</v>
      </c>
      <c r="AX423" s="561" t="n">
        <f aca="false">AV423</f>
        <v>1.9</v>
      </c>
      <c r="AY423" s="538" t="n">
        <f aca="false">IF(D423&gt;2,AU423,AU423-AV423)</f>
        <v>33.1</v>
      </c>
      <c r="AZ423" s="538" t="n">
        <f aca="false">N423</f>
        <v>0.24</v>
      </c>
      <c r="BA423" s="538" t="n">
        <f aca="false">P423</f>
        <v>2.14</v>
      </c>
      <c r="BB423" s="537" t="n">
        <f aca="false">IF(F423=0,IF(ROUND(AY423*(((N423*P423)+(((D423+M423*2)/6)*P423))-ROUND(((D423+M423*2)^2)*((PI()*96.379/(4*360))-((SIN((96.379/2)*PI()/180))*(COS((96.379/2)*PI()/180))/4)),4)),2),ROUND(AY423*(((N423*P423)+(((D423+M423*2)/4)*P423))-ROUND(((D423+M423*2)^2)*((PI()*120/(4*360))-((SIN((120/2)*PI()/180))*(COS((120/2)*PI()/180))/4)),4)),2)),0)</f>
        <v>31.96</v>
      </c>
      <c r="BC423" s="549" t="n">
        <f aca="false">IF(F423&gt;0,ROUND(AY423*N423*P423,2),0)</f>
        <v>0</v>
      </c>
      <c r="BD423" s="549" t="n">
        <f aca="false">SUM(Q423:U423,AH423:AL423)</f>
        <v>165.47</v>
      </c>
      <c r="BE423" s="549" t="n">
        <f aca="false">IF(F423=0,ROUND((PI()*((D423+M423*2)^2)/4)*AY423,2),ROUND((D423+M423*2)*(F423+M423*2)*AY423,2))</f>
        <v>53.91</v>
      </c>
      <c r="BF423" s="572" t="n">
        <f aca="false">IF(($I423+M423-0.15)&lt;=2,($I423+M423+0.15),IF(($I423+M423)&lt;=3,2.35,($I423+M423+0.2)-0.85))</f>
        <v>2.0703</v>
      </c>
      <c r="BG423" s="572" t="n">
        <f aca="false">IF(D423&gt;2,(I423-F423-M423-0.11),IF(($I423+M423)&lt;=2,0,IF(($I423+M423)&gt;3,0.85,(I423+M423+0.2-BF423))))</f>
        <v>0</v>
      </c>
      <c r="BH423" s="572" t="n">
        <f aca="false">IF(D423&gt;2,ROUND(((1.42+0.4)+(0.91+0.4))*2*BG423,2),ROUND(AV423*AX423*BF423,2))</f>
        <v>7.47</v>
      </c>
      <c r="BI423" s="572" t="n">
        <f aca="false">ROUND(((PI()*0.9^2)/4)*BG423,2)</f>
        <v>0</v>
      </c>
      <c r="BJ423" s="550" t="n">
        <f aca="false">ROUND(BD423-BE423-BH423-BI423-BB423-BC423,2)</f>
        <v>72.13</v>
      </c>
      <c r="BK423" s="516"/>
    </row>
    <row r="424" customFormat="false" ht="14.25" hidden="false" customHeight="false" outlineLevel="0" collapsed="false">
      <c r="A424" s="558" t="s">
        <v>1518</v>
      </c>
      <c r="B424" s="570" t="s">
        <v>10</v>
      </c>
      <c r="C424" s="571" t="s">
        <v>1504</v>
      </c>
      <c r="D424" s="560" t="n">
        <v>1.2</v>
      </c>
      <c r="E424" s="561"/>
      <c r="F424" s="561"/>
      <c r="G424" s="560" t="s">
        <v>1155</v>
      </c>
      <c r="H424" s="562" t="n">
        <v>35</v>
      </c>
      <c r="I424" s="563" t="n">
        <v>1.8083</v>
      </c>
      <c r="J424" s="563" t="n">
        <v>1.8284</v>
      </c>
      <c r="K424" s="536" t="n">
        <v>0</v>
      </c>
      <c r="L424" s="537" t="n">
        <f aca="false">ROUND((I424+J424)/2,2)</f>
        <v>1.82</v>
      </c>
      <c r="M424" s="538" t="n">
        <f aca="false">IF(F424=0,ROUND($D424*0.1,2),IF(D424&gt;2.8,0.18,0.15))</f>
        <v>0.12</v>
      </c>
      <c r="N424" s="538" t="n">
        <f aca="false">IF(F424=0,IF(ROUND($D424/4,2),IF(ROUND(($D424*1.2)/6,2)&lt;0.1,0.1,ROUND(($D424*1.2)/6,2))),0.5)</f>
        <v>0.24</v>
      </c>
      <c r="O424" s="537" t="n">
        <f aca="false">L424+M424+N424</f>
        <v>2.18</v>
      </c>
      <c r="P424" s="537" t="n">
        <f aca="false">IF(O424&lt;2,(D424+M424*2)+0.6,(D424+M424*2)+0.6+ROUNDUP(O424-2,0)*0.1)</f>
        <v>2.14</v>
      </c>
      <c r="Q424" s="539" t="n">
        <f aca="false">IF($O424&lt;=$W$4,ROUND(IF($O424&lt;1.5,$O424*$H424*$P424,1.5*$H424*$P424),2),0)</f>
        <v>0</v>
      </c>
      <c r="R424" s="539" t="n">
        <f aca="false">IF($O424&gt;$W$4,ROUND(IF($O424&lt;1.5,$O424*$H424*$P424,1.5*$H424*$P424),2),0)</f>
        <v>112.35</v>
      </c>
      <c r="S424" s="539" t="n">
        <f aca="false">IF($O424&gt;$W$4,ROUND(IF($O424&lt;1.5,0,IF($O424&gt;3,1.5*$H424*$P424,($O424-1.5)*$H424*$P424)),2),0)</f>
        <v>50.93</v>
      </c>
      <c r="T424" s="539" t="n">
        <f aca="false">IF($O424&gt;$W$4,ROUND(IF($O424&lt;3,0,IF($O424&gt;4.5,1.5*$H424*$P424,($O424-3)*$H424*$P424)),2),0)</f>
        <v>0</v>
      </c>
      <c r="U424" s="539" t="n">
        <f aca="false">IF($O424&gt;$W$4,ROUND(IF($O424&lt;4.5,0,IF($O424&gt;6,($O424-4.5)*$H424*$P424,($O424-4.5)*$H424*$P424)),2),0)</f>
        <v>0</v>
      </c>
      <c r="V424" s="540" t="n">
        <f aca="false">IF($O424&gt;$W$4,IF($O424&lt;=4,ROUND($H424*($O424+0.5)*2,2),0),0)</f>
        <v>187.6</v>
      </c>
      <c r="W424" s="541" t="n">
        <f aca="false">IF($O424&gt;$W$4,IF($O424&gt;4,ROUND($H424*($O424+0.5)*2,2),0),0)</f>
        <v>0</v>
      </c>
      <c r="X424" s="558" t="str">
        <f aca="false">A424</f>
        <v>JC29-22</v>
      </c>
      <c r="Y424" s="560" t="n">
        <f aca="false">IF($D424=0.4,1.2,IF($D424=0.6,1.2,IF($D424=0.8,1.3,IF($D424=1,1.5,IF($D424=1.2,1.7,IF($D424&lt;=2,2,"--"))))))</f>
        <v>1.7</v>
      </c>
      <c r="Z424" s="564" t="s">
        <v>1151</v>
      </c>
      <c r="AA424" s="561" t="n">
        <f aca="false">Y424</f>
        <v>1.7</v>
      </c>
      <c r="AB424" s="543" t="n">
        <f aca="false">IF($Y424="--","--",I424)</f>
        <v>1.8083</v>
      </c>
      <c r="AC424" s="544" t="n">
        <f aca="false">IF($Y424="--","--",IF(D424&gt;1.5,0.15,ROUND($D424*0.1,2)))</f>
        <v>0.12</v>
      </c>
      <c r="AD424" s="544" t="n">
        <f aca="false">IF($Y424="--","--",0.15)</f>
        <v>0.15</v>
      </c>
      <c r="AE424" s="545" t="n">
        <f aca="false">IF($Y424="--","--",ROUND(AB424+AC424+AD424,2))</f>
        <v>2.08</v>
      </c>
      <c r="AF424" s="565" t="n">
        <f aca="false">IF($Y424="--","--",IF($AB424&lt;=2,$Y424+1,($Y424+1)+ROUNDUP($AB424-2,0)*0.1))</f>
        <v>2.7</v>
      </c>
      <c r="AG424" s="566" t="n">
        <f aca="false">IF($D424=0.4,0.92,IF($D424=0.6,0.68,IF($D424=0.8,0.74,IF($D424=1,0.7,IF($D424=1.2,0.66,IF($D424=1.5,0.6,IF($D424&lt;=2,(2.4-(D424+0.3)),"--")))))))</f>
        <v>0.66</v>
      </c>
      <c r="AH424" s="547" t="n">
        <f aca="false">IF($Y424="--","--",IF($AE424&lt;=$W$4,ROUND(IF($AE424&lt;1.5,$AE424*$AF424*$AG424,1.5*$AF424*$AG424),2),0))</f>
        <v>0</v>
      </c>
      <c r="AI424" s="547" t="n">
        <f aca="false">IF($Y424="--","--",IF($AE424&gt;$W$4,ROUND(IF($AE424&lt;1.5,$AE424*$AF424*$AG424,1.5*$AF424*$AG424),2),0))</f>
        <v>2.67</v>
      </c>
      <c r="AJ424" s="547" t="n">
        <f aca="false">IF($Y424="--","--",IF($AE424&gt;$W$4,ROUND(IF($AE424&lt;1.5,0,IF($AE424&gt;3,1.5*$AF424*$AG424,($AE424-1.5)*$AF424*$AG424)),2),0))</f>
        <v>1.03</v>
      </c>
      <c r="AK424" s="547" t="n">
        <f aca="false">IF($Y424="--","--",IF($AE424&gt;$W$4,ROUND(IF($AE424&lt;3,0,IF($AE424&gt;4.5,1.5*$AF424*$AG424,($AE424-3)*$AF424*$AG424)),2),0))</f>
        <v>0</v>
      </c>
      <c r="AL424" s="547" t="n">
        <f aca="false">IF($Y424="--","--",IF($AE424&gt;$W$4,ROUND(IF($AE424&lt;4.5,0,IF($AE424&gt;6,($AE424-4.5)*$AF424*$AG424,($AE424-4.5)*$AF424*$AG424)),2),0))</f>
        <v>0</v>
      </c>
      <c r="AM424" s="544" t="n">
        <f aca="false">IF($Y424="--","--",IF($AE424&gt;$W$4,IF($AE424&lt;=4,ROUND(($AG424*4)*($AE424+0.5)*2,2),0),0))</f>
        <v>13.62</v>
      </c>
      <c r="AN424" s="548" t="n">
        <f aca="false">IF($Y424="--","--",IF($AE424&gt;$W$4,IF($AE424&gt;4,ROUND(($AG424*4)*($AE424+0.5)*2,2),0),0))</f>
        <v>0</v>
      </c>
      <c r="AO424" s="558" t="s">
        <v>1518</v>
      </c>
      <c r="AP424" s="570" t="s">
        <v>10</v>
      </c>
      <c r="AQ424" s="571" t="s">
        <v>1504</v>
      </c>
      <c r="AR424" s="560" t="n">
        <v>1.2</v>
      </c>
      <c r="AS424" s="561"/>
      <c r="AT424" s="561"/>
      <c r="AU424" s="562" t="n">
        <v>35</v>
      </c>
      <c r="AV424" s="560" t="n">
        <f aca="false">IF($Y424="--","--",Y424+0.2)</f>
        <v>1.9</v>
      </c>
      <c r="AW424" s="564" t="s">
        <v>1151</v>
      </c>
      <c r="AX424" s="561" t="n">
        <f aca="false">AV424</f>
        <v>1.9</v>
      </c>
      <c r="AY424" s="538" t="n">
        <f aca="false">IF(D424&gt;2,AU424,AU424-AV424)</f>
        <v>33.1</v>
      </c>
      <c r="AZ424" s="538" t="n">
        <f aca="false">N424</f>
        <v>0.24</v>
      </c>
      <c r="BA424" s="538" t="n">
        <f aca="false">P424</f>
        <v>2.14</v>
      </c>
      <c r="BB424" s="537" t="n">
        <f aca="false">IF(F424=0,IF(ROUND(AY424*(((N424*P424)+(((D424+M424*2)/6)*P424))-ROUND(((D424+M424*2)^2)*((PI()*96.379/(4*360))-((SIN((96.379/2)*PI()/180))*(COS((96.379/2)*PI()/180))/4)),4)),2),ROUND(AY424*(((N424*P424)+(((D424+M424*2)/4)*P424))-ROUND(((D424+M424*2)^2)*((PI()*120/(4*360))-((SIN((120/2)*PI()/180))*(COS((120/2)*PI()/180))/4)),4)),2)),0)</f>
        <v>31.96</v>
      </c>
      <c r="BC424" s="549" t="n">
        <f aca="false">IF(F424&gt;0,ROUND(AY424*N424*P424,2),0)</f>
        <v>0</v>
      </c>
      <c r="BD424" s="549" t="n">
        <f aca="false">SUM(Q424:U424,AH424:AL424)</f>
        <v>166.98</v>
      </c>
      <c r="BE424" s="549" t="n">
        <f aca="false">IF(F424=0,ROUND((PI()*((D424+M424*2)^2)/4)*AY424,2),ROUND((D424+M424*2)*(F424+M424*2)*AY424,2))</f>
        <v>53.91</v>
      </c>
      <c r="BF424" s="572" t="n">
        <f aca="false">IF(($I424+M424-0.15)&lt;=2,($I424+M424+0.15),IF(($I424+M424)&lt;=3,2.35,($I424+M424+0.2)-0.85))</f>
        <v>2.0783</v>
      </c>
      <c r="BG424" s="572" t="n">
        <f aca="false">IF(D424&gt;2,(I424-F424-M424-0.11),IF(($I424+M424)&lt;=2,0,IF(($I424+M424)&gt;3,0.85,(I424+M424+0.2-BF424))))</f>
        <v>0</v>
      </c>
      <c r="BH424" s="572" t="n">
        <f aca="false">IF(D424&gt;2,ROUND(((1.42+0.4)+(0.91+0.4))*2*BG424,2),ROUND(AV424*AX424*BF424,2))</f>
        <v>7.5</v>
      </c>
      <c r="BI424" s="572" t="n">
        <f aca="false">ROUND(((PI()*0.9^2)/4)*BG424,2)</f>
        <v>0</v>
      </c>
      <c r="BJ424" s="550" t="n">
        <f aca="false">ROUND(BD424-BE424-BH424-BI424-BB424-BC424,2)</f>
        <v>73.61</v>
      </c>
      <c r="BK424" s="516"/>
    </row>
    <row r="425" customFormat="false" ht="14.25" hidden="false" customHeight="false" outlineLevel="0" collapsed="false">
      <c r="A425" s="530" t="s">
        <v>1504</v>
      </c>
      <c r="B425" s="531" t="s">
        <v>10</v>
      </c>
      <c r="C425" s="532" t="s">
        <v>1519</v>
      </c>
      <c r="D425" s="533" t="n">
        <v>1.2</v>
      </c>
      <c r="E425" s="534"/>
      <c r="F425" s="534"/>
      <c r="G425" s="533" t="s">
        <v>1155</v>
      </c>
      <c r="H425" s="535" t="n">
        <v>17</v>
      </c>
      <c r="I425" s="536" t="n">
        <v>1.8284</v>
      </c>
      <c r="J425" s="536" t="n">
        <v>1.9374</v>
      </c>
      <c r="K425" s="536" t="n">
        <v>0</v>
      </c>
      <c r="L425" s="537" t="n">
        <f aca="false">ROUND((I425+J425)/2,2)</f>
        <v>1.88</v>
      </c>
      <c r="M425" s="538" t="n">
        <f aca="false">IF(F425=0,ROUND($D425*0.1,2),IF(D425&gt;2.8,0.18,0.15))</f>
        <v>0.12</v>
      </c>
      <c r="N425" s="538" t="n">
        <f aca="false">IF(F425=0,IF(ROUND($D425/4,2),IF(ROUND(($D425*1.2)/6,2)&lt;0.1,0.1,ROUND(($D425*1.2)/6,2))),0.5)</f>
        <v>0.24</v>
      </c>
      <c r="O425" s="537" t="n">
        <f aca="false">L425+M425+N425</f>
        <v>2.24</v>
      </c>
      <c r="P425" s="537" t="n">
        <f aca="false">IF(O425&lt;2,(D425+M425*2)+0.6,(D425+M425*2)+0.6+ROUNDUP(O425-2,0)*0.1)</f>
        <v>2.14</v>
      </c>
      <c r="Q425" s="539" t="n">
        <f aca="false">IF($O425&lt;=$W$4,ROUND(IF($O425&lt;1.5,$O425*$H425*$P425,1.5*$H425*$P425),2),0)</f>
        <v>0</v>
      </c>
      <c r="R425" s="539" t="n">
        <f aca="false">IF($O425&gt;$W$4,ROUND(IF($O425&lt;1.5,$O425*$H425*$P425,1.5*$H425*$P425),2),0)</f>
        <v>54.57</v>
      </c>
      <c r="S425" s="539" t="n">
        <f aca="false">IF($O425&gt;$W$4,ROUND(IF($O425&lt;1.5,0,IF($O425&gt;3,1.5*$H425*$P425,($O425-1.5)*$H425*$P425)),2),0)</f>
        <v>26.92</v>
      </c>
      <c r="T425" s="539" t="n">
        <f aca="false">IF($O425&gt;$W$4,ROUND(IF($O425&lt;3,0,IF($O425&gt;4.5,1.5*$H425*$P425,($O425-3)*$H425*$P425)),2),0)</f>
        <v>0</v>
      </c>
      <c r="U425" s="539" t="n">
        <f aca="false">IF($O425&gt;$W$4,ROUND(IF($O425&lt;4.5,0,IF($O425&gt;6,($O425-4.5)*$H425*$P425,($O425-4.5)*$H425*$P425)),2),0)</f>
        <v>0</v>
      </c>
      <c r="V425" s="540" t="n">
        <f aca="false">IF($O425&gt;$W$4,IF($O425&lt;=4,ROUND($H425*($O425+0.5)*2,2),0),0)</f>
        <v>93.16</v>
      </c>
      <c r="W425" s="541" t="n">
        <f aca="false">IF($O425&gt;$W$4,IF($O425&gt;4,ROUND($H425*($O425+0.5)*2,2),0),0)</f>
        <v>0</v>
      </c>
      <c r="X425" s="530" t="str">
        <f aca="false">A425</f>
        <v>JC29-23</v>
      </c>
      <c r="Y425" s="533" t="n">
        <f aca="false">IF($D425=0.4,1.2,IF($D425=0.6,1.2,IF($D425=0.8,1.3,IF($D425=1,1.5,IF($D425=1.2,1.7,IF($D425&lt;=2,2,"--"))))))</f>
        <v>1.7</v>
      </c>
      <c r="Z425" s="542" t="s">
        <v>1151</v>
      </c>
      <c r="AA425" s="534" t="n">
        <f aca="false">Y425</f>
        <v>1.7</v>
      </c>
      <c r="AB425" s="543" t="n">
        <f aca="false">IF($Y425="--","--",I425)</f>
        <v>1.8284</v>
      </c>
      <c r="AC425" s="544" t="n">
        <f aca="false">IF($Y425="--","--",IF(D425&gt;1.5,0.15,ROUND($D425*0.1,2)))</f>
        <v>0.12</v>
      </c>
      <c r="AD425" s="544" t="n">
        <f aca="false">IF($Y425="--","--",0.15)</f>
        <v>0.15</v>
      </c>
      <c r="AE425" s="545" t="n">
        <f aca="false">IF($Y425="--","--",ROUND(AB425+AC425+AD425,2))</f>
        <v>2.1</v>
      </c>
      <c r="AF425" s="545" t="n">
        <f aca="false">IF($Y425="--","--",IF($AB425&lt;=2,$Y425+1,($Y425+1)+ROUNDUP($AB425-2,0)*0.1))</f>
        <v>2.7</v>
      </c>
      <c r="AG425" s="546" t="n">
        <f aca="false">IF($D425=0.4,0.92,IF($D425=0.6,0.68,IF($D425=0.8,0.74,IF($D425=1,0.7,IF($D425=1.2,0.66,IF($D425=1.5,0.6,IF($D425&lt;=2,(2.4-(D425+0.3)),"--")))))))</f>
        <v>0.66</v>
      </c>
      <c r="AH425" s="547" t="n">
        <f aca="false">IF($Y425="--","--",IF($AE425&lt;=$W$4,ROUND(IF($AE425&lt;1.5,$AE425*$AF425*$AG425,1.5*$AF425*$AG425),2),0))</f>
        <v>0</v>
      </c>
      <c r="AI425" s="547" t="n">
        <f aca="false">IF($Y425="--","--",IF($AE425&gt;$W$4,ROUND(IF($AE425&lt;1.5,$AE425*$AF425*$AG425,1.5*$AF425*$AG425),2),0))</f>
        <v>2.67</v>
      </c>
      <c r="AJ425" s="547" t="n">
        <f aca="false">IF($Y425="--","--",IF($AE425&gt;$W$4,ROUND(IF($AE425&lt;1.5,0,IF($AE425&gt;3,1.5*$AF425*$AG425,($AE425-1.5)*$AF425*$AG425)),2),0))</f>
        <v>1.07</v>
      </c>
      <c r="AK425" s="547" t="n">
        <f aca="false">IF($Y425="--","--",IF($AE425&gt;$W$4,ROUND(IF($AE425&lt;3,0,IF($AE425&gt;4.5,1.5*$AF425*$AG425,($AE425-3)*$AF425*$AG425)),2),0))</f>
        <v>0</v>
      </c>
      <c r="AL425" s="547" t="n">
        <f aca="false">IF($Y425="--","--",IF($AE425&gt;$W$4,ROUND(IF($AE425&lt;4.5,0,IF($AE425&gt;6,($AE425-4.5)*$AF425*$AG425,($AE425-4.5)*$AF425*$AG425)),2),0))</f>
        <v>0</v>
      </c>
      <c r="AM425" s="544" t="n">
        <f aca="false">IF($Y425="--","--",IF($AE425&gt;$W$4,IF($AE425&lt;=4,ROUND(($AG425*4)*($AE425+0.5)*2,2),0),0))</f>
        <v>13.73</v>
      </c>
      <c r="AN425" s="548" t="n">
        <f aca="false">IF($Y425="--","--",IF($AE425&gt;$W$4,IF($AE425&gt;4,ROUND(($AG425*4)*($AE425+0.5)*2,2),0),0))</f>
        <v>0</v>
      </c>
      <c r="AO425" s="530" t="s">
        <v>1504</v>
      </c>
      <c r="AP425" s="531" t="s">
        <v>10</v>
      </c>
      <c r="AQ425" s="532" t="s">
        <v>1519</v>
      </c>
      <c r="AR425" s="533" t="n">
        <v>1.2</v>
      </c>
      <c r="AS425" s="534"/>
      <c r="AT425" s="534"/>
      <c r="AU425" s="535" t="n">
        <v>17</v>
      </c>
      <c r="AV425" s="533" t="n">
        <f aca="false">IF($Y425="--","--",Y425+0.2)</f>
        <v>1.9</v>
      </c>
      <c r="AW425" s="542" t="s">
        <v>1151</v>
      </c>
      <c r="AX425" s="534" t="n">
        <f aca="false">AV425</f>
        <v>1.9</v>
      </c>
      <c r="AY425" s="538" t="n">
        <f aca="false">IF(D425&gt;2,AU425,AU425-AV425)</f>
        <v>15.1</v>
      </c>
      <c r="AZ425" s="538" t="n">
        <f aca="false">N425</f>
        <v>0.24</v>
      </c>
      <c r="BA425" s="538" t="n">
        <f aca="false">P425</f>
        <v>2.14</v>
      </c>
      <c r="BB425" s="537" t="n">
        <f aca="false">IF(F425=0,IF(ROUND(AY425*(((N425*P425)+(((D425+M425*2)/6)*P425))-ROUND(((D425+M425*2)^2)*((PI()*96.379/(4*360))-((SIN((96.379/2)*PI()/180))*(COS((96.379/2)*PI()/180))/4)),4)),2),ROUND(AY425*(((N425*P425)+(((D425+M425*2)/4)*P425))-ROUND(((D425+M425*2)^2)*((PI()*120/(4*360))-((SIN((120/2)*PI()/180))*(COS((120/2)*PI()/180))/4)),4)),2)),0)</f>
        <v>14.58</v>
      </c>
      <c r="BC425" s="549" t="n">
        <f aca="false">IF(F425&gt;0,ROUND(AY425*N425*P425,2),0)</f>
        <v>0</v>
      </c>
      <c r="BD425" s="549" t="n">
        <f aca="false">SUM(Q425:U425,AH425:AL425)</f>
        <v>85.23</v>
      </c>
      <c r="BE425" s="549" t="n">
        <f aca="false">IF(F425=0,ROUND((PI()*((D425+M425*2)^2)/4)*AY425,2),ROUND((D425+M425*2)*(F425+M425*2)*AY425,2))</f>
        <v>24.59</v>
      </c>
      <c r="BF425" s="539" t="n">
        <f aca="false">IF(($I425+M425-0.15)&lt;=2,($I425+M425+0.15),IF(($I425+M425)&lt;=3,2.35,($I425+M425+0.2)-0.85))</f>
        <v>2.0984</v>
      </c>
      <c r="BG425" s="539" t="n">
        <f aca="false">IF(D425&gt;2,(I425-F425-M425-0.11),IF(($I425+M425)&lt;=2,0,IF(($I425+M425)&gt;3,0.85,(I425+M425+0.2-BF425))))</f>
        <v>0</v>
      </c>
      <c r="BH425" s="539" t="n">
        <f aca="false">IF(D425&gt;2,ROUND(((1.42+0.4)+(0.91+0.4))*2*BG425,2),ROUND(AV425*AX425*BF425,2))</f>
        <v>7.58</v>
      </c>
      <c r="BI425" s="539" t="n">
        <f aca="false">ROUND(((PI()*0.9^2)/4)*BG425,2)</f>
        <v>0</v>
      </c>
      <c r="BJ425" s="550" t="n">
        <f aca="false">ROUND(BD425-BE425-BH425-BI425-BB425-BC425,2)</f>
        <v>38.48</v>
      </c>
      <c r="BK425" s="516"/>
    </row>
    <row r="426" customFormat="false" ht="14.25" hidden="false" customHeight="false" outlineLevel="0" collapsed="false">
      <c r="A426" s="503"/>
      <c r="B426" s="504"/>
      <c r="C426" s="604"/>
      <c r="D426" s="505"/>
      <c r="E426" s="505"/>
      <c r="F426" s="505"/>
      <c r="G426" s="505"/>
      <c r="H426" s="507"/>
      <c r="I426" s="508"/>
      <c r="J426" s="508"/>
      <c r="K426" s="508"/>
      <c r="L426" s="509"/>
      <c r="M426" s="510"/>
      <c r="N426" s="510"/>
      <c r="O426" s="509"/>
      <c r="P426" s="509"/>
      <c r="Q426" s="511"/>
      <c r="R426" s="511"/>
      <c r="S426" s="511"/>
      <c r="T426" s="511"/>
      <c r="U426" s="511"/>
      <c r="V426" s="512"/>
      <c r="W426" s="513"/>
      <c r="X426" s="518"/>
      <c r="Y426" s="505"/>
      <c r="Z426" s="551"/>
      <c r="AA426" s="505"/>
      <c r="AB426" s="552"/>
      <c r="AC426" s="553"/>
      <c r="AD426" s="553"/>
      <c r="AE426" s="554"/>
      <c r="AF426" s="554"/>
      <c r="AG426" s="551"/>
      <c r="AH426" s="555"/>
      <c r="AI426" s="555"/>
      <c r="AJ426" s="555"/>
      <c r="AK426" s="555"/>
      <c r="AL426" s="555"/>
      <c r="AM426" s="553"/>
      <c r="AN426" s="556"/>
      <c r="AO426" s="518"/>
      <c r="AP426" s="504"/>
      <c r="AQ426" s="604"/>
      <c r="AR426" s="505"/>
      <c r="AS426" s="505"/>
      <c r="AT426" s="505"/>
      <c r="AU426" s="507"/>
      <c r="AV426" s="505"/>
      <c r="AW426" s="551"/>
      <c r="AX426" s="505"/>
      <c r="AY426" s="510"/>
      <c r="AZ426" s="510"/>
      <c r="BA426" s="510"/>
      <c r="BB426" s="509"/>
      <c r="BC426" s="509"/>
      <c r="BD426" s="509"/>
      <c r="BE426" s="509"/>
      <c r="BF426" s="511"/>
      <c r="BG426" s="511"/>
      <c r="BH426" s="511"/>
      <c r="BI426" s="511"/>
      <c r="BJ426" s="515"/>
      <c r="BK426" s="516"/>
    </row>
    <row r="427" s="456" customFormat="true" ht="14.25" hidden="false" customHeight="false" outlineLevel="0" collapsed="false">
      <c r="A427" s="557" t="s">
        <v>1520</v>
      </c>
      <c r="B427" s="504"/>
      <c r="C427" s="504"/>
      <c r="D427" s="505"/>
      <c r="E427" s="505"/>
      <c r="F427" s="505"/>
      <c r="G427" s="506"/>
      <c r="H427" s="507"/>
      <c r="I427" s="508"/>
      <c r="J427" s="508"/>
      <c r="K427" s="508"/>
      <c r="L427" s="509"/>
      <c r="M427" s="510"/>
      <c r="N427" s="510"/>
      <c r="O427" s="509"/>
      <c r="P427" s="509"/>
      <c r="Q427" s="511"/>
      <c r="R427" s="511"/>
      <c r="S427" s="511"/>
      <c r="T427" s="511"/>
      <c r="U427" s="511"/>
      <c r="V427" s="512"/>
      <c r="W427" s="513"/>
      <c r="X427" s="528" t="str">
        <f aca="false">$A427</f>
        <v>Rua Rubem Assim bonfim</v>
      </c>
      <c r="Y427" s="522"/>
      <c r="Z427" s="522"/>
      <c r="AA427" s="522"/>
      <c r="AB427" s="525"/>
      <c r="AC427" s="525"/>
      <c r="AD427" s="525"/>
      <c r="AE427" s="525"/>
      <c r="AF427" s="523"/>
      <c r="AG427" s="525"/>
      <c r="AH427" s="525"/>
      <c r="AI427" s="525"/>
      <c r="AJ427" s="525"/>
      <c r="AK427" s="525"/>
      <c r="AL427" s="525"/>
      <c r="AM427" s="525"/>
      <c r="AN427" s="527"/>
      <c r="AO427" s="557" t="str">
        <f aca="false">$A427</f>
        <v>Rua Rubem Assim bonfim</v>
      </c>
      <c r="AP427" s="504"/>
      <c r="AQ427" s="504"/>
      <c r="AR427" s="505"/>
      <c r="AS427" s="505"/>
      <c r="AT427" s="505"/>
      <c r="AU427" s="507"/>
      <c r="AV427" s="506"/>
      <c r="AW427" s="506"/>
      <c r="AX427" s="506"/>
      <c r="AY427" s="510"/>
      <c r="AZ427" s="510"/>
      <c r="BA427" s="510"/>
      <c r="BB427" s="509"/>
      <c r="BC427" s="509"/>
      <c r="BD427" s="509"/>
      <c r="BE427" s="509"/>
      <c r="BF427" s="509"/>
      <c r="BG427" s="509"/>
      <c r="BH427" s="509"/>
      <c r="BI427" s="509"/>
      <c r="BJ427" s="515"/>
      <c r="BK427" s="516"/>
    </row>
    <row r="428" customFormat="false" ht="14.25" hidden="false" customHeight="false" outlineLevel="0" collapsed="false">
      <c r="A428" s="558" t="s">
        <v>1521</v>
      </c>
      <c r="B428" s="570" t="s">
        <v>10</v>
      </c>
      <c r="C428" s="571" t="s">
        <v>1522</v>
      </c>
      <c r="D428" s="560" t="n">
        <v>0.4</v>
      </c>
      <c r="E428" s="561"/>
      <c r="F428" s="561"/>
      <c r="G428" s="560" t="s">
        <v>1155</v>
      </c>
      <c r="H428" s="562" t="n">
        <v>40</v>
      </c>
      <c r="I428" s="563" t="n">
        <v>0.907</v>
      </c>
      <c r="J428" s="563" t="n">
        <v>1.031</v>
      </c>
      <c r="K428" s="536" t="n">
        <v>0.132</v>
      </c>
      <c r="L428" s="537" t="n">
        <f aca="false">ROUND((I428+J428)/2,2)</f>
        <v>0.97</v>
      </c>
      <c r="M428" s="538" t="n">
        <f aca="false">IF(F428=0,ROUND($D428*0.1,2),IF(D428&gt;2.8,0.18,0.15))</f>
        <v>0.04</v>
      </c>
      <c r="N428" s="538" t="n">
        <f aca="false">IF(F428=0,IF(ROUND($D428/4,2),IF(ROUND(($D428*1.2)/6,2)&lt;0.1,0.1,ROUND(($D428*1.2)/6,2))),0.5)</f>
        <v>0.1</v>
      </c>
      <c r="O428" s="537" t="n">
        <f aca="false">L428+M428+N428</f>
        <v>1.11</v>
      </c>
      <c r="P428" s="537" t="n">
        <f aca="false">IF(O428&lt;2,(D428+M428*2)+0.6,(D428+M428*2)+0.6+ROUNDUP(O428-2,0)*0.1)</f>
        <v>1.08</v>
      </c>
      <c r="Q428" s="539" t="n">
        <f aca="false">IF($O428&lt;=$W$4,ROUND(IF($O428&lt;1.5,$O428*$H428*$P428,1.5*$H428*$P428),2),0)</f>
        <v>47.95</v>
      </c>
      <c r="R428" s="539" t="n">
        <f aca="false">IF($O428&gt;$W$4,ROUND(IF($O428&lt;1.5,$O428*$H428*$P428,1.5*$H428*$P428),2),0)</f>
        <v>0</v>
      </c>
      <c r="S428" s="539" t="n">
        <f aca="false">IF($O428&gt;$W$4,ROUND(IF($O428&lt;1.5,0,IF($O428&gt;3,1.5*$H428*$P428,($O428-1.5)*$H428*$P428)),2),0)</f>
        <v>0</v>
      </c>
      <c r="T428" s="539" t="n">
        <f aca="false">IF($O428&gt;$W$4,ROUND(IF($O428&lt;3,0,IF($O428&gt;4.5,1.5*$H428*$P428,($O428-3)*$H428*$P428)),2),0)</f>
        <v>0</v>
      </c>
      <c r="U428" s="539" t="n">
        <f aca="false">IF($O428&gt;$W$4,ROUND(IF($O428&lt;4.5,0,IF($O428&gt;6,($O428-4.5)*$H428*$P428,($O428-4.5)*$H428*$P428)),2),0)</f>
        <v>0</v>
      </c>
      <c r="V428" s="540" t="n">
        <f aca="false">IF($O428&gt;$W$4,IF($O428&lt;=4,ROUND($H428*($O428+0.5)*2,2),0),0)</f>
        <v>0</v>
      </c>
      <c r="W428" s="541" t="n">
        <f aca="false">IF($O428&gt;$W$4,IF($O428&gt;4,ROUND($H428*($O428+0.5)*2,2),0),0)</f>
        <v>0</v>
      </c>
      <c r="X428" s="558" t="str">
        <f aca="false">A428</f>
        <v>JC31-1</v>
      </c>
      <c r="Y428" s="560" t="n">
        <f aca="false">IF($D428=0.4,1.2,IF($D428=0.6,1.2,IF($D428=0.8,1.3,IF($D428=1,1.5,IF($D428=1.2,1.7,IF($D428&lt;=2,2,"--"))))))</f>
        <v>1.2</v>
      </c>
      <c r="Z428" s="564" t="s">
        <v>1151</v>
      </c>
      <c r="AA428" s="561" t="n">
        <f aca="false">Y428</f>
        <v>1.2</v>
      </c>
      <c r="AB428" s="543" t="n">
        <f aca="false">IF($Y428="--","--",I428)</f>
        <v>0.907</v>
      </c>
      <c r="AC428" s="544" t="n">
        <f aca="false">IF($Y428="--","--",IF(D428&gt;1.5,0.15,ROUND($D428*0.1,2)))</f>
        <v>0.04</v>
      </c>
      <c r="AD428" s="544" t="n">
        <f aca="false">IF($Y428="--","--",0.15)</f>
        <v>0.15</v>
      </c>
      <c r="AE428" s="545" t="n">
        <f aca="false">IF($Y428="--","--",ROUND(AB428+AC428+AD428,2))</f>
        <v>1.1</v>
      </c>
      <c r="AF428" s="565" t="n">
        <f aca="false">IF($Y428="--","--",IF($AB428&lt;=2,$Y428+1,($Y428+1)+ROUNDUP($AB428-2,0)*0.1))</f>
        <v>2.2</v>
      </c>
      <c r="AG428" s="566" t="n">
        <f aca="false">IF($D428=0.4,0.92,IF($D428=0.6,0.68,IF($D428=0.8,0.74,IF($D428=1,0.7,IF($D428=1.2,0.66,IF($D428=1.5,0.6,IF($D428&lt;=2,(2.4-(D428+0.3)),"--")))))))</f>
        <v>0.92</v>
      </c>
      <c r="AH428" s="547" t="n">
        <f aca="false">IF($Y428="--","--",IF($AE428&lt;=$W$4,ROUND(IF($AE428&lt;1.5,$AE428*$AF428*$AG428,1.5*$AF428*$AG428),2),0))</f>
        <v>2.23</v>
      </c>
      <c r="AI428" s="547" t="n">
        <f aca="false">IF($Y428="--","--",IF($AE428&gt;$W$4,ROUND(IF($AE428&lt;1.5,$AE428*$AF428*$AG428,1.5*$AF428*$AG428),2),0))</f>
        <v>0</v>
      </c>
      <c r="AJ428" s="547" t="n">
        <f aca="false">IF($Y428="--","--",IF($AE428&gt;$W$4,ROUND(IF($AE428&lt;1.5,0,IF($AE428&gt;3,1.5*$AF428*$AG428,($AE428-1.5)*$AF428*$AG428)),2),0))</f>
        <v>0</v>
      </c>
      <c r="AK428" s="547" t="n">
        <f aca="false">IF($Y428="--","--",IF($AE428&gt;$W$4,ROUND(IF($AE428&lt;3,0,IF($AE428&gt;4.5,1.5*$AF428*$AG428,($AE428-3)*$AF428*$AG428)),2),0))</f>
        <v>0</v>
      </c>
      <c r="AL428" s="547" t="n">
        <f aca="false">IF($Y428="--","--",IF($AE428&gt;$W$4,ROUND(IF($AE428&lt;4.5,0,IF($AE428&gt;6,($AE428-4.5)*$AF428*$AG428,($AE428-4.5)*$AF428*$AG428)),2),0))</f>
        <v>0</v>
      </c>
      <c r="AM428" s="544" t="n">
        <f aca="false">IF($Y428="--","--",IF($AE428&gt;$W$4,IF($AE428&lt;=4,ROUND(($AG428*4)*($AE428+0.5)*2,2),0),0))</f>
        <v>0</v>
      </c>
      <c r="AN428" s="548" t="n">
        <f aca="false">IF($Y428="--","--",IF($AE428&gt;$W$4,IF($AE428&gt;4,ROUND(($AG428*4)*($AE428+0.5)*2,2),0),0))</f>
        <v>0</v>
      </c>
      <c r="AO428" s="558" t="str">
        <f aca="false">A428</f>
        <v>JC31-1</v>
      </c>
      <c r="AP428" s="570" t="s">
        <v>10</v>
      </c>
      <c r="AQ428" s="571" t="str">
        <f aca="false">C428</f>
        <v>JC31-2</v>
      </c>
      <c r="AR428" s="560" t="n">
        <v>0.4</v>
      </c>
      <c r="AS428" s="561"/>
      <c r="AT428" s="561"/>
      <c r="AU428" s="562" t="n">
        <v>40</v>
      </c>
      <c r="AV428" s="560" t="n">
        <f aca="false">IF($Y428="--","--",Y428+0.2)</f>
        <v>1.4</v>
      </c>
      <c r="AW428" s="564" t="s">
        <v>1151</v>
      </c>
      <c r="AX428" s="561" t="n">
        <f aca="false">AV428</f>
        <v>1.4</v>
      </c>
      <c r="AY428" s="538" t="n">
        <f aca="false">IF(D428&gt;2,AU428,AU428-AV428)</f>
        <v>38.6</v>
      </c>
      <c r="AZ428" s="538" t="n">
        <f aca="false">N428</f>
        <v>0.1</v>
      </c>
      <c r="BA428" s="538" t="n">
        <f aca="false">P428</f>
        <v>1.08</v>
      </c>
      <c r="BB428" s="537" t="n">
        <f aca="false">IF(F428=0,IF(ROUND(AY428*(((N428*P428)+(((D428+M428*2)/6)*P428))-ROUND(((D428+M428*2)^2)*((PI()*96.379/(4*360))-((SIN((96.379/2)*PI()/180))*(COS((96.379/2)*PI()/180))/4)),4)),2),ROUND(AY428*(((N428*P428)+(((D428+M428*2)/4)*P428))-ROUND(((D428+M428*2)^2)*((PI()*120/(4*360))-((SIN((120/2)*PI()/180))*(COS((120/2)*PI()/180))/4)),4)),2)),0)</f>
        <v>7.8</v>
      </c>
      <c r="BC428" s="549" t="n">
        <f aca="false">IF(F428&gt;0,ROUND(AY428*N428*P428,2),0)</f>
        <v>0</v>
      </c>
      <c r="BD428" s="549" t="n">
        <f aca="false">SUM(Q428:U428,AH428:AL428)</f>
        <v>50.18</v>
      </c>
      <c r="BE428" s="549" t="n">
        <f aca="false">IF(F428=0,ROUND((PI()*((D428+M428*2)^2)/4)*AY428,2),ROUND((D428+M428*2)*(F428+M428*2)*AY428,2))</f>
        <v>6.98</v>
      </c>
      <c r="BF428" s="572" t="n">
        <f aca="false">IF(($I428+M428-0.15)&lt;=2,($I428+M428+0.15),IF(($I428+M428)&lt;=3,2.35,($I428+M428+0.2)-0.85))</f>
        <v>1.097</v>
      </c>
      <c r="BG428" s="572" t="n">
        <f aca="false">IF(D428&gt;2,(I428-F428-M428-0.11),IF(($I428+M428)&lt;=2,0,IF(($I428+M428)&gt;3,0.85,(I428+M428+0.2-BF428))))</f>
        <v>0</v>
      </c>
      <c r="BH428" s="572" t="n">
        <f aca="false">IF(D428&gt;2,ROUND(((1.42+0.4)+(0.91+0.4))*2*BG428,2),ROUND(AV428*AX428*BF428,2))</f>
        <v>2.15</v>
      </c>
      <c r="BI428" s="572" t="n">
        <f aca="false">ROUND(((PI()*0.9^2)/4)*BG428,2)</f>
        <v>0</v>
      </c>
      <c r="BJ428" s="550" t="n">
        <f aca="false">ROUND(BD428-BE428-BH428-BI428-BB428-BC428,2)</f>
        <v>33.25</v>
      </c>
      <c r="BK428" s="516"/>
    </row>
    <row r="429" customFormat="false" ht="14.25" hidden="false" customHeight="false" outlineLevel="0" collapsed="false">
      <c r="A429" s="558" t="s">
        <v>1522</v>
      </c>
      <c r="B429" s="570" t="s">
        <v>10</v>
      </c>
      <c r="C429" s="571" t="s">
        <v>1523</v>
      </c>
      <c r="D429" s="560" t="n">
        <v>0.4</v>
      </c>
      <c r="E429" s="561"/>
      <c r="F429" s="561"/>
      <c r="G429" s="560" t="s">
        <v>1155</v>
      </c>
      <c r="H429" s="562" t="n">
        <v>40</v>
      </c>
      <c r="I429" s="563" t="n">
        <v>1.163</v>
      </c>
      <c r="J429" s="563" t="n">
        <v>1.123</v>
      </c>
      <c r="K429" s="536" t="n">
        <v>0.2</v>
      </c>
      <c r="L429" s="537" t="n">
        <f aca="false">ROUND((I429+J429)/2,2)</f>
        <v>1.14</v>
      </c>
      <c r="M429" s="538" t="n">
        <f aca="false">IF(F429=0,ROUND($D429*0.1,2),IF(D429&gt;2.8,0.18,0.15))</f>
        <v>0.04</v>
      </c>
      <c r="N429" s="538" t="n">
        <f aca="false">IF(F429=0,IF(ROUND($D429/4,2),IF(ROUND(($D429*1.2)/6,2)&lt;0.1,0.1,ROUND(($D429*1.2)/6,2))),0.5)</f>
        <v>0.1</v>
      </c>
      <c r="O429" s="537" t="n">
        <f aca="false">L429+M429+N429</f>
        <v>1.28</v>
      </c>
      <c r="P429" s="537" t="n">
        <f aca="false">IF(O429&lt;2,(D429+M429*2)+0.6,(D429+M429*2)+0.6+ROUNDUP(O429-2,0)*0.1)</f>
        <v>1.08</v>
      </c>
      <c r="Q429" s="539" t="n">
        <f aca="false">IF($O429&lt;=$W$4,ROUND(IF($O429&lt;1.5,$O429*$H429*$P429,1.5*$H429*$P429),2),0)</f>
        <v>55.3</v>
      </c>
      <c r="R429" s="539" t="n">
        <f aca="false">IF($O429&gt;$W$4,ROUND(IF($O429&lt;1.5,$O429*$H429*$P429,1.5*$H429*$P429),2),0)</f>
        <v>0</v>
      </c>
      <c r="S429" s="539" t="n">
        <f aca="false">IF($O429&gt;$W$4,ROUND(IF($O429&lt;1.5,0,IF($O429&gt;3,1.5*$H429*$P429,($O429-1.5)*$H429*$P429)),2),0)</f>
        <v>0</v>
      </c>
      <c r="T429" s="539" t="n">
        <f aca="false">IF($O429&gt;$W$4,ROUND(IF($O429&lt;3,0,IF($O429&gt;4.5,1.5*$H429*$P429,($O429-3)*$H429*$P429)),2),0)</f>
        <v>0</v>
      </c>
      <c r="U429" s="539" t="n">
        <f aca="false">IF($O429&gt;$W$4,ROUND(IF($O429&lt;4.5,0,IF($O429&gt;6,($O429-4.5)*$H429*$P429,($O429-4.5)*$H429*$P429)),2),0)</f>
        <v>0</v>
      </c>
      <c r="V429" s="540" t="n">
        <f aca="false">IF($O429&gt;$W$4,IF($O429&lt;=4,ROUND($H429*($O429+0.5)*2,2),0),0)</f>
        <v>0</v>
      </c>
      <c r="W429" s="541" t="n">
        <f aca="false">IF($O429&gt;$W$4,IF($O429&gt;4,ROUND($H429*($O429+0.5)*2,2),0),0)</f>
        <v>0</v>
      </c>
      <c r="X429" s="558" t="str">
        <f aca="false">A429</f>
        <v>JC31-2</v>
      </c>
      <c r="Y429" s="560" t="n">
        <f aca="false">IF($D429=0.4,1.2,IF($D429=0.6,1.2,IF($D429=0.8,1.3,IF($D429=1,1.5,IF($D429=1.2,1.7,IF($D429&lt;=2,2,"--"))))))</f>
        <v>1.2</v>
      </c>
      <c r="Z429" s="564" t="s">
        <v>1151</v>
      </c>
      <c r="AA429" s="561" t="n">
        <f aca="false">Y429</f>
        <v>1.2</v>
      </c>
      <c r="AB429" s="543" t="n">
        <f aca="false">IF($Y429="--","--",I429)</f>
        <v>1.163</v>
      </c>
      <c r="AC429" s="544" t="n">
        <f aca="false">IF($Y429="--","--",IF(D429&gt;1.5,0.15,ROUND($D429*0.1,2)))</f>
        <v>0.04</v>
      </c>
      <c r="AD429" s="544" t="n">
        <f aca="false">IF($Y429="--","--",0.15)</f>
        <v>0.15</v>
      </c>
      <c r="AE429" s="545" t="n">
        <f aca="false">IF($Y429="--","--",ROUND(AB429+AC429+AD429,2))</f>
        <v>1.35</v>
      </c>
      <c r="AF429" s="565" t="n">
        <f aca="false">IF($Y429="--","--",IF($AB429&lt;=2,$Y429+1,($Y429+1)+ROUNDUP($AB429-2,0)*0.1))</f>
        <v>2.2</v>
      </c>
      <c r="AG429" s="566" t="n">
        <f aca="false">IF($D429=0.4,0.92,IF($D429=0.6,0.68,IF($D429=0.8,0.74,IF($D429=1,0.7,IF($D429=1.2,0.66,IF($D429=1.5,0.6,IF($D429&lt;=2,(2.4-(D429+0.3)),"--")))))))</f>
        <v>0.92</v>
      </c>
      <c r="AH429" s="547" t="n">
        <f aca="false">IF($Y429="--","--",IF($AE429&lt;=$W$4,ROUND(IF($AE429&lt;1.5,$AE429*$AF429*$AG429,1.5*$AF429*$AG429),2),0))</f>
        <v>2.73</v>
      </c>
      <c r="AI429" s="547" t="n">
        <f aca="false">IF($Y429="--","--",IF($AE429&gt;$W$4,ROUND(IF($AE429&lt;1.5,$AE429*$AF429*$AG429,1.5*$AF429*$AG429),2),0))</f>
        <v>0</v>
      </c>
      <c r="AJ429" s="547" t="n">
        <f aca="false">IF($Y429="--","--",IF($AE429&gt;$W$4,ROUND(IF($AE429&lt;1.5,0,IF($AE429&gt;3,1.5*$AF429*$AG429,($AE429-1.5)*$AF429*$AG429)),2),0))</f>
        <v>0</v>
      </c>
      <c r="AK429" s="547" t="n">
        <f aca="false">IF($Y429="--","--",IF($AE429&gt;$W$4,ROUND(IF($AE429&lt;3,0,IF($AE429&gt;4.5,1.5*$AF429*$AG429,($AE429-3)*$AF429*$AG429)),2),0))</f>
        <v>0</v>
      </c>
      <c r="AL429" s="547" t="n">
        <f aca="false">IF($Y429="--","--",IF($AE429&gt;$W$4,ROUND(IF($AE429&lt;4.5,0,IF($AE429&gt;6,($AE429-4.5)*$AF429*$AG429,($AE429-4.5)*$AF429*$AG429)),2),0))</f>
        <v>0</v>
      </c>
      <c r="AM429" s="544" t="n">
        <f aca="false">IF($Y429="--","--",IF($AE429&gt;$W$4,IF($AE429&lt;=4,ROUND(($AG429*4)*($AE429+0.5)*2,2),0),0))</f>
        <v>0</v>
      </c>
      <c r="AN429" s="548" t="n">
        <f aca="false">IF($Y429="--","--",IF($AE429&gt;$W$4,IF($AE429&gt;4,ROUND(($AG429*4)*($AE429+0.5)*2,2),0),0))</f>
        <v>0</v>
      </c>
      <c r="AO429" s="558" t="str">
        <f aca="false">A429</f>
        <v>JC31-2</v>
      </c>
      <c r="AP429" s="570" t="s">
        <v>10</v>
      </c>
      <c r="AQ429" s="571" t="str">
        <f aca="false">C429</f>
        <v>JC31-3</v>
      </c>
      <c r="AR429" s="560" t="n">
        <v>0.4</v>
      </c>
      <c r="AS429" s="561"/>
      <c r="AT429" s="561"/>
      <c r="AU429" s="562" t="n">
        <v>40</v>
      </c>
      <c r="AV429" s="560" t="n">
        <f aca="false">IF($Y429="--","--",Y429+0.2)</f>
        <v>1.4</v>
      </c>
      <c r="AW429" s="564" t="s">
        <v>1151</v>
      </c>
      <c r="AX429" s="561" t="n">
        <f aca="false">AV429</f>
        <v>1.4</v>
      </c>
      <c r="AY429" s="538" t="n">
        <f aca="false">IF(D429&gt;2,AU429,AU429-AV429)</f>
        <v>38.6</v>
      </c>
      <c r="AZ429" s="538" t="n">
        <f aca="false">N429</f>
        <v>0.1</v>
      </c>
      <c r="BA429" s="538" t="n">
        <f aca="false">P429</f>
        <v>1.08</v>
      </c>
      <c r="BB429" s="537" t="n">
        <f aca="false">IF(F429=0,IF(ROUND(AY429*(((N429*P429)+(((D429+M429*2)/6)*P429))-ROUND(((D429+M429*2)^2)*((PI()*96.379/(4*360))-((SIN((96.379/2)*PI()/180))*(COS((96.379/2)*PI()/180))/4)),4)),2),ROUND(AY429*(((N429*P429)+(((D429+M429*2)/4)*P429))-ROUND(((D429+M429*2)^2)*((PI()*120/(4*360))-((SIN((120/2)*PI()/180))*(COS((120/2)*PI()/180))/4)),4)),2)),0)</f>
        <v>7.8</v>
      </c>
      <c r="BC429" s="549" t="n">
        <f aca="false">IF(F429&gt;0,ROUND(AY429*N429*P429,2),0)</f>
        <v>0</v>
      </c>
      <c r="BD429" s="549" t="n">
        <f aca="false">SUM(Q429:U429,AH429:AL429)</f>
        <v>58.03</v>
      </c>
      <c r="BE429" s="549" t="n">
        <f aca="false">IF(F429=0,ROUND((PI()*((D429+M429*2)^2)/4)*AY429,2),ROUND((D429+M429*2)*(F429+M429*2)*AY429,2))</f>
        <v>6.98</v>
      </c>
      <c r="BF429" s="572" t="n">
        <f aca="false">IF(($I429+M429-0.15)&lt;=2,($I429+M429+0.15),IF(($I429+M429)&lt;=3,2.35,($I429+M429+0.2)-0.85))</f>
        <v>1.353</v>
      </c>
      <c r="BG429" s="572" t="n">
        <f aca="false">IF(D429&gt;2,(I429-F429-M429-0.11),IF(($I429+M429)&lt;=2,0,IF(($I429+M429)&gt;3,0.85,(I429+M429+0.2-BF429))))</f>
        <v>0</v>
      </c>
      <c r="BH429" s="572" t="n">
        <f aca="false">IF(D429&gt;2,ROUND(((1.42+0.4)+(0.91+0.4))*2*BG429,2),ROUND(AV429*AX429*BF429,2))</f>
        <v>2.65</v>
      </c>
      <c r="BI429" s="572" t="n">
        <f aca="false">ROUND(((PI()*0.9^2)/4)*BG429,2)</f>
        <v>0</v>
      </c>
      <c r="BJ429" s="550" t="n">
        <f aca="false">ROUND(BD429-BE429-BH429-BI429-BB429-BC429,2)</f>
        <v>40.6</v>
      </c>
      <c r="BK429" s="516"/>
    </row>
    <row r="430" customFormat="false" ht="14.25" hidden="false" customHeight="false" outlineLevel="0" collapsed="false">
      <c r="A430" s="558" t="s">
        <v>1523</v>
      </c>
      <c r="B430" s="570" t="s">
        <v>10</v>
      </c>
      <c r="C430" s="571" t="s">
        <v>1524</v>
      </c>
      <c r="D430" s="560" t="n">
        <v>0.6</v>
      </c>
      <c r="E430" s="561"/>
      <c r="F430" s="561"/>
      <c r="G430" s="560" t="s">
        <v>1155</v>
      </c>
      <c r="H430" s="562" t="n">
        <v>40</v>
      </c>
      <c r="I430" s="563" t="n">
        <v>1.323</v>
      </c>
      <c r="J430" s="563" t="n">
        <v>1.2773</v>
      </c>
      <c r="K430" s="536" t="n">
        <v>0</v>
      </c>
      <c r="L430" s="537" t="n">
        <f aca="false">ROUND((I430+J430)/2,2)</f>
        <v>1.3</v>
      </c>
      <c r="M430" s="538" t="n">
        <f aca="false">IF(F430=0,ROUND($D430*0.1,2),IF(D430&gt;2.8,0.18,0.15))</f>
        <v>0.06</v>
      </c>
      <c r="N430" s="538" t="n">
        <f aca="false">IF(F430=0,IF(ROUND($D430/4,2),IF(ROUND(($D430*1.2)/6,2)&lt;0.1,0.1,ROUND(($D430*1.2)/6,2))),0.5)</f>
        <v>0.12</v>
      </c>
      <c r="O430" s="537" t="n">
        <f aca="false">L430+M430+N430</f>
        <v>1.48</v>
      </c>
      <c r="P430" s="537" t="n">
        <f aca="false">IF(O430&lt;2,(D430+M430*2)+0.6,(D430+M430*2)+0.6+ROUNDUP(O430-2,0)*0.1)</f>
        <v>1.32</v>
      </c>
      <c r="Q430" s="539" t="n">
        <f aca="false">IF($O430&lt;=$W$4,ROUND(IF($O430&lt;1.5,$O430*$H430*$P430,1.5*$H430*$P430),2),0)</f>
        <v>78.14</v>
      </c>
      <c r="R430" s="539" t="n">
        <f aca="false">IF($O430&gt;$W$4,ROUND(IF($O430&lt;1.5,$O430*$H430*$P430,1.5*$H430*$P430),2),0)</f>
        <v>0</v>
      </c>
      <c r="S430" s="539" t="n">
        <f aca="false">IF($O430&gt;$W$4,ROUND(IF($O430&lt;1.5,0,IF($O430&gt;3,1.5*$H430*$P430,($O430-1.5)*$H430*$P430)),2),0)</f>
        <v>0</v>
      </c>
      <c r="T430" s="539" t="n">
        <f aca="false">IF($O430&gt;$W$4,ROUND(IF($O430&lt;3,0,IF($O430&gt;4.5,1.5*$H430*$P430,($O430-3)*$H430*$P430)),2),0)</f>
        <v>0</v>
      </c>
      <c r="U430" s="539" t="n">
        <f aca="false">IF($O430&gt;$W$4,ROUND(IF($O430&lt;4.5,0,IF($O430&gt;6,($O430-4.5)*$H430*$P430,($O430-4.5)*$H430*$P430)),2),0)</f>
        <v>0</v>
      </c>
      <c r="V430" s="540" t="n">
        <f aca="false">IF($O430&gt;$W$4,IF($O430&lt;=4,ROUND($H430*($O430+0.5)*2,2),0),0)</f>
        <v>0</v>
      </c>
      <c r="W430" s="541" t="n">
        <f aca="false">IF($O430&gt;$W$4,IF($O430&gt;4,ROUND($H430*($O430+0.5)*2,2),0),0)</f>
        <v>0</v>
      </c>
      <c r="X430" s="558" t="str">
        <f aca="false">A430</f>
        <v>JC31-3</v>
      </c>
      <c r="Y430" s="560" t="n">
        <f aca="false">IF($D430=0.4,1.2,IF($D430=0.6,1.2,IF($D430=0.8,1.3,IF($D430=1,1.5,IF($D430=1.2,1.7,IF($D430&lt;=2,2,"--"))))))</f>
        <v>1.2</v>
      </c>
      <c r="Z430" s="564" t="s">
        <v>1151</v>
      </c>
      <c r="AA430" s="561" t="n">
        <f aca="false">Y430</f>
        <v>1.2</v>
      </c>
      <c r="AB430" s="543" t="n">
        <f aca="false">IF($Y430="--","--",I430)</f>
        <v>1.323</v>
      </c>
      <c r="AC430" s="544" t="n">
        <f aca="false">IF($Y430="--","--",IF(D430&gt;1.5,0.15,ROUND($D430*0.1,2)))</f>
        <v>0.06</v>
      </c>
      <c r="AD430" s="544" t="n">
        <f aca="false">IF($Y430="--","--",0.15)</f>
        <v>0.15</v>
      </c>
      <c r="AE430" s="545" t="n">
        <f aca="false">IF($Y430="--","--",ROUND(AB430+AC430+AD430,2))</f>
        <v>1.53</v>
      </c>
      <c r="AF430" s="565" t="n">
        <f aca="false">IF($Y430="--","--",IF($AB430&lt;=2,$Y430+1,($Y430+1)+ROUNDUP($AB430-2,0)*0.1))</f>
        <v>2.2</v>
      </c>
      <c r="AG430" s="566" t="n">
        <f aca="false">IF($D430=0.4,0.92,IF($D430=0.6,0.68,IF($D430=0.8,0.74,IF($D430=1,0.7,IF($D430=1.2,0.66,IF($D430=1.5,0.6,IF($D430&lt;=2,(2.4-(D430+0.3)),"--")))))))</f>
        <v>0.68</v>
      </c>
      <c r="AH430" s="547" t="n">
        <f aca="false">IF($Y430="--","--",IF($AE430&lt;=$W$4,ROUND(IF($AE430&lt;1.5,$AE430*$AF430*$AG430,1.5*$AF430*$AG430),2),0))</f>
        <v>0</v>
      </c>
      <c r="AI430" s="547" t="n">
        <f aca="false">IF($Y430="--","--",IF($AE430&gt;$W$4,ROUND(IF($AE430&lt;1.5,$AE430*$AF430*$AG430,1.5*$AF430*$AG430),2),0))</f>
        <v>2.24</v>
      </c>
      <c r="AJ430" s="547" t="n">
        <f aca="false">IF($Y430="--","--",IF($AE430&gt;$W$4,ROUND(IF($AE430&lt;1.5,0,IF($AE430&gt;3,1.5*$AF430*$AG430,($AE430-1.5)*$AF430*$AG430)),2),0))</f>
        <v>0.04</v>
      </c>
      <c r="AK430" s="547" t="n">
        <f aca="false">IF($Y430="--","--",IF($AE430&gt;$W$4,ROUND(IF($AE430&lt;3,0,IF($AE430&gt;4.5,1.5*$AF430*$AG430,($AE430-3)*$AF430*$AG430)),2),0))</f>
        <v>0</v>
      </c>
      <c r="AL430" s="547" t="n">
        <f aca="false">IF($Y430="--","--",IF($AE430&gt;$W$4,ROUND(IF($AE430&lt;4.5,0,IF($AE430&gt;6,($AE430-4.5)*$AF430*$AG430,($AE430-4.5)*$AF430*$AG430)),2),0))</f>
        <v>0</v>
      </c>
      <c r="AM430" s="544" t="n">
        <f aca="false">IF($Y430="--","--",IF($AE430&gt;$W$4,IF($AE430&lt;=4,ROUND(($AG430*4)*($AE430+0.5)*2,2),0),0))</f>
        <v>11.04</v>
      </c>
      <c r="AN430" s="548" t="n">
        <f aca="false">IF($Y430="--","--",IF($AE430&gt;$W$4,IF($AE430&gt;4,ROUND(($AG430*4)*($AE430+0.5)*2,2),0),0))</f>
        <v>0</v>
      </c>
      <c r="AO430" s="558" t="s">
        <v>1523</v>
      </c>
      <c r="AP430" s="570" t="s">
        <v>10</v>
      </c>
      <c r="AQ430" s="571" t="s">
        <v>1524</v>
      </c>
      <c r="AR430" s="560" t="n">
        <v>0.6</v>
      </c>
      <c r="AS430" s="561"/>
      <c r="AT430" s="561"/>
      <c r="AU430" s="562" t="n">
        <v>40</v>
      </c>
      <c r="AV430" s="560" t="n">
        <f aca="false">IF($Y430="--","--",Y430+0.2)</f>
        <v>1.4</v>
      </c>
      <c r="AW430" s="564" t="s">
        <v>1151</v>
      </c>
      <c r="AX430" s="561" t="n">
        <f aca="false">AV430</f>
        <v>1.4</v>
      </c>
      <c r="AY430" s="538" t="n">
        <f aca="false">IF(D430&gt;2,AU430,AU430-AV430)</f>
        <v>38.6</v>
      </c>
      <c r="AZ430" s="538" t="n">
        <f aca="false">N430</f>
        <v>0.12</v>
      </c>
      <c r="BA430" s="538" t="n">
        <f aca="false">P430</f>
        <v>1.32</v>
      </c>
      <c r="BB430" s="537" t="n">
        <f aca="false">IF(F430=0,IF(ROUND(AY430*(((N430*P430)+(((D430+M430*2)/6)*P430))-ROUND(((D430+M430*2)^2)*((PI()*96.379/(4*360))-((SIN((96.379/2)*PI()/180))*(COS((96.379/2)*PI()/180))/4)),4)),2),ROUND(AY430*(((N430*P430)+(((D430+M430*2)/4)*P430))-ROUND(((D430+M430*2)^2)*((PI()*120/(4*360))-((SIN((120/2)*PI()/180))*(COS((120/2)*PI()/180))/4)),4)),2)),0)</f>
        <v>12.21</v>
      </c>
      <c r="BC430" s="549" t="n">
        <f aca="false">IF(F430&gt;0,ROUND(AY430*N430*P430,2),0)</f>
        <v>0</v>
      </c>
      <c r="BD430" s="549" t="n">
        <f aca="false">SUM(Q430:U430,AH430:AL430)</f>
        <v>80.42</v>
      </c>
      <c r="BE430" s="549" t="n">
        <f aca="false">IF(F430=0,ROUND((PI()*((D430+M430*2)^2)/4)*AY430,2),ROUND((D430+M430*2)*(F430+M430*2)*AY430,2))</f>
        <v>15.72</v>
      </c>
      <c r="BF430" s="572" t="n">
        <f aca="false">IF(($I430+M430-0.15)&lt;=2,($I430+M430+0.15),IF(($I430+M430)&lt;=3,2.35,($I430+M430+0.2)-0.85))</f>
        <v>1.533</v>
      </c>
      <c r="BG430" s="572" t="n">
        <f aca="false">IF(D430&gt;2,(I430-F430-M430-0.11),IF(($I430+M430)&lt;=2,0,IF(($I430+M430)&gt;3,0.85,(I430+M430+0.2-BF430))))</f>
        <v>0</v>
      </c>
      <c r="BH430" s="572" t="n">
        <f aca="false">IF(D430&gt;2,ROUND(((1.42+0.4)+(0.91+0.4))*2*BG430,2),ROUND(AV430*AX430*BF430,2))</f>
        <v>3</v>
      </c>
      <c r="BI430" s="572" t="n">
        <f aca="false">ROUND(((PI()*0.9^2)/4)*BG430,2)</f>
        <v>0</v>
      </c>
      <c r="BJ430" s="550" t="n">
        <f aca="false">ROUND(BD430-BE430-BH430-BI430-BB430-BC430,2)</f>
        <v>49.49</v>
      </c>
      <c r="BK430" s="516"/>
    </row>
    <row r="431" customFormat="false" ht="14.25" hidden="false" customHeight="false" outlineLevel="0" collapsed="false">
      <c r="A431" s="558" t="s">
        <v>1524</v>
      </c>
      <c r="B431" s="570" t="s">
        <v>10</v>
      </c>
      <c r="C431" s="571" t="s">
        <v>1525</v>
      </c>
      <c r="D431" s="560" t="n">
        <v>0.6</v>
      </c>
      <c r="E431" s="561"/>
      <c r="F431" s="561"/>
      <c r="G431" s="560" t="s">
        <v>1155</v>
      </c>
      <c r="H431" s="562" t="n">
        <v>16</v>
      </c>
      <c r="I431" s="563" t="n">
        <v>1.2773</v>
      </c>
      <c r="J431" s="563" t="n">
        <v>1.3402</v>
      </c>
      <c r="K431" s="536" t="n">
        <v>0</v>
      </c>
      <c r="L431" s="537" t="n">
        <f aca="false">ROUND((I431+J431)/2,2)</f>
        <v>1.31</v>
      </c>
      <c r="M431" s="538" t="n">
        <f aca="false">IF(F431=0,ROUND($D431*0.1,2),IF(D431&gt;2.8,0.18,0.15))</f>
        <v>0.06</v>
      </c>
      <c r="N431" s="538" t="n">
        <f aca="false">IF(F431=0,IF(ROUND($D431/4,2),IF(ROUND(($D431*1.2)/6,2)&lt;0.1,0.1,ROUND(($D431*1.2)/6,2))),0.5)</f>
        <v>0.12</v>
      </c>
      <c r="O431" s="537" t="n">
        <f aca="false">L431+M431+N431</f>
        <v>1.49</v>
      </c>
      <c r="P431" s="537" t="n">
        <f aca="false">IF(O431&lt;2,(D431+M431*2)+0.6,(D431+M431*2)+0.6+ROUNDUP(O431-2,0)*0.1)</f>
        <v>1.32</v>
      </c>
      <c r="Q431" s="539" t="n">
        <f aca="false">IF($O431&lt;=$W$4,ROUND(IF($O431&lt;1.5,$O431*$H431*$P431,1.5*$H431*$P431),2),0)</f>
        <v>31.47</v>
      </c>
      <c r="R431" s="539" t="n">
        <f aca="false">IF($O431&gt;$W$4,ROUND(IF($O431&lt;1.5,$O431*$H431*$P431,1.5*$H431*$P431),2),0)</f>
        <v>0</v>
      </c>
      <c r="S431" s="539" t="n">
        <f aca="false">IF($O431&gt;$W$4,ROUND(IF($O431&lt;1.5,0,IF($O431&gt;3,1.5*$H431*$P431,($O431-1.5)*$H431*$P431)),2),0)</f>
        <v>0</v>
      </c>
      <c r="T431" s="539" t="n">
        <f aca="false">IF($O431&gt;$W$4,ROUND(IF($O431&lt;3,0,IF($O431&gt;4.5,1.5*$H431*$P431,($O431-3)*$H431*$P431)),2),0)</f>
        <v>0</v>
      </c>
      <c r="U431" s="539" t="n">
        <f aca="false">IF($O431&gt;$W$4,ROUND(IF($O431&lt;4.5,0,IF($O431&gt;6,($O431-4.5)*$H431*$P431,($O431-4.5)*$H431*$P431)),2),0)</f>
        <v>0</v>
      </c>
      <c r="V431" s="540" t="n">
        <f aca="false">IF($O431&gt;$W$4,IF($O431&lt;=4,ROUND($H431*($O431+0.5)*2,2),0),0)</f>
        <v>0</v>
      </c>
      <c r="W431" s="541" t="n">
        <f aca="false">IF($O431&gt;$W$4,IF($O431&gt;4,ROUND($H431*($O431+0.5)*2,2),0),0)</f>
        <v>0</v>
      </c>
      <c r="X431" s="558" t="str">
        <f aca="false">A431</f>
        <v>JC31-4</v>
      </c>
      <c r="Y431" s="560" t="n">
        <f aca="false">IF($D431=0.4,1.2,IF($D431=0.6,1.2,IF($D431=0.8,1.3,IF($D431=1,1.5,IF($D431=1.2,1.7,IF($D431&lt;=2,2,"--"))))))</f>
        <v>1.2</v>
      </c>
      <c r="Z431" s="564" t="s">
        <v>1151</v>
      </c>
      <c r="AA431" s="561" t="n">
        <f aca="false">Y431</f>
        <v>1.2</v>
      </c>
      <c r="AB431" s="543" t="n">
        <f aca="false">IF($Y431="--","--",I431)</f>
        <v>1.2773</v>
      </c>
      <c r="AC431" s="544" t="n">
        <f aca="false">IF($Y431="--","--",IF(D431&gt;1.5,0.15,ROUND($D431*0.1,2)))</f>
        <v>0.06</v>
      </c>
      <c r="AD431" s="544" t="n">
        <f aca="false">IF($Y431="--","--",0.15)</f>
        <v>0.15</v>
      </c>
      <c r="AE431" s="545" t="n">
        <f aca="false">IF($Y431="--","--",ROUND(AB431+AC431+AD431,2))</f>
        <v>1.49</v>
      </c>
      <c r="AF431" s="565" t="n">
        <f aca="false">IF($Y431="--","--",IF($AB431&lt;=2,$Y431+1,($Y431+1)+ROUNDUP($AB431-2,0)*0.1))</f>
        <v>2.2</v>
      </c>
      <c r="AG431" s="566" t="n">
        <f aca="false">IF($D431=0.4,0.92,IF($D431=0.6,0.68,IF($D431=0.8,0.74,IF($D431=1,0.7,IF($D431=1.2,0.66,IF($D431=1.5,0.6,IF($D431&lt;=2,(2.4-(D431+0.3)),"--")))))))</f>
        <v>0.68</v>
      </c>
      <c r="AH431" s="547" t="n">
        <f aca="false">IF($Y431="--","--",IF($AE431&lt;=$W$4,ROUND(IF($AE431&lt;1.5,$AE431*$AF431*$AG431,1.5*$AF431*$AG431),2),0))</f>
        <v>2.23</v>
      </c>
      <c r="AI431" s="547" t="n">
        <f aca="false">IF($Y431="--","--",IF($AE431&gt;$W$4,ROUND(IF($AE431&lt;1.5,$AE431*$AF431*$AG431,1.5*$AF431*$AG431),2),0))</f>
        <v>0</v>
      </c>
      <c r="AJ431" s="547" t="n">
        <f aca="false">IF($Y431="--","--",IF($AE431&gt;$W$4,ROUND(IF($AE431&lt;1.5,0,IF($AE431&gt;3,1.5*$AF431*$AG431,($AE431-1.5)*$AF431*$AG431)),2),0))</f>
        <v>0</v>
      </c>
      <c r="AK431" s="547" t="n">
        <f aca="false">IF($Y431="--","--",IF($AE431&gt;$W$4,ROUND(IF($AE431&lt;3,0,IF($AE431&gt;4.5,1.5*$AF431*$AG431,($AE431-3)*$AF431*$AG431)),2),0))</f>
        <v>0</v>
      </c>
      <c r="AL431" s="547" t="n">
        <f aca="false">IF($Y431="--","--",IF($AE431&gt;$W$4,ROUND(IF($AE431&lt;4.5,0,IF($AE431&gt;6,($AE431-4.5)*$AF431*$AG431,($AE431-4.5)*$AF431*$AG431)),2),0))</f>
        <v>0</v>
      </c>
      <c r="AM431" s="544" t="n">
        <f aca="false">IF($Y431="--","--",IF($AE431&gt;$W$4,IF($AE431&lt;=4,ROUND(($AG431*4)*($AE431+0.5)*2,2),0),0))</f>
        <v>0</v>
      </c>
      <c r="AN431" s="548" t="n">
        <f aca="false">IF($Y431="--","--",IF($AE431&gt;$W$4,IF($AE431&gt;4,ROUND(($AG431*4)*($AE431+0.5)*2,2),0),0))</f>
        <v>0</v>
      </c>
      <c r="AO431" s="558" t="s">
        <v>1524</v>
      </c>
      <c r="AP431" s="570" t="s">
        <v>10</v>
      </c>
      <c r="AQ431" s="571" t="s">
        <v>1525</v>
      </c>
      <c r="AR431" s="560" t="n">
        <v>0.6</v>
      </c>
      <c r="AS431" s="561"/>
      <c r="AT431" s="561"/>
      <c r="AU431" s="562" t="n">
        <v>16</v>
      </c>
      <c r="AV431" s="560" t="n">
        <f aca="false">IF($Y431="--","--",Y431+0.2)</f>
        <v>1.4</v>
      </c>
      <c r="AW431" s="564" t="s">
        <v>1151</v>
      </c>
      <c r="AX431" s="561" t="n">
        <f aca="false">AV431</f>
        <v>1.4</v>
      </c>
      <c r="AY431" s="538" t="n">
        <f aca="false">IF(D431&gt;2,AU431,AU431-AV431)</f>
        <v>14.6</v>
      </c>
      <c r="AZ431" s="538" t="n">
        <f aca="false">N431</f>
        <v>0.12</v>
      </c>
      <c r="BA431" s="538" t="n">
        <f aca="false">P431</f>
        <v>1.32</v>
      </c>
      <c r="BB431" s="537" t="n">
        <f aca="false">IF(F431=0,IF(ROUND(AY431*(((N431*P431)+(((D431+M431*2)/6)*P431))-ROUND(((D431+M431*2)^2)*((PI()*96.379/(4*360))-((SIN((96.379/2)*PI()/180))*(COS((96.379/2)*PI()/180))/4)),4)),2),ROUND(AY431*(((N431*P431)+(((D431+M431*2)/4)*P431))-ROUND(((D431+M431*2)^2)*((PI()*120/(4*360))-((SIN((120/2)*PI()/180))*(COS((120/2)*PI()/180))/4)),4)),2)),0)</f>
        <v>4.62</v>
      </c>
      <c r="BC431" s="549" t="n">
        <f aca="false">IF(F431&gt;0,ROUND(AY431*N431*P431,2),0)</f>
        <v>0</v>
      </c>
      <c r="BD431" s="549" t="n">
        <f aca="false">SUM(Q431:U431,AH431:AL431)</f>
        <v>33.7</v>
      </c>
      <c r="BE431" s="549" t="n">
        <f aca="false">IF(F431=0,ROUND((PI()*((D431+M431*2)^2)/4)*AY431,2),ROUND((D431+M431*2)*(F431+M431*2)*AY431,2))</f>
        <v>5.94</v>
      </c>
      <c r="BF431" s="572" t="n">
        <f aca="false">IF(($I431+M431-0.15)&lt;=2,($I431+M431+0.15),IF(($I431+M431)&lt;=3,2.35,($I431+M431+0.2)-0.85))</f>
        <v>1.4873</v>
      </c>
      <c r="BG431" s="572" t="n">
        <f aca="false">IF(D431&gt;2,(I431-F431-M431-0.11),IF(($I431+M431)&lt;=2,0,IF(($I431+M431)&gt;3,0.85,(I431+M431+0.2-BF431))))</f>
        <v>0</v>
      </c>
      <c r="BH431" s="572" t="n">
        <f aca="false">IF(D431&gt;2,ROUND(((1.42+0.4)+(0.91+0.4))*2*BG431,2),ROUND(AV431*AX431*BF431,2))</f>
        <v>2.92</v>
      </c>
      <c r="BI431" s="572" t="n">
        <f aca="false">ROUND(((PI()*0.9^2)/4)*BG431,2)</f>
        <v>0</v>
      </c>
      <c r="BJ431" s="550" t="n">
        <f aca="false">ROUND(BD431-BE431-BH431-BI431-BB431-BC431,2)</f>
        <v>20.22</v>
      </c>
      <c r="BK431" s="516"/>
    </row>
    <row r="432" customFormat="false" ht="14.25" hidden="false" customHeight="false" outlineLevel="0" collapsed="false">
      <c r="A432" s="530" t="s">
        <v>1525</v>
      </c>
      <c r="B432" s="531" t="s">
        <v>10</v>
      </c>
      <c r="C432" s="532" t="s">
        <v>1526</v>
      </c>
      <c r="D432" s="533" t="n">
        <v>0.6</v>
      </c>
      <c r="E432" s="534"/>
      <c r="F432" s="534"/>
      <c r="G432" s="533" t="s">
        <v>1155</v>
      </c>
      <c r="H432" s="535" t="n">
        <v>4</v>
      </c>
      <c r="I432" s="536" t="n">
        <v>1.3402</v>
      </c>
      <c r="J432" s="536" t="n">
        <v>1.3265</v>
      </c>
      <c r="K432" s="536" t="n">
        <v>0.9</v>
      </c>
      <c r="L432" s="537" t="n">
        <f aca="false">ROUND((I432+J432)/2,2)</f>
        <v>1.33</v>
      </c>
      <c r="M432" s="538" t="n">
        <f aca="false">IF(F432=0,ROUND($D432*0.1,2),IF(D432&gt;2.8,0.18,0.15))</f>
        <v>0.06</v>
      </c>
      <c r="N432" s="538" t="n">
        <f aca="false">IF(F432=0,IF(ROUND($D432/4,2),IF(ROUND(($D432*1.2)/6,2)&lt;0.1,0.1,ROUND(($D432*1.2)/6,2))),0.5)</f>
        <v>0.12</v>
      </c>
      <c r="O432" s="537" t="n">
        <f aca="false">L432+M432+N432</f>
        <v>1.51</v>
      </c>
      <c r="P432" s="537" t="n">
        <f aca="false">IF(O432&lt;2,(D432+M432*2)+0.6,(D432+M432*2)+0.6+ROUNDUP(O432-2,0)*0.1)</f>
        <v>1.32</v>
      </c>
      <c r="Q432" s="539" t="n">
        <f aca="false">IF($O432&lt;=$W$4,ROUND(IF($O432&lt;1.5,$O432*$H432*$P432,1.5*$H432*$P432),2),0)</f>
        <v>0</v>
      </c>
      <c r="R432" s="539" t="n">
        <f aca="false">IF($O432&gt;$W$4,ROUND(IF($O432&lt;1.5,$O432*$H432*$P432,1.5*$H432*$P432),2),0)</f>
        <v>7.92</v>
      </c>
      <c r="S432" s="539" t="n">
        <f aca="false">IF($O432&gt;$W$4,ROUND(IF($O432&lt;1.5,0,IF($O432&gt;3,1.5*$H432*$P432,($O432-1.5)*$H432*$P432)),2),0)</f>
        <v>0.05</v>
      </c>
      <c r="T432" s="539" t="n">
        <f aca="false">IF($O432&gt;$W$4,ROUND(IF($O432&lt;3,0,IF($O432&gt;4.5,1.5*$H432*$P432,($O432-3)*$H432*$P432)),2),0)</f>
        <v>0</v>
      </c>
      <c r="U432" s="539" t="n">
        <f aca="false">IF($O432&gt;$W$4,ROUND(IF($O432&lt;4.5,0,IF($O432&gt;6,($O432-4.5)*$H432*$P432,($O432-4.5)*$H432*$P432)),2),0)</f>
        <v>0</v>
      </c>
      <c r="V432" s="540" t="n">
        <f aca="false">IF($O432&gt;$W$4,IF($O432&lt;=4,ROUND($H432*($O432+0.5)*2,2),0),0)</f>
        <v>16.08</v>
      </c>
      <c r="W432" s="541" t="n">
        <f aca="false">IF($O432&gt;$W$4,IF($O432&gt;4,ROUND($H432*($O432+0.5)*2,2),0),0)</f>
        <v>0</v>
      </c>
      <c r="X432" s="530" t="str">
        <f aca="false">A432</f>
        <v>JC31-5</v>
      </c>
      <c r="Y432" s="533" t="n">
        <f aca="false">IF($D432=0.4,1.2,IF($D432=0.6,1.2,IF($D432=0.8,1.3,IF($D432=1,1.5,IF($D432=1.2,1.7,IF($D432&lt;=2,2,"--"))))))</f>
        <v>1.2</v>
      </c>
      <c r="Z432" s="542" t="s">
        <v>1151</v>
      </c>
      <c r="AA432" s="534" t="n">
        <f aca="false">Y432</f>
        <v>1.2</v>
      </c>
      <c r="AB432" s="543" t="n">
        <f aca="false">IF($Y432="--","--",I432)</f>
        <v>1.3402</v>
      </c>
      <c r="AC432" s="544" t="n">
        <f aca="false">IF($Y432="--","--",IF(D432&gt;1.5,0.15,ROUND($D432*0.1,2)))</f>
        <v>0.06</v>
      </c>
      <c r="AD432" s="544" t="n">
        <f aca="false">IF($Y432="--","--",0.15)</f>
        <v>0.15</v>
      </c>
      <c r="AE432" s="545" t="n">
        <f aca="false">IF($Y432="--","--",ROUND(AB432+AC432+AD432,2))</f>
        <v>1.55</v>
      </c>
      <c r="AF432" s="545" t="n">
        <f aca="false">IF($Y432="--","--",IF($AB432&lt;=2,$Y432+1,($Y432+1)+ROUNDUP($AB432-2,0)*0.1))</f>
        <v>2.2</v>
      </c>
      <c r="AG432" s="546" t="n">
        <f aca="false">IF($D432=0.4,0.92,IF($D432=0.6,0.68,IF($D432=0.8,0.74,IF($D432=1,0.7,IF($D432=1.2,0.66,IF($D432=1.5,0.6,IF($D432&lt;=2,(2.4-(D432+0.3)),"--")))))))</f>
        <v>0.68</v>
      </c>
      <c r="AH432" s="547" t="n">
        <f aca="false">IF($Y432="--","--",IF($AE432&lt;=$W$4,ROUND(IF($AE432&lt;1.5,$AE432*$AF432*$AG432,1.5*$AF432*$AG432),2),0))</f>
        <v>0</v>
      </c>
      <c r="AI432" s="547" t="n">
        <f aca="false">IF($Y432="--","--",IF($AE432&gt;$W$4,ROUND(IF($AE432&lt;1.5,$AE432*$AF432*$AG432,1.5*$AF432*$AG432),2),0))</f>
        <v>2.24</v>
      </c>
      <c r="AJ432" s="547" t="n">
        <f aca="false">IF($Y432="--","--",IF($AE432&gt;$W$4,ROUND(IF($AE432&lt;1.5,0,IF($AE432&gt;3,1.5*$AF432*$AG432,($AE432-1.5)*$AF432*$AG432)),2),0))</f>
        <v>0.07</v>
      </c>
      <c r="AK432" s="547" t="n">
        <f aca="false">IF($Y432="--","--",IF($AE432&gt;$W$4,ROUND(IF($AE432&lt;3,0,IF($AE432&gt;4.5,1.5*$AF432*$AG432,($AE432-3)*$AF432*$AG432)),2),0))</f>
        <v>0</v>
      </c>
      <c r="AL432" s="547" t="n">
        <f aca="false">IF($Y432="--","--",IF($AE432&gt;$W$4,ROUND(IF($AE432&lt;4.5,0,IF($AE432&gt;6,($AE432-4.5)*$AF432*$AG432,($AE432-4.5)*$AF432*$AG432)),2),0))</f>
        <v>0</v>
      </c>
      <c r="AM432" s="544" t="n">
        <f aca="false">IF($Y432="--","--",IF($AE432&gt;$W$4,IF($AE432&lt;=4,ROUND(($AG432*4)*($AE432+0.5)*2,2),0),0))</f>
        <v>11.15</v>
      </c>
      <c r="AN432" s="548" t="n">
        <f aca="false">IF($Y432="--","--",IF($AE432&gt;$W$4,IF($AE432&gt;4,ROUND(($AG432*4)*($AE432+0.5)*2,2),0),0))</f>
        <v>0</v>
      </c>
      <c r="AO432" s="530" t="s">
        <v>1525</v>
      </c>
      <c r="AP432" s="531" t="s">
        <v>10</v>
      </c>
      <c r="AQ432" s="532" t="s">
        <v>1526</v>
      </c>
      <c r="AR432" s="533" t="n">
        <v>0.6</v>
      </c>
      <c r="AS432" s="534"/>
      <c r="AT432" s="534"/>
      <c r="AU432" s="535" t="n">
        <v>4</v>
      </c>
      <c r="AV432" s="533" t="n">
        <f aca="false">IF($Y432="--","--",Y432+0.2)</f>
        <v>1.4</v>
      </c>
      <c r="AW432" s="542" t="s">
        <v>1151</v>
      </c>
      <c r="AX432" s="534" t="n">
        <f aca="false">AV432</f>
        <v>1.4</v>
      </c>
      <c r="AY432" s="538" t="n">
        <f aca="false">IF(D432&gt;2,AU432,AU432-AV432)</f>
        <v>2.6</v>
      </c>
      <c r="AZ432" s="538" t="n">
        <f aca="false">N432</f>
        <v>0.12</v>
      </c>
      <c r="BA432" s="538" t="n">
        <f aca="false">P432</f>
        <v>1.32</v>
      </c>
      <c r="BB432" s="537" t="n">
        <f aca="false">IF(F432=0,IF(ROUND(AY432*(((N432*P432)+(((D432+M432*2)/6)*P432))-ROUND(((D432+M432*2)^2)*((PI()*96.379/(4*360))-((SIN((96.379/2)*PI()/180))*(COS((96.379/2)*PI()/180))/4)),4)),2),ROUND(AY432*(((N432*P432)+(((D432+M432*2)/4)*P432))-ROUND(((D432+M432*2)^2)*((PI()*120/(4*360))-((SIN((120/2)*PI()/180))*(COS((120/2)*PI()/180))/4)),4)),2)),0)</f>
        <v>0.82</v>
      </c>
      <c r="BC432" s="549" t="n">
        <f aca="false">IF(F432&gt;0,ROUND(AY432*N432*P432,2),0)</f>
        <v>0</v>
      </c>
      <c r="BD432" s="549" t="n">
        <f aca="false">SUM(Q432:U432,AH432:AL432)</f>
        <v>10.28</v>
      </c>
      <c r="BE432" s="549" t="n">
        <f aca="false">IF(F432=0,ROUND((PI()*((D432+M432*2)^2)/4)*AY432,2),ROUND((D432+M432*2)*(F432+M432*2)*AY432,2))</f>
        <v>1.06</v>
      </c>
      <c r="BF432" s="539" t="n">
        <f aca="false">IF(($I432+M432-0.15)&lt;=2,($I432+M432+0.15),IF(($I432+M432)&lt;=3,2.35,($I432+M432+0.2)-0.85))</f>
        <v>1.5502</v>
      </c>
      <c r="BG432" s="539" t="n">
        <f aca="false">IF(D432&gt;2,(I432-F432-M432-0.11),IF(($I432+M432)&lt;=2,0,IF(($I432+M432)&gt;3,0.85,(I432+M432+0.2-BF432))))</f>
        <v>0</v>
      </c>
      <c r="BH432" s="539" t="n">
        <f aca="false">IF(D432&gt;2,ROUND(((1.42+0.4)+(0.91+0.4))*2*BG432,2),ROUND(AV432*AX432*BF432,2))</f>
        <v>3.04</v>
      </c>
      <c r="BI432" s="539" t="n">
        <f aca="false">ROUND(((PI()*0.9^2)/4)*BG432,2)</f>
        <v>0</v>
      </c>
      <c r="BJ432" s="550" t="n">
        <f aca="false">ROUND(BD432-BE432-BH432-BI432-BB432-BC432,2)</f>
        <v>5.36</v>
      </c>
      <c r="BK432" s="516"/>
    </row>
    <row r="433" customFormat="false" ht="14.25" hidden="false" customHeight="false" outlineLevel="0" collapsed="false">
      <c r="A433" s="503"/>
      <c r="B433" s="504"/>
      <c r="C433" s="604"/>
      <c r="D433" s="505"/>
      <c r="E433" s="505"/>
      <c r="F433" s="505"/>
      <c r="G433" s="505"/>
      <c r="H433" s="507"/>
      <c r="I433" s="508"/>
      <c r="J433" s="508"/>
      <c r="K433" s="508"/>
      <c r="L433" s="509"/>
      <c r="M433" s="510"/>
      <c r="N433" s="510"/>
      <c r="O433" s="509"/>
      <c r="P433" s="509"/>
      <c r="Q433" s="511"/>
      <c r="R433" s="511"/>
      <c r="S433" s="511"/>
      <c r="T433" s="511"/>
      <c r="U433" s="511"/>
      <c r="V433" s="512"/>
      <c r="W433" s="513"/>
      <c r="X433" s="518"/>
      <c r="Y433" s="505"/>
      <c r="Z433" s="551"/>
      <c r="AA433" s="505"/>
      <c r="AB433" s="552"/>
      <c r="AC433" s="553"/>
      <c r="AD433" s="553"/>
      <c r="AE433" s="554"/>
      <c r="AF433" s="554"/>
      <c r="AG433" s="551"/>
      <c r="AH433" s="555"/>
      <c r="AI433" s="555"/>
      <c r="AJ433" s="555"/>
      <c r="AK433" s="555"/>
      <c r="AL433" s="555"/>
      <c r="AM433" s="553"/>
      <c r="AN433" s="556"/>
      <c r="AO433" s="518"/>
      <c r="AP433" s="504"/>
      <c r="AQ433" s="604"/>
      <c r="AR433" s="505"/>
      <c r="AS433" s="505"/>
      <c r="AT433" s="505"/>
      <c r="AU433" s="507"/>
      <c r="AV433" s="505"/>
      <c r="AW433" s="551"/>
      <c r="AX433" s="505"/>
      <c r="AY433" s="510"/>
      <c r="AZ433" s="510"/>
      <c r="BA433" s="510"/>
      <c r="BB433" s="509"/>
      <c r="BC433" s="509"/>
      <c r="BD433" s="509"/>
      <c r="BE433" s="509"/>
      <c r="BF433" s="511"/>
      <c r="BG433" s="511"/>
      <c r="BH433" s="511"/>
      <c r="BI433" s="511"/>
      <c r="BJ433" s="515"/>
      <c r="BK433" s="516"/>
    </row>
    <row r="434" s="456" customFormat="true" ht="14.25" hidden="false" customHeight="false" outlineLevel="0" collapsed="false">
      <c r="A434" s="557" t="s">
        <v>1527</v>
      </c>
      <c r="B434" s="504"/>
      <c r="C434" s="504"/>
      <c r="D434" s="505"/>
      <c r="E434" s="505"/>
      <c r="F434" s="505"/>
      <c r="G434" s="506"/>
      <c r="H434" s="507"/>
      <c r="I434" s="508"/>
      <c r="J434" s="508"/>
      <c r="K434" s="508"/>
      <c r="L434" s="509"/>
      <c r="M434" s="510"/>
      <c r="N434" s="510"/>
      <c r="O434" s="509"/>
      <c r="P434" s="509"/>
      <c r="Q434" s="511"/>
      <c r="R434" s="511"/>
      <c r="S434" s="511"/>
      <c r="T434" s="511"/>
      <c r="U434" s="511"/>
      <c r="V434" s="512"/>
      <c r="W434" s="513"/>
      <c r="X434" s="528" t="str">
        <f aca="false">$A434</f>
        <v>Rua Jaerth Medeiros ==&gt; Rua João Cabete</v>
      </c>
      <c r="Y434" s="522"/>
      <c r="Z434" s="522"/>
      <c r="AA434" s="522"/>
      <c r="AB434" s="525"/>
      <c r="AC434" s="525"/>
      <c r="AD434" s="525"/>
      <c r="AE434" s="525"/>
      <c r="AF434" s="523"/>
      <c r="AG434" s="525"/>
      <c r="AH434" s="525"/>
      <c r="AI434" s="525"/>
      <c r="AJ434" s="525"/>
      <c r="AK434" s="525"/>
      <c r="AL434" s="525"/>
      <c r="AM434" s="525"/>
      <c r="AN434" s="527"/>
      <c r="AO434" s="557" t="str">
        <f aca="false">$A434</f>
        <v>Rua Jaerth Medeiros ==&gt; Rua João Cabete</v>
      </c>
      <c r="AP434" s="504"/>
      <c r="AQ434" s="504"/>
      <c r="AR434" s="505"/>
      <c r="AS434" s="505"/>
      <c r="AT434" s="505"/>
      <c r="AU434" s="507"/>
      <c r="AV434" s="506"/>
      <c r="AW434" s="506"/>
      <c r="AX434" s="506"/>
      <c r="AY434" s="510"/>
      <c r="AZ434" s="510"/>
      <c r="BA434" s="510"/>
      <c r="BB434" s="509"/>
      <c r="BC434" s="509"/>
      <c r="BD434" s="509"/>
      <c r="BE434" s="509"/>
      <c r="BF434" s="509"/>
      <c r="BG434" s="509"/>
      <c r="BH434" s="509"/>
      <c r="BI434" s="509"/>
      <c r="BJ434" s="515"/>
      <c r="BK434" s="516"/>
    </row>
    <row r="435" customFormat="false" ht="14.25" hidden="false" customHeight="false" outlineLevel="0" collapsed="false">
      <c r="A435" s="558" t="s">
        <v>1528</v>
      </c>
      <c r="B435" s="570" t="s">
        <v>10</v>
      </c>
      <c r="C435" s="571" t="s">
        <v>1529</v>
      </c>
      <c r="D435" s="560" t="n">
        <v>0.4</v>
      </c>
      <c r="E435" s="561"/>
      <c r="F435" s="561"/>
      <c r="G435" s="560" t="s">
        <v>1155</v>
      </c>
      <c r="H435" s="562" t="n">
        <v>22</v>
      </c>
      <c r="I435" s="563" t="n">
        <v>0.81</v>
      </c>
      <c r="J435" s="563" t="n">
        <v>1.1539</v>
      </c>
      <c r="K435" s="536" t="n">
        <v>0</v>
      </c>
      <c r="L435" s="537" t="n">
        <f aca="false">ROUND((I435+J435)/2,2)</f>
        <v>0.98</v>
      </c>
      <c r="M435" s="538" t="n">
        <f aca="false">IF(F435=0,ROUND($D435*0.1,2),IF(D435&gt;2.8,0.18,0.15))</f>
        <v>0.04</v>
      </c>
      <c r="N435" s="538" t="n">
        <f aca="false">IF(F435=0,IF(ROUND($D435/4,2),IF(ROUND(($D435*1.2)/6,2)&lt;0.1,0.1,ROUND(($D435*1.2)/6,2))),0.5)</f>
        <v>0.1</v>
      </c>
      <c r="O435" s="537" t="n">
        <f aca="false">L435+M435+N435</f>
        <v>1.12</v>
      </c>
      <c r="P435" s="537" t="n">
        <f aca="false">IF(O435&lt;2,(D435+M435*2)+0.6,(D435+M435*2)+0.6+ROUNDUP(O435-2,0)*0.1)</f>
        <v>1.08</v>
      </c>
      <c r="Q435" s="539" t="n">
        <f aca="false">IF($O435&lt;=$W$4,ROUND(IF($O435&lt;1.5,$O435*$H435*$P435,1.5*$H435*$P435),2),0)</f>
        <v>26.61</v>
      </c>
      <c r="R435" s="539" t="n">
        <f aca="false">IF($O435&gt;$W$4,ROUND(IF($O435&lt;1.5,$O435*$H435*$P435,1.5*$H435*$P435),2),0)</f>
        <v>0</v>
      </c>
      <c r="S435" s="539" t="n">
        <f aca="false">IF($O435&gt;$W$4,ROUND(IF($O435&lt;1.5,0,IF($O435&gt;3,1.5*$H435*$P435,($O435-1.5)*$H435*$P435)),2),0)</f>
        <v>0</v>
      </c>
      <c r="T435" s="539" t="n">
        <f aca="false">IF($O435&gt;$W$4,ROUND(IF($O435&lt;3,0,IF($O435&gt;4.5,1.5*$H435*$P435,($O435-3)*$H435*$P435)),2),0)</f>
        <v>0</v>
      </c>
      <c r="U435" s="539" t="n">
        <f aca="false">IF($O435&gt;$W$4,ROUND(IF($O435&lt;4.5,0,IF($O435&gt;6,($O435-4.5)*$H435*$P435,($O435-4.5)*$H435*$P435)),2),0)</f>
        <v>0</v>
      </c>
      <c r="V435" s="540" t="n">
        <f aca="false">IF($O435&gt;$W$4,IF($O435&lt;=4,ROUND($H435*($O435+0.5)*2,2),0),0)</f>
        <v>0</v>
      </c>
      <c r="W435" s="541" t="n">
        <f aca="false">IF($O435&gt;$W$4,IF($O435&gt;4,ROUND($H435*($O435+0.5)*2,2),0),0)</f>
        <v>0</v>
      </c>
      <c r="X435" s="558" t="str">
        <f aca="false">A435</f>
        <v>JC32-1</v>
      </c>
      <c r="Y435" s="560" t="n">
        <f aca="false">IF($D435=0.4,1.2,IF($D435=0.6,1.2,IF($D435=0.8,1.3,IF($D435=1,1.5,IF($D435=1.2,1.7,IF($D435&lt;=2,2,"--"))))))</f>
        <v>1.2</v>
      </c>
      <c r="Z435" s="564" t="s">
        <v>1151</v>
      </c>
      <c r="AA435" s="561" t="n">
        <f aca="false">Y435</f>
        <v>1.2</v>
      </c>
      <c r="AB435" s="543" t="n">
        <f aca="false">IF($Y435="--","--",I435)</f>
        <v>0.81</v>
      </c>
      <c r="AC435" s="544" t="n">
        <f aca="false">IF($Y435="--","--",IF(D435&gt;1.5,0.15,ROUND($D435*0.1,2)))</f>
        <v>0.04</v>
      </c>
      <c r="AD435" s="544" t="n">
        <f aca="false">IF($Y435="--","--",0.15)</f>
        <v>0.15</v>
      </c>
      <c r="AE435" s="545" t="n">
        <f aca="false">IF($Y435="--","--",ROUND(AB435+AC435+AD435,2))</f>
        <v>1</v>
      </c>
      <c r="AF435" s="565" t="n">
        <f aca="false">IF($Y435="--","--",IF($AB435&lt;=2,$Y435+1,($Y435+1)+ROUNDUP($AB435-2,0)*0.1))</f>
        <v>2.2</v>
      </c>
      <c r="AG435" s="566" t="n">
        <f aca="false">IF($D435=0.4,0.92,IF($D435=0.6,0.68,IF($D435=0.8,0.74,IF($D435=1,0.7,IF($D435=1.2,0.66,IF($D435=1.5,0.6,IF($D435&lt;=2,(2.4-(D435+0.3)),"--")))))))</f>
        <v>0.92</v>
      </c>
      <c r="AH435" s="547" t="n">
        <f aca="false">IF($Y435="--","--",IF($AE435&lt;=$W$4,ROUND(IF($AE435&lt;1.5,$AE435*$AF435*$AG435,1.5*$AF435*$AG435),2),0))</f>
        <v>2.02</v>
      </c>
      <c r="AI435" s="547" t="n">
        <f aca="false">IF($Y435="--","--",IF($AE435&gt;$W$4,ROUND(IF($AE435&lt;1.5,$AE435*$AF435*$AG435,1.5*$AF435*$AG435),2),0))</f>
        <v>0</v>
      </c>
      <c r="AJ435" s="547" t="n">
        <f aca="false">IF($Y435="--","--",IF($AE435&gt;$W$4,ROUND(IF($AE435&lt;1.5,0,IF($AE435&gt;3,1.5*$AF435*$AG435,($AE435-1.5)*$AF435*$AG435)),2),0))</f>
        <v>0</v>
      </c>
      <c r="AK435" s="547" t="n">
        <f aca="false">IF($Y435="--","--",IF($AE435&gt;$W$4,ROUND(IF($AE435&lt;3,0,IF($AE435&gt;4.5,1.5*$AF435*$AG435,($AE435-3)*$AF435*$AG435)),2),0))</f>
        <v>0</v>
      </c>
      <c r="AL435" s="547" t="n">
        <f aca="false">IF($Y435="--","--",IF($AE435&gt;$W$4,ROUND(IF($AE435&lt;4.5,0,IF($AE435&gt;6,($AE435-4.5)*$AF435*$AG435,($AE435-4.5)*$AF435*$AG435)),2),0))</f>
        <v>0</v>
      </c>
      <c r="AM435" s="544" t="n">
        <f aca="false">IF($Y435="--","--",IF($AE435&gt;$W$4,IF($AE435&lt;=4,ROUND(($AG435*4)*($AE435+0.5)*2,2),0),0))</f>
        <v>0</v>
      </c>
      <c r="AN435" s="548" t="n">
        <f aca="false">IF($Y435="--","--",IF($AE435&gt;$W$4,IF($AE435&gt;4,ROUND(($AG435*4)*($AE435+0.5)*2,2),0),0))</f>
        <v>0</v>
      </c>
      <c r="AO435" s="558" t="s">
        <v>1528</v>
      </c>
      <c r="AP435" s="570" t="s">
        <v>10</v>
      </c>
      <c r="AQ435" s="571" t="s">
        <v>1529</v>
      </c>
      <c r="AR435" s="560" t="n">
        <v>0.4</v>
      </c>
      <c r="AS435" s="561"/>
      <c r="AT435" s="561"/>
      <c r="AU435" s="562" t="n">
        <v>22</v>
      </c>
      <c r="AV435" s="560" t="n">
        <f aca="false">IF($Y435="--","--",Y435+0.2)</f>
        <v>1.4</v>
      </c>
      <c r="AW435" s="564" t="s">
        <v>1151</v>
      </c>
      <c r="AX435" s="561" t="n">
        <f aca="false">AV435</f>
        <v>1.4</v>
      </c>
      <c r="AY435" s="538" t="n">
        <f aca="false">IF(D435&gt;2,AU435,AU435-AV435)</f>
        <v>20.6</v>
      </c>
      <c r="AZ435" s="538" t="n">
        <f aca="false">N435</f>
        <v>0.1</v>
      </c>
      <c r="BA435" s="538" t="n">
        <f aca="false">P435</f>
        <v>1.08</v>
      </c>
      <c r="BB435" s="537" t="n">
        <f aca="false">IF(F435=0,IF(ROUND(AY435*(((N435*P435)+(((D435+M435*2)/6)*P435))-ROUND(((D435+M435*2)^2)*((PI()*96.379/(4*360))-((SIN((96.379/2)*PI()/180))*(COS((96.379/2)*PI()/180))/4)),4)),2),ROUND(AY435*(((N435*P435)+(((D435+M435*2)/4)*P435))-ROUND(((D435+M435*2)^2)*((PI()*120/(4*360))-((SIN((120/2)*PI()/180))*(COS((120/2)*PI()/180))/4)),4)),2)),0)</f>
        <v>4.17</v>
      </c>
      <c r="BC435" s="549" t="n">
        <f aca="false">IF(F435&gt;0,ROUND(AY435*N435*P435,2),0)</f>
        <v>0</v>
      </c>
      <c r="BD435" s="549" t="n">
        <f aca="false">SUM(Q435:U435,AH435:AL435)</f>
        <v>28.63</v>
      </c>
      <c r="BE435" s="549" t="n">
        <f aca="false">IF(F435=0,ROUND((PI()*((D435+M435*2)^2)/4)*AY435,2),ROUND((D435+M435*2)*(F435+M435*2)*AY435,2))</f>
        <v>3.73</v>
      </c>
      <c r="BF435" s="572" t="n">
        <f aca="false">IF(($I435+M435-0.15)&lt;=2,($I435+M435+0.15),IF(($I435+M435)&lt;=3,2.35,($I435+M435+0.2)-0.85))</f>
        <v>1</v>
      </c>
      <c r="BG435" s="572" t="n">
        <f aca="false">IF(D435&gt;2,(I435-F435-M435-0.11),IF(($I435+M435)&lt;=2,0,IF(($I435+M435)&gt;3,0.85,(I435+M435+0.2-BF435))))</f>
        <v>0</v>
      </c>
      <c r="BH435" s="572" t="n">
        <f aca="false">IF(D435&gt;2,ROUND(((1.42+0.4)+(0.91+0.4))*2*BG435,2),ROUND(AV435*AX435*BF435,2))</f>
        <v>1.96</v>
      </c>
      <c r="BI435" s="572" t="n">
        <f aca="false">ROUND(((PI()*0.9^2)/4)*BG435,2)</f>
        <v>0</v>
      </c>
      <c r="BJ435" s="550" t="n">
        <f aca="false">ROUND(BD435-BE435-BH435-BI435-BB435-BC435,2)</f>
        <v>18.77</v>
      </c>
      <c r="BK435" s="516"/>
    </row>
    <row r="436" customFormat="false" ht="14.25" hidden="false" customHeight="false" outlineLevel="0" collapsed="false">
      <c r="A436" s="530" t="s">
        <v>1529</v>
      </c>
      <c r="B436" s="531" t="s">
        <v>10</v>
      </c>
      <c r="C436" s="569" t="s">
        <v>1530</v>
      </c>
      <c r="D436" s="533" t="n">
        <v>0.4</v>
      </c>
      <c r="E436" s="534"/>
      <c r="F436" s="534"/>
      <c r="G436" s="533" t="s">
        <v>1150</v>
      </c>
      <c r="H436" s="535" t="n">
        <v>30</v>
      </c>
      <c r="I436" s="536" t="n">
        <v>1.1539</v>
      </c>
      <c r="J436" s="536" t="n">
        <v>1.1187</v>
      </c>
      <c r="K436" s="536" t="n">
        <v>0</v>
      </c>
      <c r="L436" s="537" t="n">
        <f aca="false">ROUND((I436+J436)/2,2)</f>
        <v>1.14</v>
      </c>
      <c r="M436" s="538" t="n">
        <f aca="false">IF(F436=0,ROUND($D436*0.1,2),IF(D436&gt;2.8,0.18,0.15))</f>
        <v>0.04</v>
      </c>
      <c r="N436" s="538" t="n">
        <f aca="false">IF(F436=0,IF(ROUND($D436/4,2),IF(ROUND(($D436*1.2)/6,2)&lt;0.1,0.1,ROUND(($D436*1.2)/6,2))),0.5)</f>
        <v>0.1</v>
      </c>
      <c r="O436" s="537" t="n">
        <f aca="false">L436+M436+N436</f>
        <v>1.28</v>
      </c>
      <c r="P436" s="537" t="n">
        <f aca="false">IF(O436&lt;2,(D436+M436*2)+0.6,(D436+M436*2)+0.6+ROUNDUP(O436-2,0)*0.1)</f>
        <v>1.08</v>
      </c>
      <c r="Q436" s="539" t="n">
        <f aca="false">IF($O436&lt;=$W$4,ROUND(IF($O436&lt;1.5,$O436*$H436*$P436,1.5*$H436*$P436),2),0)</f>
        <v>41.47</v>
      </c>
      <c r="R436" s="539" t="n">
        <f aca="false">IF($O436&gt;$W$4,ROUND(IF($O436&lt;1.5,$O436*$H436*$P436,1.5*$H436*$P436),2),0)</f>
        <v>0</v>
      </c>
      <c r="S436" s="539" t="n">
        <f aca="false">IF($O436&gt;$W$4,ROUND(IF($O436&lt;1.5,0,IF($O436&gt;3,1.5*$H436*$P436,($O436-1.5)*$H436*$P436)),2),0)</f>
        <v>0</v>
      </c>
      <c r="T436" s="539" t="n">
        <f aca="false">IF($O436&gt;$W$4,ROUND(IF($O436&lt;3,0,IF($O436&gt;4.5,1.5*$H436*$P436,($O436-3)*$H436*$P436)),2),0)</f>
        <v>0</v>
      </c>
      <c r="U436" s="539" t="n">
        <f aca="false">IF($O436&gt;$W$4,ROUND(IF($O436&lt;4.5,0,IF($O436&gt;6,($O436-4.5)*$H436*$P436,($O436-4.5)*$H436*$P436)),2),0)</f>
        <v>0</v>
      </c>
      <c r="V436" s="540" t="n">
        <f aca="false">IF($O436&gt;$W$4,IF($O436&lt;=4,ROUND($H436*($O436+0.5)*2,2),0),0)</f>
        <v>0</v>
      </c>
      <c r="W436" s="541" t="n">
        <f aca="false">IF($O436&gt;$W$4,IF($O436&gt;4,ROUND($H436*($O436+0.5)*2,2),0),0)</f>
        <v>0</v>
      </c>
      <c r="X436" s="530" t="str">
        <f aca="false">A436</f>
        <v>JC32-2</v>
      </c>
      <c r="Y436" s="533" t="n">
        <f aca="false">IF($D436=0.4,1.2,IF($D436=0.6,1.2,IF($D436=0.8,1.3,IF($D436=1,1.5,IF($D436=1.2,1.7,IF($D436&lt;=2,2,"--"))))))</f>
        <v>1.2</v>
      </c>
      <c r="Z436" s="542" t="s">
        <v>1151</v>
      </c>
      <c r="AA436" s="534" t="n">
        <f aca="false">Y436</f>
        <v>1.2</v>
      </c>
      <c r="AB436" s="543" t="n">
        <f aca="false">IF($Y436="--","--",I436)</f>
        <v>1.1539</v>
      </c>
      <c r="AC436" s="544" t="n">
        <f aca="false">IF($Y436="--","--",IF(D436&gt;1.5,0.15,ROUND($D436*0.1,2)))</f>
        <v>0.04</v>
      </c>
      <c r="AD436" s="544" t="n">
        <f aca="false">IF($Y436="--","--",0.15)</f>
        <v>0.15</v>
      </c>
      <c r="AE436" s="545" t="n">
        <f aca="false">IF($Y436="--","--",ROUND(AB436+AC436+AD436,2))</f>
        <v>1.34</v>
      </c>
      <c r="AF436" s="545" t="n">
        <f aca="false">IF($Y436="--","--",IF($AB436&lt;=2,$Y436+1,($Y436+1)+ROUNDUP($AB436-2,0)*0.1))</f>
        <v>2.2</v>
      </c>
      <c r="AG436" s="546" t="n">
        <f aca="false">IF($D436=0.4,0.92,IF($D436=0.6,0.68,IF($D436=0.8,0.74,IF($D436=1,0.7,IF($D436=1.2,0.66,IF($D436=1.5,0.6,IF($D436&lt;=2,(2.4-(D436+0.3)),"--")))))))</f>
        <v>0.92</v>
      </c>
      <c r="AH436" s="547" t="n">
        <f aca="false">IF($Y436="--","--",IF($AE436&lt;=$W$4,ROUND(IF($AE436&lt;1.5,$AE436*$AF436*$AG436,1.5*$AF436*$AG436),2),0))</f>
        <v>2.71</v>
      </c>
      <c r="AI436" s="547" t="n">
        <f aca="false">IF($Y436="--","--",IF($AE436&gt;$W$4,ROUND(IF($AE436&lt;1.5,$AE436*$AF436*$AG436,1.5*$AF436*$AG436),2),0))</f>
        <v>0</v>
      </c>
      <c r="AJ436" s="547" t="n">
        <f aca="false">IF($Y436="--","--",IF($AE436&gt;$W$4,ROUND(IF($AE436&lt;1.5,0,IF($AE436&gt;3,1.5*$AF436*$AG436,($AE436-1.5)*$AF436*$AG436)),2),0))</f>
        <v>0</v>
      </c>
      <c r="AK436" s="547" t="n">
        <f aca="false">IF($Y436="--","--",IF($AE436&gt;$W$4,ROUND(IF($AE436&lt;3,0,IF($AE436&gt;4.5,1.5*$AF436*$AG436,($AE436-3)*$AF436*$AG436)),2),0))</f>
        <v>0</v>
      </c>
      <c r="AL436" s="547" t="n">
        <f aca="false">IF($Y436="--","--",IF($AE436&gt;$W$4,ROUND(IF($AE436&lt;4.5,0,IF($AE436&gt;6,($AE436-4.5)*$AF436*$AG436,($AE436-4.5)*$AF436*$AG436)),2),0))</f>
        <v>0</v>
      </c>
      <c r="AM436" s="544" t="n">
        <f aca="false">IF($Y436="--","--",IF($AE436&gt;$W$4,IF($AE436&lt;=4,ROUND(($AG436*4)*($AE436+0.5)*2,2),0),0))</f>
        <v>0</v>
      </c>
      <c r="AN436" s="548" t="n">
        <f aca="false">IF($Y436="--","--",IF($AE436&gt;$W$4,IF($AE436&gt;4,ROUND(($AG436*4)*($AE436+0.5)*2,2),0),0))</f>
        <v>0</v>
      </c>
      <c r="AO436" s="530" t="s">
        <v>1529</v>
      </c>
      <c r="AP436" s="531" t="s">
        <v>10</v>
      </c>
      <c r="AQ436" s="569" t="s">
        <v>1530</v>
      </c>
      <c r="AR436" s="533" t="n">
        <v>0.4</v>
      </c>
      <c r="AS436" s="534"/>
      <c r="AT436" s="534"/>
      <c r="AU436" s="535" t="n">
        <v>30</v>
      </c>
      <c r="AV436" s="533" t="n">
        <f aca="false">IF($Y436="--","--",Y436+0.2)</f>
        <v>1.4</v>
      </c>
      <c r="AW436" s="542" t="s">
        <v>1151</v>
      </c>
      <c r="AX436" s="534" t="n">
        <f aca="false">AV436</f>
        <v>1.4</v>
      </c>
      <c r="AY436" s="538" t="n">
        <f aca="false">IF(D436&gt;2,AU436,AU436-AV436)</f>
        <v>28.6</v>
      </c>
      <c r="AZ436" s="538" t="n">
        <f aca="false">N436</f>
        <v>0.1</v>
      </c>
      <c r="BA436" s="538" t="n">
        <f aca="false">P436</f>
        <v>1.08</v>
      </c>
      <c r="BB436" s="537" t="n">
        <f aca="false">IF(F436=0,IF(ROUND(AY436*(((N436*P436)+(((D436+M436*2)/6)*P436))-ROUND(((D436+M436*2)^2)*((PI()*96.379/(4*360))-((SIN((96.379/2)*PI()/180))*(COS((96.379/2)*PI()/180))/4)),4)),2),ROUND(AY436*(((N436*P436)+(((D436+M436*2)/4)*P436))-ROUND(((D436+M436*2)^2)*((PI()*120/(4*360))-((SIN((120/2)*PI()/180))*(COS((120/2)*PI()/180))/4)),4)),2)),0)</f>
        <v>5.78</v>
      </c>
      <c r="BC436" s="549" t="n">
        <f aca="false">IF(F436&gt;0,ROUND(AY436*N436*P436,2),0)</f>
        <v>0</v>
      </c>
      <c r="BD436" s="549" t="n">
        <f aca="false">SUM(Q436:U436,AH436:AL436)</f>
        <v>44.18</v>
      </c>
      <c r="BE436" s="549" t="n">
        <f aca="false">IF(F436=0,ROUND((PI()*((D436+M436*2)^2)/4)*AY436,2),ROUND((D436+M436*2)*(F436+M436*2)*AY436,2))</f>
        <v>5.18</v>
      </c>
      <c r="BF436" s="572" t="n">
        <f aca="false">IF(($I436+M436-0.15)&lt;=2,($I436+M436+0.15),IF(($I436+M436)&lt;=3,2.35,($I436+M436+0.2)-0.85))</f>
        <v>1.3439</v>
      </c>
      <c r="BG436" s="572" t="n">
        <f aca="false">IF(D436&gt;2,(I436-F436-M436-0.11),IF(($I436+M436)&lt;=2,0,IF(($I436+M436)&gt;3,0.85,(I436+M436+0.2-BF436))))</f>
        <v>0</v>
      </c>
      <c r="BH436" s="572" t="n">
        <f aca="false">IF(D436&gt;2,ROUND(((1.42+0.4)+(0.91+0.4))*2*BG436,2),ROUND(AV436*AX436*BF436,2))</f>
        <v>2.63</v>
      </c>
      <c r="BI436" s="572" t="n">
        <f aca="false">ROUND(((PI()*0.9^2)/4)*BG436,2)</f>
        <v>0</v>
      </c>
      <c r="BJ436" s="550" t="n">
        <f aca="false">ROUND(BD436-BE436-BH436-BI436-BB436-BC436,2)</f>
        <v>30.59</v>
      </c>
      <c r="BK436" s="516"/>
    </row>
    <row r="437" customFormat="false" ht="14.25" hidden="false" customHeight="false" outlineLevel="0" collapsed="false">
      <c r="A437" s="530" t="s">
        <v>1530</v>
      </c>
      <c r="B437" s="531" t="s">
        <v>10</v>
      </c>
      <c r="C437" s="532" t="s">
        <v>1531</v>
      </c>
      <c r="D437" s="533" t="n">
        <v>0.4</v>
      </c>
      <c r="E437" s="534"/>
      <c r="F437" s="534"/>
      <c r="G437" s="533" t="s">
        <v>1150</v>
      </c>
      <c r="H437" s="535" t="n">
        <v>17</v>
      </c>
      <c r="I437" s="536" t="n">
        <v>1.1187</v>
      </c>
      <c r="J437" s="536" t="n">
        <v>1.2146</v>
      </c>
      <c r="K437" s="536" t="n">
        <v>0.904</v>
      </c>
      <c r="L437" s="537" t="n">
        <f aca="false">ROUND((I437+J437)/2,2)</f>
        <v>1.17</v>
      </c>
      <c r="M437" s="538" t="n">
        <f aca="false">IF(F437=0,ROUND($D437*0.1,2),IF(D437&gt;2.8,0.18,0.15))</f>
        <v>0.04</v>
      </c>
      <c r="N437" s="538" t="n">
        <f aca="false">IF(F437=0,IF(ROUND($D437/4,2),IF(ROUND(($D437*1.2)/6,2)&lt;0.1,0.1,ROUND(($D437*1.2)/6,2))),0.5)</f>
        <v>0.1</v>
      </c>
      <c r="O437" s="537" t="n">
        <f aca="false">L437+M437+N437</f>
        <v>1.31</v>
      </c>
      <c r="P437" s="537" t="n">
        <f aca="false">IF(O437&lt;2,(D437+M437*2)+0.6,(D437+M437*2)+0.6+ROUNDUP(O437-2,0)*0.1)</f>
        <v>1.08</v>
      </c>
      <c r="Q437" s="539" t="n">
        <f aca="false">IF($O437&lt;=$W$4,ROUND(IF($O437&lt;1.5,$O437*$H437*$P437,1.5*$H437*$P437),2),0)</f>
        <v>24.05</v>
      </c>
      <c r="R437" s="539" t="n">
        <f aca="false">IF($O437&gt;$W$4,ROUND(IF($O437&lt;1.5,$O437*$H437*$P437,1.5*$H437*$P437),2),0)</f>
        <v>0</v>
      </c>
      <c r="S437" s="539" t="n">
        <f aca="false">IF($O437&gt;$W$4,ROUND(IF($O437&lt;1.5,0,IF($O437&gt;3,1.5*$H437*$P437,($O437-1.5)*$H437*$P437)),2),0)</f>
        <v>0</v>
      </c>
      <c r="T437" s="539" t="n">
        <f aca="false">IF($O437&gt;$W$4,ROUND(IF($O437&lt;3,0,IF($O437&gt;4.5,1.5*$H437*$P437,($O437-3)*$H437*$P437)),2),0)</f>
        <v>0</v>
      </c>
      <c r="U437" s="539" t="n">
        <f aca="false">IF($O437&gt;$W$4,ROUND(IF($O437&lt;4.5,0,IF($O437&gt;6,($O437-4.5)*$H437*$P437,($O437-4.5)*$H437*$P437)),2),0)</f>
        <v>0</v>
      </c>
      <c r="V437" s="540" t="n">
        <f aca="false">IF($O437&gt;$W$4,IF($O437&lt;=4,ROUND($H437*($O437+0.5)*2,2),0),0)</f>
        <v>0</v>
      </c>
      <c r="W437" s="541" t="n">
        <f aca="false">IF($O437&gt;$W$4,IF($O437&gt;4,ROUND($H437*($O437+0.5)*2,2),0),0)</f>
        <v>0</v>
      </c>
      <c r="X437" s="530" t="str">
        <f aca="false">A437</f>
        <v>JC32-3</v>
      </c>
      <c r="Y437" s="533" t="n">
        <f aca="false">IF($D437=0.4,1.2,IF($D437=0.6,1.2,IF($D437=0.8,1.3,IF($D437=1,1.5,IF($D437=1.2,1.7,IF($D437&lt;=2,2,"--"))))))</f>
        <v>1.2</v>
      </c>
      <c r="Z437" s="542" t="s">
        <v>1151</v>
      </c>
      <c r="AA437" s="534" t="n">
        <f aca="false">Y437</f>
        <v>1.2</v>
      </c>
      <c r="AB437" s="543" t="n">
        <f aca="false">IF($Y437="--","--",I437)</f>
        <v>1.1187</v>
      </c>
      <c r="AC437" s="544" t="n">
        <f aca="false">IF($Y437="--","--",IF(D437&gt;1.5,0.15,ROUND($D437*0.1,2)))</f>
        <v>0.04</v>
      </c>
      <c r="AD437" s="544" t="n">
        <f aca="false">IF($Y437="--","--",0.15)</f>
        <v>0.15</v>
      </c>
      <c r="AE437" s="545" t="n">
        <f aca="false">IF($Y437="--","--",ROUND(AB437+AC437+AD437,2))</f>
        <v>1.31</v>
      </c>
      <c r="AF437" s="545" t="n">
        <f aca="false">IF($Y437="--","--",IF($AB437&lt;=2,$Y437+1,($Y437+1)+ROUNDUP($AB437-2,0)*0.1))</f>
        <v>2.2</v>
      </c>
      <c r="AG437" s="546" t="n">
        <f aca="false">IF($D437=0.4,0.92,IF($D437=0.6,0.68,IF($D437=0.8,0.74,IF($D437=1,0.7,IF($D437=1.2,0.66,IF($D437=1.5,0.6,IF($D437&lt;=2,(2.4-(D437+0.3)),"--")))))))</f>
        <v>0.92</v>
      </c>
      <c r="AH437" s="547" t="n">
        <f aca="false">IF($Y437="--","--",IF($AE437&lt;=$W$4,ROUND(IF($AE437&lt;1.5,$AE437*$AF437*$AG437,1.5*$AF437*$AG437),2),0))</f>
        <v>2.65</v>
      </c>
      <c r="AI437" s="547" t="n">
        <f aca="false">IF($Y437="--","--",IF($AE437&gt;$W$4,ROUND(IF($AE437&lt;1.5,$AE437*$AF437*$AG437,1.5*$AF437*$AG437),2),0))</f>
        <v>0</v>
      </c>
      <c r="AJ437" s="547" t="n">
        <f aca="false">IF($Y437="--","--",IF($AE437&gt;$W$4,ROUND(IF($AE437&lt;1.5,0,IF($AE437&gt;3,1.5*$AF437*$AG437,($AE437-1.5)*$AF437*$AG437)),2),0))</f>
        <v>0</v>
      </c>
      <c r="AK437" s="547" t="n">
        <f aca="false">IF($Y437="--","--",IF($AE437&gt;$W$4,ROUND(IF($AE437&lt;3,0,IF($AE437&gt;4.5,1.5*$AF437*$AG437,($AE437-3)*$AF437*$AG437)),2),0))</f>
        <v>0</v>
      </c>
      <c r="AL437" s="547" t="n">
        <f aca="false">IF($Y437="--","--",IF($AE437&gt;$W$4,ROUND(IF($AE437&lt;4.5,0,IF($AE437&gt;6,($AE437-4.5)*$AF437*$AG437,($AE437-4.5)*$AF437*$AG437)),2),0))</f>
        <v>0</v>
      </c>
      <c r="AM437" s="544" t="n">
        <f aca="false">IF($Y437="--","--",IF($AE437&gt;$W$4,IF($AE437&lt;=4,ROUND(($AG437*4)*($AE437+0.5)*2,2),0),0))</f>
        <v>0</v>
      </c>
      <c r="AN437" s="548" t="n">
        <f aca="false">IF($Y437="--","--",IF($AE437&gt;$W$4,IF($AE437&gt;4,ROUND(($AG437*4)*($AE437+0.5)*2,2),0),0))</f>
        <v>0</v>
      </c>
      <c r="AO437" s="530" t="s">
        <v>1530</v>
      </c>
      <c r="AP437" s="531" t="s">
        <v>10</v>
      </c>
      <c r="AQ437" s="532" t="s">
        <v>1531</v>
      </c>
      <c r="AR437" s="533" t="n">
        <v>0.4</v>
      </c>
      <c r="AS437" s="534"/>
      <c r="AT437" s="534"/>
      <c r="AU437" s="535" t="n">
        <v>17</v>
      </c>
      <c r="AV437" s="533" t="n">
        <f aca="false">IF($Y437="--","--",Y437+0.2)</f>
        <v>1.4</v>
      </c>
      <c r="AW437" s="542" t="s">
        <v>1151</v>
      </c>
      <c r="AX437" s="534" t="n">
        <f aca="false">AV437</f>
        <v>1.4</v>
      </c>
      <c r="AY437" s="538" t="n">
        <f aca="false">IF(D437&gt;2,AU437,AU437-AV437)</f>
        <v>15.6</v>
      </c>
      <c r="AZ437" s="538" t="n">
        <f aca="false">N437</f>
        <v>0.1</v>
      </c>
      <c r="BA437" s="538" t="n">
        <f aca="false">P437</f>
        <v>1.08</v>
      </c>
      <c r="BB437" s="537" t="n">
        <f aca="false">IF(F437=0,IF(ROUND(AY437*(((N437*P437)+(((D437+M437*2)/6)*P437))-ROUND(((D437+M437*2)^2)*((PI()*96.379/(4*360))-((SIN((96.379/2)*PI()/180))*(COS((96.379/2)*PI()/180))/4)),4)),2),ROUND(AY437*(((N437*P437)+(((D437+M437*2)/4)*P437))-ROUND(((D437+M437*2)^2)*((PI()*120/(4*360))-((SIN((120/2)*PI()/180))*(COS((120/2)*PI()/180))/4)),4)),2)),0)</f>
        <v>3.15</v>
      </c>
      <c r="BC437" s="549" t="n">
        <f aca="false">IF(F437&gt;0,ROUND(AY437*N437*P437,2),0)</f>
        <v>0</v>
      </c>
      <c r="BD437" s="549" t="n">
        <f aca="false">SUM(Q437:U437,AH437:AL437)</f>
        <v>26.7</v>
      </c>
      <c r="BE437" s="549" t="n">
        <f aca="false">IF(F437=0,ROUND((PI()*((D437+M437*2)^2)/4)*AY437,2),ROUND((D437+M437*2)*(F437+M437*2)*AY437,2))</f>
        <v>2.82</v>
      </c>
      <c r="BF437" s="539" t="n">
        <f aca="false">IF(($I437+M437-0.15)&lt;=2,($I437+M437+0.15),IF(($I437+M437)&lt;=3,2.35,($I437+M437+0.2)-0.85))</f>
        <v>1.3087</v>
      </c>
      <c r="BG437" s="539" t="n">
        <f aca="false">IF(D437&gt;2,(I437-F437-M437-0.11),IF(($I437+M437)&lt;=2,0,IF(($I437+M437)&gt;3,0.85,(I437+M437+0.2-BF437))))</f>
        <v>0</v>
      </c>
      <c r="BH437" s="539" t="n">
        <f aca="false">IF(D437&gt;2,ROUND(((1.42+0.4)+(0.91+0.4))*2*BG437,2),ROUND(AV437*AX437*BF437,2))</f>
        <v>2.57</v>
      </c>
      <c r="BI437" s="539" t="n">
        <f aca="false">ROUND(((PI()*0.9^2)/4)*BG437,2)</f>
        <v>0</v>
      </c>
      <c r="BJ437" s="550" t="n">
        <f aca="false">ROUND(BD437-BE437-BH437-BI437-BB437-BC437,2)</f>
        <v>18.16</v>
      </c>
      <c r="BK437" s="516"/>
    </row>
    <row r="438" customFormat="false" ht="14.25" hidden="false" customHeight="false" outlineLevel="0" collapsed="false">
      <c r="A438" s="503"/>
      <c r="B438" s="504"/>
      <c r="C438" s="604"/>
      <c r="D438" s="505"/>
      <c r="E438" s="505"/>
      <c r="F438" s="505"/>
      <c r="G438" s="505"/>
      <c r="H438" s="507"/>
      <c r="I438" s="508"/>
      <c r="J438" s="508"/>
      <c r="K438" s="508"/>
      <c r="L438" s="509"/>
      <c r="M438" s="510"/>
      <c r="N438" s="510"/>
      <c r="O438" s="509"/>
      <c r="P438" s="509"/>
      <c r="Q438" s="511"/>
      <c r="R438" s="511"/>
      <c r="S438" s="511"/>
      <c r="T438" s="511"/>
      <c r="U438" s="511"/>
      <c r="V438" s="512"/>
      <c r="W438" s="513"/>
      <c r="X438" s="518"/>
      <c r="Y438" s="505"/>
      <c r="Z438" s="551"/>
      <c r="AA438" s="505"/>
      <c r="AB438" s="552"/>
      <c r="AC438" s="553"/>
      <c r="AD438" s="553"/>
      <c r="AE438" s="554"/>
      <c r="AF438" s="554"/>
      <c r="AG438" s="551"/>
      <c r="AH438" s="555"/>
      <c r="AI438" s="555"/>
      <c r="AJ438" s="555"/>
      <c r="AK438" s="555"/>
      <c r="AL438" s="555"/>
      <c r="AM438" s="553"/>
      <c r="AN438" s="556"/>
      <c r="AO438" s="518"/>
      <c r="AP438" s="504"/>
      <c r="AQ438" s="604"/>
      <c r="AR438" s="505"/>
      <c r="AS438" s="505"/>
      <c r="AT438" s="505"/>
      <c r="AU438" s="507"/>
      <c r="AV438" s="505"/>
      <c r="AW438" s="551"/>
      <c r="AX438" s="505"/>
      <c r="AY438" s="510"/>
      <c r="AZ438" s="510"/>
      <c r="BA438" s="510"/>
      <c r="BB438" s="509"/>
      <c r="BC438" s="509"/>
      <c r="BD438" s="509"/>
      <c r="BE438" s="509"/>
      <c r="BF438" s="511"/>
      <c r="BG438" s="511"/>
      <c r="BH438" s="511"/>
      <c r="BI438" s="511"/>
      <c r="BJ438" s="515"/>
      <c r="BK438" s="516"/>
    </row>
    <row r="439" s="456" customFormat="true" ht="14.25" hidden="false" customHeight="false" outlineLevel="0" collapsed="false">
      <c r="A439" s="557" t="s">
        <v>1532</v>
      </c>
      <c r="B439" s="504"/>
      <c r="C439" s="504"/>
      <c r="D439" s="505"/>
      <c r="E439" s="505"/>
      <c r="F439" s="505"/>
      <c r="G439" s="506"/>
      <c r="H439" s="507"/>
      <c r="I439" s="508"/>
      <c r="J439" s="508"/>
      <c r="K439" s="508"/>
      <c r="L439" s="509"/>
      <c r="M439" s="510"/>
      <c r="N439" s="510"/>
      <c r="O439" s="509"/>
      <c r="P439" s="509"/>
      <c r="Q439" s="511"/>
      <c r="R439" s="511"/>
      <c r="S439" s="511"/>
      <c r="T439" s="511"/>
      <c r="U439" s="511"/>
      <c r="V439" s="512"/>
      <c r="W439" s="513"/>
      <c r="X439" s="528" t="str">
        <f aca="false">$A439</f>
        <v>Rua João Paulo II ==&gt; Rua João Cabete</v>
      </c>
      <c r="Y439" s="522"/>
      <c r="Z439" s="522"/>
      <c r="AA439" s="522"/>
      <c r="AB439" s="525"/>
      <c r="AC439" s="525"/>
      <c r="AD439" s="525"/>
      <c r="AE439" s="525"/>
      <c r="AF439" s="523"/>
      <c r="AG439" s="525"/>
      <c r="AH439" s="525"/>
      <c r="AI439" s="525"/>
      <c r="AJ439" s="525"/>
      <c r="AK439" s="525"/>
      <c r="AL439" s="525"/>
      <c r="AM439" s="525"/>
      <c r="AN439" s="527"/>
      <c r="AO439" s="557" t="str">
        <f aca="false">$A439</f>
        <v>Rua João Paulo II ==&gt; Rua João Cabete</v>
      </c>
      <c r="AP439" s="504"/>
      <c r="AQ439" s="504"/>
      <c r="AR439" s="505"/>
      <c r="AS439" s="505"/>
      <c r="AT439" s="505"/>
      <c r="AU439" s="507"/>
      <c r="AV439" s="506"/>
      <c r="AW439" s="506"/>
      <c r="AX439" s="506"/>
      <c r="AY439" s="510"/>
      <c r="AZ439" s="510"/>
      <c r="BA439" s="510"/>
      <c r="BB439" s="509"/>
      <c r="BC439" s="509"/>
      <c r="BD439" s="509"/>
      <c r="BE439" s="509"/>
      <c r="BF439" s="509"/>
      <c r="BG439" s="509"/>
      <c r="BH439" s="509"/>
      <c r="BI439" s="509"/>
      <c r="BJ439" s="515"/>
      <c r="BK439" s="516"/>
    </row>
    <row r="440" customFormat="false" ht="14.25" hidden="false" customHeight="false" outlineLevel="0" collapsed="false">
      <c r="A440" s="558" t="s">
        <v>1533</v>
      </c>
      <c r="B440" s="570" t="s">
        <v>10</v>
      </c>
      <c r="C440" s="559" t="s">
        <v>1534</v>
      </c>
      <c r="D440" s="560" t="n">
        <v>0.4</v>
      </c>
      <c r="E440" s="561"/>
      <c r="F440" s="561"/>
      <c r="G440" s="560" t="s">
        <v>1150</v>
      </c>
      <c r="H440" s="562" t="n">
        <v>40</v>
      </c>
      <c r="I440" s="563" t="n">
        <v>1</v>
      </c>
      <c r="J440" s="563" t="n">
        <v>1</v>
      </c>
      <c r="K440" s="536" t="n">
        <v>0.136</v>
      </c>
      <c r="L440" s="537" t="n">
        <f aca="false">ROUND((I440+J440)/2,2)</f>
        <v>1</v>
      </c>
      <c r="M440" s="538" t="n">
        <f aca="false">IF(F440=0,ROUND($D440*0.1,2),IF(D440&gt;2.8,0.18,0.15))</f>
        <v>0.04</v>
      </c>
      <c r="N440" s="538" t="n">
        <f aca="false">IF(F440=0,IF(ROUND($D440/4,2),IF(ROUND(($D440*1.2)/6,2)&lt;0.1,0.1,ROUND(($D440*1.2)/6,2))),0.5)</f>
        <v>0.1</v>
      </c>
      <c r="O440" s="537" t="n">
        <f aca="false">L440+M440+N440</f>
        <v>1.14</v>
      </c>
      <c r="P440" s="537" t="n">
        <f aca="false">IF(O440&lt;2,(D440+M440*2)+0.6,(D440+M440*2)+0.6+ROUNDUP(O440-2,0)*0.1)</f>
        <v>1.08</v>
      </c>
      <c r="Q440" s="539" t="n">
        <f aca="false">IF($O440&lt;=$W$4,ROUND(IF($O440&lt;1.5,$O440*$H440*$P440,1.5*$H440*$P440),2),0)</f>
        <v>49.25</v>
      </c>
      <c r="R440" s="539" t="n">
        <f aca="false">IF($O440&gt;$W$4,ROUND(IF($O440&lt;1.5,$O440*$H440*$P440,1.5*$H440*$P440),2),0)</f>
        <v>0</v>
      </c>
      <c r="S440" s="539" t="n">
        <f aca="false">IF($O440&gt;$W$4,ROUND(IF($O440&lt;1.5,0,IF($O440&gt;3,1.5*$H440*$P440,($O440-1.5)*$H440*$P440)),2),0)</f>
        <v>0</v>
      </c>
      <c r="T440" s="539" t="n">
        <f aca="false">IF($O440&gt;$W$4,ROUND(IF($O440&lt;3,0,IF($O440&gt;4.5,1.5*$H440*$P440,($O440-3)*$H440*$P440)),2),0)</f>
        <v>0</v>
      </c>
      <c r="U440" s="539" t="n">
        <f aca="false">IF($O440&gt;$W$4,ROUND(IF($O440&lt;4.5,0,IF($O440&gt;6,($O440-4.5)*$H440*$P440,($O440-4.5)*$H440*$P440)),2),0)</f>
        <v>0</v>
      </c>
      <c r="V440" s="540" t="n">
        <f aca="false">IF($O440&gt;$W$4,IF($O440&lt;=4,ROUND($H440*($O440+0.5)*2,2),0),0)</f>
        <v>0</v>
      </c>
      <c r="W440" s="541" t="n">
        <f aca="false">IF($O440&gt;$W$4,IF($O440&gt;4,ROUND($H440*($O440+0.5)*2,2),0),0)</f>
        <v>0</v>
      </c>
      <c r="X440" s="558" t="str">
        <f aca="false">A440</f>
        <v>JC1</v>
      </c>
      <c r="Y440" s="560" t="n">
        <f aca="false">IF($D440=0.4,1.2,IF($D440=0.6,1.2,IF($D440=0.8,1.3,IF($D440=1,1.5,IF($D440=1.2,1.7,IF($D440&lt;=2,2,"--"))))))</f>
        <v>1.2</v>
      </c>
      <c r="Z440" s="564" t="s">
        <v>1151</v>
      </c>
      <c r="AA440" s="561" t="n">
        <f aca="false">Y440</f>
        <v>1.2</v>
      </c>
      <c r="AB440" s="543" t="n">
        <f aca="false">IF($Y440="--","--",I440)</f>
        <v>1</v>
      </c>
      <c r="AC440" s="544" t="n">
        <f aca="false">IF($Y440="--","--",IF(D440&gt;1.5,0.15,ROUND($D440*0.1,2)))</f>
        <v>0.04</v>
      </c>
      <c r="AD440" s="544" t="n">
        <f aca="false">IF($Y440="--","--",0.15)</f>
        <v>0.15</v>
      </c>
      <c r="AE440" s="545" t="n">
        <f aca="false">IF($Y440="--","--",ROUND(AB440+AC440+AD440,2))</f>
        <v>1.19</v>
      </c>
      <c r="AF440" s="565" t="n">
        <f aca="false">IF($Y440="--","--",IF($AB440&lt;=2,$Y440+1,($Y440+1)+ROUNDUP($AB440-2,0)*0.1))</f>
        <v>2.2</v>
      </c>
      <c r="AG440" s="566" t="n">
        <f aca="false">IF($D440=0.4,0.92,IF($D440=0.6,0.68,IF($D440=0.8,0.74,IF($D440=1,0.7,IF($D440=1.2,0.66,IF($D440=1.5,0.6,IF($D440&lt;=2,(2.4-(D440+0.3)),"--")))))))</f>
        <v>0.92</v>
      </c>
      <c r="AH440" s="547" t="n">
        <f aca="false">IF($Y440="--","--",IF($AE440&lt;=$W$4,ROUND(IF($AE440&lt;1.5,$AE440*$AF440*$AG440,1.5*$AF440*$AG440),2),0))</f>
        <v>2.41</v>
      </c>
      <c r="AI440" s="547" t="n">
        <f aca="false">IF($Y440="--","--",IF($AE440&gt;$W$4,ROUND(IF($AE440&lt;1.5,$AE440*$AF440*$AG440,1.5*$AF440*$AG440),2),0))</f>
        <v>0</v>
      </c>
      <c r="AJ440" s="547" t="n">
        <f aca="false">IF($Y440="--","--",IF($AE440&gt;$W$4,ROUND(IF($AE440&lt;1.5,0,IF($AE440&gt;3,1.5*$AF440*$AG440,($AE440-1.5)*$AF440*$AG440)),2),0))</f>
        <v>0</v>
      </c>
      <c r="AK440" s="547" t="n">
        <f aca="false">IF($Y440="--","--",IF($AE440&gt;$W$4,ROUND(IF($AE440&lt;3,0,IF($AE440&gt;4.5,1.5*$AF440*$AG440,($AE440-3)*$AF440*$AG440)),2),0))</f>
        <v>0</v>
      </c>
      <c r="AL440" s="547" t="n">
        <f aca="false">IF($Y440="--","--",IF($AE440&gt;$W$4,ROUND(IF($AE440&lt;4.5,0,IF($AE440&gt;6,($AE440-4.5)*$AF440*$AG440,($AE440-4.5)*$AF440*$AG440)),2),0))</f>
        <v>0</v>
      </c>
      <c r="AM440" s="544" t="n">
        <f aca="false">IF($Y440="--","--",IF($AE440&gt;$W$4,IF($AE440&lt;=4,ROUND(($AG440*4)*($AE440+0.5)*2,2),0),0))</f>
        <v>0</v>
      </c>
      <c r="AN440" s="548" t="n">
        <f aca="false">IF($Y440="--","--",IF($AE440&gt;$W$4,IF($AE440&gt;4,ROUND(($AG440*4)*($AE440+0.5)*2,2),0),0))</f>
        <v>0</v>
      </c>
      <c r="AO440" s="558" t="s">
        <v>1533</v>
      </c>
      <c r="AP440" s="570" t="s">
        <v>10</v>
      </c>
      <c r="AQ440" s="571" t="s">
        <v>1534</v>
      </c>
      <c r="AR440" s="560" t="n">
        <v>0.4</v>
      </c>
      <c r="AS440" s="561"/>
      <c r="AT440" s="561"/>
      <c r="AU440" s="562" t="n">
        <v>40</v>
      </c>
      <c r="AV440" s="560" t="n">
        <f aca="false">IF($Y440="--","--",Y440+0.2)</f>
        <v>1.4</v>
      </c>
      <c r="AW440" s="564" t="s">
        <v>1151</v>
      </c>
      <c r="AX440" s="561" t="n">
        <f aca="false">AV440</f>
        <v>1.4</v>
      </c>
      <c r="AY440" s="538" t="n">
        <f aca="false">IF(D440&gt;2,AU440,AU440-AV440)</f>
        <v>38.6</v>
      </c>
      <c r="AZ440" s="538" t="n">
        <f aca="false">N440</f>
        <v>0.1</v>
      </c>
      <c r="BA440" s="538" t="n">
        <f aca="false">P440</f>
        <v>1.08</v>
      </c>
      <c r="BB440" s="537" t="n">
        <f aca="false">IF(F440=0,IF(ROUND(AY440*(((N440*P440)+(((D440+M440*2)/6)*P440))-ROUND(((D440+M440*2)^2)*((PI()*96.379/(4*360))-((SIN((96.379/2)*PI()/180))*(COS((96.379/2)*PI()/180))/4)),4)),2),ROUND(AY440*(((N440*P440)+(((D440+M440*2)/4)*P440))-ROUND(((D440+M440*2)^2)*((PI()*120/(4*360))-((SIN((120/2)*PI()/180))*(COS((120/2)*PI()/180))/4)),4)),2)),0)</f>
        <v>7.8</v>
      </c>
      <c r="BC440" s="549" t="n">
        <f aca="false">IF(F440&gt;0,ROUND(AY440*N440*P440,2),0)</f>
        <v>0</v>
      </c>
      <c r="BD440" s="549" t="n">
        <f aca="false">SUM(Q440:U440,AH440:AL440)</f>
        <v>51.66</v>
      </c>
      <c r="BE440" s="549" t="n">
        <f aca="false">IF(F440=0,ROUND((PI()*((D440+M440*2)^2)/4)*AY440,2),ROUND((D440+M440*2)*(F440+M440*2)*AY440,2))</f>
        <v>6.98</v>
      </c>
      <c r="BF440" s="572" t="n">
        <f aca="false">IF(($I440+M440-0.15)&lt;=2,($I440+M440+0.15),IF(($I440+M440)&lt;=3,2.35,($I440+M440+0.2)-0.85))</f>
        <v>1.19</v>
      </c>
      <c r="BG440" s="572" t="n">
        <f aca="false">IF(D440&gt;2,(I440-F440-M440-0.11),IF(($I440+M440)&lt;=2,0,IF(($I440+M440)&gt;3,0.85,(I440+M440+0.2-BF440))))</f>
        <v>0</v>
      </c>
      <c r="BH440" s="572" t="n">
        <f aca="false">IF(D440&gt;2,ROUND(((1.42+0.4)+(0.91+0.4))*2*BG440,2),ROUND(AV440*AX440*BF440,2))</f>
        <v>2.33</v>
      </c>
      <c r="BI440" s="572" t="n">
        <f aca="false">ROUND(((PI()*0.9^2)/4)*BG440,2)</f>
        <v>0</v>
      </c>
      <c r="BJ440" s="550" t="n">
        <f aca="false">ROUND(BD440-BE440-BH440-BI440-BB440-BC440,2)</f>
        <v>34.55</v>
      </c>
      <c r="BK440" s="516"/>
    </row>
    <row r="441" customFormat="false" ht="14.25" hidden="false" customHeight="false" outlineLevel="0" collapsed="false">
      <c r="A441" s="558" t="s">
        <v>1534</v>
      </c>
      <c r="B441" s="570" t="s">
        <v>10</v>
      </c>
      <c r="C441" s="559" t="s">
        <v>1535</v>
      </c>
      <c r="D441" s="560" t="n">
        <v>0.4</v>
      </c>
      <c r="E441" s="561"/>
      <c r="F441" s="561"/>
      <c r="G441" s="560" t="s">
        <v>1150</v>
      </c>
      <c r="H441" s="562" t="n">
        <v>40</v>
      </c>
      <c r="I441" s="563" t="n">
        <v>1.136</v>
      </c>
      <c r="J441" s="563" t="n">
        <v>1.091</v>
      </c>
      <c r="K441" s="536" t="n">
        <v>0.216</v>
      </c>
      <c r="L441" s="537" t="n">
        <f aca="false">ROUND((I441+J441)/2,2)</f>
        <v>1.11</v>
      </c>
      <c r="M441" s="538" t="n">
        <f aca="false">IF(F441=0,ROUND($D441*0.1,2),IF(D441&gt;2.8,0.18,0.15))</f>
        <v>0.04</v>
      </c>
      <c r="N441" s="538" t="n">
        <f aca="false">IF(F441=0,IF(ROUND($D441/4,2),IF(ROUND(($D441*1.2)/6,2)&lt;0.1,0.1,ROUND(($D441*1.2)/6,2))),0.5)</f>
        <v>0.1</v>
      </c>
      <c r="O441" s="537" t="n">
        <f aca="false">L441+M441+N441</f>
        <v>1.25</v>
      </c>
      <c r="P441" s="537" t="n">
        <f aca="false">IF(O441&lt;2,(D441+M441*2)+0.6,(D441+M441*2)+0.6+ROUNDUP(O441-2,0)*0.1)</f>
        <v>1.08</v>
      </c>
      <c r="Q441" s="539" t="n">
        <f aca="false">IF($O441&lt;=$W$4,ROUND(IF($O441&lt;1.5,$O441*$H441*$P441,1.5*$H441*$P441),2),0)</f>
        <v>54</v>
      </c>
      <c r="R441" s="539" t="n">
        <f aca="false">IF($O441&gt;$W$4,ROUND(IF($O441&lt;1.5,$O441*$H441*$P441,1.5*$H441*$P441),2),0)</f>
        <v>0</v>
      </c>
      <c r="S441" s="539" t="n">
        <f aca="false">IF($O441&gt;$W$4,ROUND(IF($O441&lt;1.5,0,IF($O441&gt;3,1.5*$H441*$P441,($O441-1.5)*$H441*$P441)),2),0)</f>
        <v>0</v>
      </c>
      <c r="T441" s="539" t="n">
        <f aca="false">IF($O441&gt;$W$4,ROUND(IF($O441&lt;3,0,IF($O441&gt;4.5,1.5*$H441*$P441,($O441-3)*$H441*$P441)),2),0)</f>
        <v>0</v>
      </c>
      <c r="U441" s="539" t="n">
        <f aca="false">IF($O441&gt;$W$4,ROUND(IF($O441&lt;4.5,0,IF($O441&gt;6,($O441-4.5)*$H441*$P441,($O441-4.5)*$H441*$P441)),2),0)</f>
        <v>0</v>
      </c>
      <c r="V441" s="540" t="n">
        <f aca="false">IF($O441&gt;$W$4,IF($O441&lt;=4,ROUND($H441*($O441+0.5)*2,2),0),0)</f>
        <v>0</v>
      </c>
      <c r="W441" s="541" t="n">
        <f aca="false">IF($O441&gt;$W$4,IF($O441&gt;4,ROUND($H441*($O441+0.5)*2,2),0),0)</f>
        <v>0</v>
      </c>
      <c r="X441" s="558" t="str">
        <f aca="false">A441</f>
        <v>JC2</v>
      </c>
      <c r="Y441" s="560" t="n">
        <f aca="false">IF($D441=0.4,1.2,IF($D441=0.6,1.2,IF($D441=0.8,1.3,IF($D441=1,1.5,IF($D441=1.2,1.7,IF($D441&lt;=2,2,"--"))))))</f>
        <v>1.2</v>
      </c>
      <c r="Z441" s="564" t="s">
        <v>1151</v>
      </c>
      <c r="AA441" s="561" t="n">
        <f aca="false">Y441</f>
        <v>1.2</v>
      </c>
      <c r="AB441" s="543" t="n">
        <f aca="false">IF($Y441="--","--",I441)</f>
        <v>1.136</v>
      </c>
      <c r="AC441" s="544" t="n">
        <f aca="false">IF($Y441="--","--",IF(D441&gt;1.5,0.15,ROUND($D441*0.1,2)))</f>
        <v>0.04</v>
      </c>
      <c r="AD441" s="544" t="n">
        <f aca="false">IF($Y441="--","--",0.15)</f>
        <v>0.15</v>
      </c>
      <c r="AE441" s="545" t="n">
        <f aca="false">IF($Y441="--","--",ROUND(AB441+AC441+AD441,2))</f>
        <v>1.33</v>
      </c>
      <c r="AF441" s="565" t="n">
        <f aca="false">IF($Y441="--","--",IF($AB441&lt;=2,$Y441+1,($Y441+1)+ROUNDUP($AB441-2,0)*0.1))</f>
        <v>2.2</v>
      </c>
      <c r="AG441" s="566" t="n">
        <f aca="false">IF($D441=0.4,0.92,IF($D441=0.6,0.68,IF($D441=0.8,0.74,IF($D441=1,0.7,IF($D441=1.2,0.66,IF($D441=1.5,0.6,IF($D441&lt;=2,(2.4-(D441+0.3)),"--")))))))</f>
        <v>0.92</v>
      </c>
      <c r="AH441" s="547" t="n">
        <f aca="false">IF($Y441="--","--",IF($AE441&lt;=$W$4,ROUND(IF($AE441&lt;1.5,$AE441*$AF441*$AG441,1.5*$AF441*$AG441),2),0))</f>
        <v>2.69</v>
      </c>
      <c r="AI441" s="547" t="n">
        <f aca="false">IF($Y441="--","--",IF($AE441&gt;$W$4,ROUND(IF($AE441&lt;1.5,$AE441*$AF441*$AG441,1.5*$AF441*$AG441),2),0))</f>
        <v>0</v>
      </c>
      <c r="AJ441" s="547" t="n">
        <f aca="false">IF($Y441="--","--",IF($AE441&gt;$W$4,ROUND(IF($AE441&lt;1.5,0,IF($AE441&gt;3,1.5*$AF441*$AG441,($AE441-1.5)*$AF441*$AG441)),2),0))</f>
        <v>0</v>
      </c>
      <c r="AK441" s="547" t="n">
        <f aca="false">IF($Y441="--","--",IF($AE441&gt;$W$4,ROUND(IF($AE441&lt;3,0,IF($AE441&gt;4.5,1.5*$AF441*$AG441,($AE441-3)*$AF441*$AG441)),2),0))</f>
        <v>0</v>
      </c>
      <c r="AL441" s="547" t="n">
        <f aca="false">IF($Y441="--","--",IF($AE441&gt;$W$4,ROUND(IF($AE441&lt;4.5,0,IF($AE441&gt;6,($AE441-4.5)*$AF441*$AG441,($AE441-4.5)*$AF441*$AG441)),2),0))</f>
        <v>0</v>
      </c>
      <c r="AM441" s="544" t="n">
        <f aca="false">IF($Y441="--","--",IF($AE441&gt;$W$4,IF($AE441&lt;=4,ROUND(($AG441*4)*($AE441+0.5)*2,2),0),0))</f>
        <v>0</v>
      </c>
      <c r="AN441" s="548" t="n">
        <f aca="false">IF($Y441="--","--",IF($AE441&gt;$W$4,IF($AE441&gt;4,ROUND(($AG441*4)*($AE441+0.5)*2,2),0),0))</f>
        <v>0</v>
      </c>
      <c r="AO441" s="558" t="s">
        <v>1534</v>
      </c>
      <c r="AP441" s="570" t="s">
        <v>10</v>
      </c>
      <c r="AQ441" s="571" t="s">
        <v>1535</v>
      </c>
      <c r="AR441" s="560" t="n">
        <v>0.4</v>
      </c>
      <c r="AS441" s="561"/>
      <c r="AT441" s="561"/>
      <c r="AU441" s="562" t="n">
        <v>40</v>
      </c>
      <c r="AV441" s="560" t="n">
        <f aca="false">IF($Y441="--","--",Y441+0.2)</f>
        <v>1.4</v>
      </c>
      <c r="AW441" s="564" t="s">
        <v>1151</v>
      </c>
      <c r="AX441" s="561" t="n">
        <f aca="false">AV441</f>
        <v>1.4</v>
      </c>
      <c r="AY441" s="538" t="n">
        <f aca="false">IF(D441&gt;2,AU441,AU441-AV441)</f>
        <v>38.6</v>
      </c>
      <c r="AZ441" s="538" t="n">
        <f aca="false">N441</f>
        <v>0.1</v>
      </c>
      <c r="BA441" s="538" t="n">
        <f aca="false">P441</f>
        <v>1.08</v>
      </c>
      <c r="BB441" s="537" t="n">
        <f aca="false">IF(F441=0,IF(ROUND(AY441*(((N441*P441)+(((D441+M441*2)/6)*P441))-ROUND(((D441+M441*2)^2)*((PI()*96.379/(4*360))-((SIN((96.379/2)*PI()/180))*(COS((96.379/2)*PI()/180))/4)),4)),2),ROUND(AY441*(((N441*P441)+(((D441+M441*2)/4)*P441))-ROUND(((D441+M441*2)^2)*((PI()*120/(4*360))-((SIN((120/2)*PI()/180))*(COS((120/2)*PI()/180))/4)),4)),2)),0)</f>
        <v>7.8</v>
      </c>
      <c r="BC441" s="549" t="n">
        <f aca="false">IF(F441&gt;0,ROUND(AY441*N441*P441,2),0)</f>
        <v>0</v>
      </c>
      <c r="BD441" s="549" t="n">
        <f aca="false">SUM(Q441:U441,AH441:AL441)</f>
        <v>56.69</v>
      </c>
      <c r="BE441" s="549" t="n">
        <f aca="false">IF(F441=0,ROUND((PI()*((D441+M441*2)^2)/4)*AY441,2),ROUND((D441+M441*2)*(F441+M441*2)*AY441,2))</f>
        <v>6.98</v>
      </c>
      <c r="BF441" s="572" t="n">
        <f aca="false">IF(($I441+M441-0.15)&lt;=2,($I441+M441+0.15),IF(($I441+M441)&lt;=3,2.35,($I441+M441+0.2)-0.85))</f>
        <v>1.326</v>
      </c>
      <c r="BG441" s="572" t="n">
        <f aca="false">IF(D441&gt;2,(I441-F441-M441-0.11),IF(($I441+M441)&lt;=2,0,IF(($I441+M441)&gt;3,0.85,(I441+M441+0.2-BF441))))</f>
        <v>0</v>
      </c>
      <c r="BH441" s="572" t="n">
        <f aca="false">IF(D441&gt;2,ROUND(((1.42+0.4)+(0.91+0.4))*2*BG441,2),ROUND(AV441*AX441*BF441,2))</f>
        <v>2.6</v>
      </c>
      <c r="BI441" s="572" t="n">
        <f aca="false">ROUND(((PI()*0.9^2)/4)*BG441,2)</f>
        <v>0</v>
      </c>
      <c r="BJ441" s="550" t="n">
        <f aca="false">ROUND(BD441-BE441-BH441-BI441-BB441-BC441,2)</f>
        <v>39.31</v>
      </c>
      <c r="BK441" s="516"/>
    </row>
    <row r="442" customFormat="false" ht="14.25" hidden="false" customHeight="false" outlineLevel="0" collapsed="false">
      <c r="A442" s="558" t="s">
        <v>1535</v>
      </c>
      <c r="B442" s="570" t="s">
        <v>10</v>
      </c>
      <c r="C442" s="559" t="s">
        <v>1536</v>
      </c>
      <c r="D442" s="560" t="n">
        <v>0.6</v>
      </c>
      <c r="E442" s="561"/>
      <c r="F442" s="561"/>
      <c r="G442" s="560" t="s">
        <v>1150</v>
      </c>
      <c r="H442" s="562" t="n">
        <v>15</v>
      </c>
      <c r="I442" s="563" t="n">
        <v>1.307</v>
      </c>
      <c r="J442" s="563" t="n">
        <v>1.3294</v>
      </c>
      <c r="K442" s="536" t="n">
        <v>0</v>
      </c>
      <c r="L442" s="537" t="n">
        <f aca="false">ROUND((I442+J442)/2,2)</f>
        <v>1.32</v>
      </c>
      <c r="M442" s="538" t="n">
        <f aca="false">IF(F442=0,ROUND($D442*0.1,2),IF(D442&gt;2.8,0.18,0.15))</f>
        <v>0.06</v>
      </c>
      <c r="N442" s="538" t="n">
        <f aca="false">IF(F442=0,IF(ROUND($D442/4,2),IF(ROUND(($D442*1.2)/6,2)&lt;0.1,0.1,ROUND(($D442*1.2)/6,2))),0.5)</f>
        <v>0.12</v>
      </c>
      <c r="O442" s="537" t="n">
        <f aca="false">L442+M442+N442</f>
        <v>1.5</v>
      </c>
      <c r="P442" s="537" t="n">
        <f aca="false">IF(O442&lt;2,(D442+M442*2)+0.6,(D442+M442*2)+0.6+ROUNDUP(O442-2,0)*0.1)</f>
        <v>1.32</v>
      </c>
      <c r="Q442" s="539" t="n">
        <f aca="false">IF($O442&lt;=$W$4,ROUND(IF($O442&lt;1.5,$O442*$H442*$P442,1.5*$H442*$P442),2),0)</f>
        <v>29.7</v>
      </c>
      <c r="R442" s="539" t="n">
        <f aca="false">IF($O442&gt;$W$4,ROUND(IF($O442&lt;1.5,$O442*$H442*$P442,1.5*$H442*$P442),2),0)</f>
        <v>0</v>
      </c>
      <c r="S442" s="539" t="n">
        <f aca="false">IF($O442&gt;$W$4,ROUND(IF($O442&lt;1.5,0,IF($O442&gt;3,1.5*$H442*$P442,($O442-1.5)*$H442*$P442)),2),0)</f>
        <v>0</v>
      </c>
      <c r="T442" s="539" t="n">
        <f aca="false">IF($O442&gt;$W$4,ROUND(IF($O442&lt;3,0,IF($O442&gt;4.5,1.5*$H442*$P442,($O442-3)*$H442*$P442)),2),0)</f>
        <v>0</v>
      </c>
      <c r="U442" s="539" t="n">
        <f aca="false">IF($O442&gt;$W$4,ROUND(IF($O442&lt;4.5,0,IF($O442&gt;6,($O442-4.5)*$H442*$P442,($O442-4.5)*$H442*$P442)),2),0)</f>
        <v>0</v>
      </c>
      <c r="V442" s="540" t="n">
        <f aca="false">IF($O442&gt;$W$4,IF($O442&lt;=4,ROUND($H442*($O442+0.5)*2,2),0),0)</f>
        <v>0</v>
      </c>
      <c r="W442" s="541" t="n">
        <f aca="false">IF($O442&gt;$W$4,IF($O442&gt;4,ROUND($H442*($O442+0.5)*2,2),0),0)</f>
        <v>0</v>
      </c>
      <c r="X442" s="558" t="str">
        <f aca="false">A442</f>
        <v>JC3</v>
      </c>
      <c r="Y442" s="560" t="n">
        <f aca="false">IF($D442=0.4,1.2,IF($D442=0.6,1.2,IF($D442=0.8,1.3,IF($D442=1,1.5,IF($D442=1.2,1.7,IF($D442&lt;=2,2,"--"))))))</f>
        <v>1.2</v>
      </c>
      <c r="Z442" s="564" t="s">
        <v>1151</v>
      </c>
      <c r="AA442" s="561" t="n">
        <f aca="false">Y442</f>
        <v>1.2</v>
      </c>
      <c r="AB442" s="543" t="n">
        <f aca="false">IF($Y442="--","--",I442)</f>
        <v>1.307</v>
      </c>
      <c r="AC442" s="544" t="n">
        <f aca="false">IF($Y442="--","--",IF(D442&gt;1.5,0.15,ROUND($D442*0.1,2)))</f>
        <v>0.06</v>
      </c>
      <c r="AD442" s="544" t="n">
        <f aca="false">IF($Y442="--","--",0.15)</f>
        <v>0.15</v>
      </c>
      <c r="AE442" s="545" t="n">
        <f aca="false">IF($Y442="--","--",ROUND(AB442+AC442+AD442,2))</f>
        <v>1.52</v>
      </c>
      <c r="AF442" s="565" t="n">
        <f aca="false">IF($Y442="--","--",IF($AB442&lt;=2,$Y442+1,($Y442+1)+ROUNDUP($AB442-2,0)*0.1))</f>
        <v>2.2</v>
      </c>
      <c r="AG442" s="566" t="n">
        <f aca="false">IF($D442=0.4,0.92,IF($D442=0.6,0.68,IF($D442=0.8,0.74,IF($D442=1,0.7,IF($D442=1.2,0.66,IF($D442=1.5,0.6,IF($D442&lt;=2,(2.4-(D442+0.3)),"--")))))))</f>
        <v>0.68</v>
      </c>
      <c r="AH442" s="547" t="n">
        <f aca="false">IF($Y442="--","--",IF($AE442&lt;=$W$4,ROUND(IF($AE442&lt;1.5,$AE442*$AF442*$AG442,1.5*$AF442*$AG442),2),0))</f>
        <v>0</v>
      </c>
      <c r="AI442" s="547" t="n">
        <f aca="false">IF($Y442="--","--",IF($AE442&gt;$W$4,ROUND(IF($AE442&lt;1.5,$AE442*$AF442*$AG442,1.5*$AF442*$AG442),2),0))</f>
        <v>2.24</v>
      </c>
      <c r="AJ442" s="547" t="n">
        <f aca="false">IF($Y442="--","--",IF($AE442&gt;$W$4,ROUND(IF($AE442&lt;1.5,0,IF($AE442&gt;3,1.5*$AF442*$AG442,($AE442-1.5)*$AF442*$AG442)),2),0))</f>
        <v>0.03</v>
      </c>
      <c r="AK442" s="547" t="n">
        <f aca="false">IF($Y442="--","--",IF($AE442&gt;$W$4,ROUND(IF($AE442&lt;3,0,IF($AE442&gt;4.5,1.5*$AF442*$AG442,($AE442-3)*$AF442*$AG442)),2),0))</f>
        <v>0</v>
      </c>
      <c r="AL442" s="547" t="n">
        <f aca="false">IF($Y442="--","--",IF($AE442&gt;$W$4,ROUND(IF($AE442&lt;4.5,0,IF($AE442&gt;6,($AE442-4.5)*$AF442*$AG442,($AE442-4.5)*$AF442*$AG442)),2),0))</f>
        <v>0</v>
      </c>
      <c r="AM442" s="544" t="n">
        <f aca="false">IF($Y442="--","--",IF($AE442&gt;$W$4,IF($AE442&lt;=4,ROUND(($AG442*4)*($AE442+0.5)*2,2),0),0))</f>
        <v>10.99</v>
      </c>
      <c r="AN442" s="548" t="n">
        <f aca="false">IF($Y442="--","--",IF($AE442&gt;$W$4,IF($AE442&gt;4,ROUND(($AG442*4)*($AE442+0.5)*2,2),0),0))</f>
        <v>0</v>
      </c>
      <c r="AO442" s="558" t="s">
        <v>1535</v>
      </c>
      <c r="AP442" s="570" t="s">
        <v>10</v>
      </c>
      <c r="AQ442" s="571" t="s">
        <v>1536</v>
      </c>
      <c r="AR442" s="560" t="n">
        <v>0.6</v>
      </c>
      <c r="AS442" s="561"/>
      <c r="AT442" s="561"/>
      <c r="AU442" s="562" t="n">
        <v>15</v>
      </c>
      <c r="AV442" s="560" t="n">
        <f aca="false">IF($Y442="--","--",Y442+0.2)</f>
        <v>1.4</v>
      </c>
      <c r="AW442" s="564" t="s">
        <v>1151</v>
      </c>
      <c r="AX442" s="561" t="n">
        <f aca="false">AV442</f>
        <v>1.4</v>
      </c>
      <c r="AY442" s="538" t="n">
        <f aca="false">IF(D442&gt;2,AU442,AU442-AV442)</f>
        <v>13.6</v>
      </c>
      <c r="AZ442" s="538" t="n">
        <f aca="false">N442</f>
        <v>0.12</v>
      </c>
      <c r="BA442" s="538" t="n">
        <f aca="false">P442</f>
        <v>1.32</v>
      </c>
      <c r="BB442" s="537" t="n">
        <f aca="false">IF(F442=0,IF(ROUND(AY442*(((N442*P442)+(((D442+M442*2)/6)*P442))-ROUND(((D442+M442*2)^2)*((PI()*96.379/(4*360))-((SIN((96.379/2)*PI()/180))*(COS((96.379/2)*PI()/180))/4)),4)),2),ROUND(AY442*(((N442*P442)+(((D442+M442*2)/4)*P442))-ROUND(((D442+M442*2)^2)*((PI()*120/(4*360))-((SIN((120/2)*PI()/180))*(COS((120/2)*PI()/180))/4)),4)),2)),0)</f>
        <v>4.3</v>
      </c>
      <c r="BC442" s="549" t="n">
        <f aca="false">IF(F442&gt;0,ROUND(AY442*N442*P442,2),0)</f>
        <v>0</v>
      </c>
      <c r="BD442" s="549" t="n">
        <f aca="false">SUM(Q442:U442,AH442:AL442)</f>
        <v>31.97</v>
      </c>
      <c r="BE442" s="549" t="n">
        <f aca="false">IF(F442=0,ROUND((PI()*((D442+M442*2)^2)/4)*AY442,2),ROUND((D442+M442*2)*(F442+M442*2)*AY442,2))</f>
        <v>5.54</v>
      </c>
      <c r="BF442" s="572" t="n">
        <f aca="false">IF(($I442+M442-0.15)&lt;=2,($I442+M442+0.15),IF(($I442+M442)&lt;=3,2.35,($I442+M442+0.2)-0.85))</f>
        <v>1.517</v>
      </c>
      <c r="BG442" s="572" t="n">
        <f aca="false">IF(D442&gt;2,(I442-F442-M442-0.11),IF(($I442+M442)&lt;=2,0,IF(($I442+M442)&gt;3,0.85,(I442+M442+0.2-BF442))))</f>
        <v>0</v>
      </c>
      <c r="BH442" s="572" t="n">
        <f aca="false">IF(D442&gt;2,ROUND(((1.42+0.4)+(0.91+0.4))*2*BG442,2),ROUND(AV442*AX442*BF442,2))</f>
        <v>2.97</v>
      </c>
      <c r="BI442" s="572" t="n">
        <f aca="false">ROUND(((PI()*0.9^2)/4)*BG442,2)</f>
        <v>0</v>
      </c>
      <c r="BJ442" s="550" t="n">
        <f aca="false">ROUND(BD442-BE442-BH442-BI442-BB442-BC442,2)</f>
        <v>19.16</v>
      </c>
      <c r="BK442" s="516"/>
    </row>
    <row r="443" customFormat="false" ht="14.25" hidden="false" customHeight="false" outlineLevel="0" collapsed="false">
      <c r="A443" s="558" t="s">
        <v>1536</v>
      </c>
      <c r="B443" s="570" t="s">
        <v>10</v>
      </c>
      <c r="C443" s="559" t="s">
        <v>1537</v>
      </c>
      <c r="D443" s="560" t="n">
        <v>0.6</v>
      </c>
      <c r="E443" s="561"/>
      <c r="F443" s="561"/>
      <c r="G443" s="560" t="s">
        <v>1150</v>
      </c>
      <c r="H443" s="562" t="n">
        <v>9</v>
      </c>
      <c r="I443" s="563" t="n">
        <v>1.3294</v>
      </c>
      <c r="J443" s="563" t="n">
        <v>1.4187</v>
      </c>
      <c r="K443" s="536" t="n">
        <v>0</v>
      </c>
      <c r="L443" s="537" t="n">
        <f aca="false">ROUND((I443+J443)/2,2)</f>
        <v>1.37</v>
      </c>
      <c r="M443" s="538" t="n">
        <f aca="false">IF(F443=0,ROUND($D443*0.1,2),IF(D443&gt;2.8,0.18,0.15))</f>
        <v>0.06</v>
      </c>
      <c r="N443" s="538" t="n">
        <f aca="false">IF(F443=0,IF(ROUND($D443/4,2),IF(ROUND(($D443*1.2)/6,2)&lt;0.1,0.1,ROUND(($D443*1.2)/6,2))),0.5)</f>
        <v>0.12</v>
      </c>
      <c r="O443" s="537" t="n">
        <f aca="false">L443+M443+N443</f>
        <v>1.55</v>
      </c>
      <c r="P443" s="537" t="n">
        <f aca="false">IF(O443&lt;2,(D443+M443*2)+0.6,(D443+M443*2)+0.6+ROUNDUP(O443-2,0)*0.1)</f>
        <v>1.32</v>
      </c>
      <c r="Q443" s="539" t="n">
        <f aca="false">IF($O443&lt;=$W$4,ROUND(IF($O443&lt;1.5,$O443*$H443*$P443,1.5*$H443*$P443),2),0)</f>
        <v>0</v>
      </c>
      <c r="R443" s="539" t="n">
        <f aca="false">IF($O443&gt;$W$4,ROUND(IF($O443&lt;1.5,$O443*$H443*$P443,1.5*$H443*$P443),2),0)</f>
        <v>17.82</v>
      </c>
      <c r="S443" s="539" t="n">
        <f aca="false">IF($O443&gt;$W$4,ROUND(IF($O443&lt;1.5,0,IF($O443&gt;3,1.5*$H443*$P443,($O443-1.5)*$H443*$P443)),2),0)</f>
        <v>0.59</v>
      </c>
      <c r="T443" s="539" t="n">
        <f aca="false">IF($O443&gt;$W$4,ROUND(IF($O443&lt;3,0,IF($O443&gt;4.5,1.5*$H443*$P443,($O443-3)*$H443*$P443)),2),0)</f>
        <v>0</v>
      </c>
      <c r="U443" s="539" t="n">
        <f aca="false">IF($O443&gt;$W$4,ROUND(IF($O443&lt;4.5,0,IF($O443&gt;6,($O443-4.5)*$H443*$P443,($O443-4.5)*$H443*$P443)),2),0)</f>
        <v>0</v>
      </c>
      <c r="V443" s="540" t="n">
        <f aca="false">IF($O443&gt;$W$4,IF($O443&lt;=4,ROUND($H443*($O443+0.5)*2,2),0),0)</f>
        <v>36.9</v>
      </c>
      <c r="W443" s="541" t="n">
        <f aca="false">IF($O443&gt;$W$4,IF($O443&gt;4,ROUND($H443*($O443+0.5)*2,2),0),0)</f>
        <v>0</v>
      </c>
      <c r="X443" s="558" t="str">
        <f aca="false">A443</f>
        <v>JC4</v>
      </c>
      <c r="Y443" s="560" t="n">
        <f aca="false">IF($D443=0.4,1.2,IF($D443=0.6,1.2,IF($D443=0.8,1.3,IF($D443=1,1.5,IF($D443=1.2,1.7,IF($D443&lt;=2,2,"--"))))))</f>
        <v>1.2</v>
      </c>
      <c r="Z443" s="564" t="s">
        <v>1151</v>
      </c>
      <c r="AA443" s="561" t="n">
        <f aca="false">Y443</f>
        <v>1.2</v>
      </c>
      <c r="AB443" s="543" t="n">
        <f aca="false">IF($Y443="--","--",I443)</f>
        <v>1.3294</v>
      </c>
      <c r="AC443" s="544" t="n">
        <f aca="false">IF($Y443="--","--",IF(D443&gt;1.5,0.15,ROUND($D443*0.1,2)))</f>
        <v>0.06</v>
      </c>
      <c r="AD443" s="544" t="n">
        <f aca="false">IF($Y443="--","--",0.15)</f>
        <v>0.15</v>
      </c>
      <c r="AE443" s="545" t="n">
        <f aca="false">IF($Y443="--","--",ROUND(AB443+AC443+AD443,2))</f>
        <v>1.54</v>
      </c>
      <c r="AF443" s="565" t="n">
        <f aca="false">IF($Y443="--","--",IF($AB443&lt;=2,$Y443+1,($Y443+1)+ROUNDUP($AB443-2,0)*0.1))</f>
        <v>2.2</v>
      </c>
      <c r="AG443" s="566" t="n">
        <f aca="false">IF($D443=0.4,0.92,IF($D443=0.6,0.68,IF($D443=0.8,0.74,IF($D443=1,0.7,IF($D443=1.2,0.66,IF($D443=1.5,0.6,IF($D443&lt;=2,(2.4-(D443+0.3)),"--")))))))</f>
        <v>0.68</v>
      </c>
      <c r="AH443" s="547" t="n">
        <f aca="false">IF($Y443="--","--",IF($AE443&lt;=$W$4,ROUND(IF($AE443&lt;1.5,$AE443*$AF443*$AG443,1.5*$AF443*$AG443),2),0))</f>
        <v>0</v>
      </c>
      <c r="AI443" s="547" t="n">
        <f aca="false">IF($Y443="--","--",IF($AE443&gt;$W$4,ROUND(IF($AE443&lt;1.5,$AE443*$AF443*$AG443,1.5*$AF443*$AG443),2),0))</f>
        <v>2.24</v>
      </c>
      <c r="AJ443" s="547" t="n">
        <f aca="false">IF($Y443="--","--",IF($AE443&gt;$W$4,ROUND(IF($AE443&lt;1.5,0,IF($AE443&gt;3,1.5*$AF443*$AG443,($AE443-1.5)*$AF443*$AG443)),2),0))</f>
        <v>0.06</v>
      </c>
      <c r="AK443" s="547" t="n">
        <f aca="false">IF($Y443="--","--",IF($AE443&gt;$W$4,ROUND(IF($AE443&lt;3,0,IF($AE443&gt;4.5,1.5*$AF443*$AG443,($AE443-3)*$AF443*$AG443)),2),0))</f>
        <v>0</v>
      </c>
      <c r="AL443" s="547" t="n">
        <f aca="false">IF($Y443="--","--",IF($AE443&gt;$W$4,ROUND(IF($AE443&lt;4.5,0,IF($AE443&gt;6,($AE443-4.5)*$AF443*$AG443,($AE443-4.5)*$AF443*$AG443)),2),0))</f>
        <v>0</v>
      </c>
      <c r="AM443" s="544" t="n">
        <f aca="false">IF($Y443="--","--",IF($AE443&gt;$W$4,IF($AE443&lt;=4,ROUND(($AG443*4)*($AE443+0.5)*2,2),0),0))</f>
        <v>11.1</v>
      </c>
      <c r="AN443" s="548" t="n">
        <f aca="false">IF($Y443="--","--",IF($AE443&gt;$W$4,IF($AE443&gt;4,ROUND(($AG443*4)*($AE443+0.5)*2,2),0),0))</f>
        <v>0</v>
      </c>
      <c r="AO443" s="558" t="s">
        <v>1536</v>
      </c>
      <c r="AP443" s="570" t="s">
        <v>10</v>
      </c>
      <c r="AQ443" s="571" t="s">
        <v>1537</v>
      </c>
      <c r="AR443" s="560" t="n">
        <v>0.6</v>
      </c>
      <c r="AS443" s="561"/>
      <c r="AT443" s="561"/>
      <c r="AU443" s="562" t="n">
        <v>9</v>
      </c>
      <c r="AV443" s="560" t="n">
        <f aca="false">IF($Y443="--","--",Y443+0.2)</f>
        <v>1.4</v>
      </c>
      <c r="AW443" s="564" t="s">
        <v>1151</v>
      </c>
      <c r="AX443" s="561" t="n">
        <f aca="false">AV443</f>
        <v>1.4</v>
      </c>
      <c r="AY443" s="538" t="n">
        <f aca="false">IF(D443&gt;2,AU443,AU443-AV443)</f>
        <v>7.6</v>
      </c>
      <c r="AZ443" s="538" t="n">
        <f aca="false">N443</f>
        <v>0.12</v>
      </c>
      <c r="BA443" s="538" t="n">
        <f aca="false">P443</f>
        <v>1.32</v>
      </c>
      <c r="BB443" s="537" t="n">
        <f aca="false">IF(F443=0,IF(ROUND(AY443*(((N443*P443)+(((D443+M443*2)/6)*P443))-ROUND(((D443+M443*2)^2)*((PI()*96.379/(4*360))-((SIN((96.379/2)*PI()/180))*(COS((96.379/2)*PI()/180))/4)),4)),2),ROUND(AY443*(((N443*P443)+(((D443+M443*2)/4)*P443))-ROUND(((D443+M443*2)^2)*((PI()*120/(4*360))-((SIN((120/2)*PI()/180))*(COS((120/2)*PI()/180))/4)),4)),2)),0)</f>
        <v>2.4</v>
      </c>
      <c r="BC443" s="549" t="n">
        <f aca="false">IF(F443&gt;0,ROUND(AY443*N443*P443,2),0)</f>
        <v>0</v>
      </c>
      <c r="BD443" s="549" t="n">
        <f aca="false">SUM(Q443:U443,AH443:AL443)</f>
        <v>20.71</v>
      </c>
      <c r="BE443" s="549" t="n">
        <f aca="false">IF(F443=0,ROUND((PI()*((D443+M443*2)^2)/4)*AY443,2),ROUND((D443+M443*2)*(F443+M443*2)*AY443,2))</f>
        <v>3.09</v>
      </c>
      <c r="BF443" s="572" t="n">
        <f aca="false">IF(($I443+M443-0.15)&lt;=2,($I443+M443+0.15),IF(($I443+M443)&lt;=3,2.35,($I443+M443+0.2)-0.85))</f>
        <v>1.5394</v>
      </c>
      <c r="BG443" s="572" t="n">
        <f aca="false">IF(D443&gt;2,(I443-F443-M443-0.11),IF(($I443+M443)&lt;=2,0,IF(($I443+M443)&gt;3,0.85,(I443+M443+0.2-BF443))))</f>
        <v>0</v>
      </c>
      <c r="BH443" s="572" t="n">
        <f aca="false">IF(D443&gt;2,ROUND(((1.42+0.4)+(0.91+0.4))*2*BG443,2),ROUND(AV443*AX443*BF443,2))</f>
        <v>3.02</v>
      </c>
      <c r="BI443" s="572" t="n">
        <f aca="false">ROUND(((PI()*0.9^2)/4)*BG443,2)</f>
        <v>0</v>
      </c>
      <c r="BJ443" s="550" t="n">
        <f aca="false">ROUND(BD443-BE443-BH443-BI443-BB443-BC443,2)</f>
        <v>12.2</v>
      </c>
      <c r="BK443" s="516"/>
    </row>
    <row r="444" customFormat="false" ht="14.25" hidden="false" customHeight="false" outlineLevel="0" collapsed="false">
      <c r="A444" s="558" t="s">
        <v>1537</v>
      </c>
      <c r="B444" s="570" t="s">
        <v>10</v>
      </c>
      <c r="C444" s="559" t="s">
        <v>1538</v>
      </c>
      <c r="D444" s="560" t="n">
        <v>0.6</v>
      </c>
      <c r="E444" s="561"/>
      <c r="F444" s="561"/>
      <c r="G444" s="560" t="s">
        <v>1150</v>
      </c>
      <c r="H444" s="562" t="n">
        <v>33</v>
      </c>
      <c r="I444" s="563" t="n">
        <v>1.4187</v>
      </c>
      <c r="J444" s="563" t="n">
        <v>1.4187</v>
      </c>
      <c r="K444" s="536" t="n">
        <v>0</v>
      </c>
      <c r="L444" s="537" t="n">
        <f aca="false">ROUND((I444+J444)/2,2)</f>
        <v>1.42</v>
      </c>
      <c r="M444" s="538" t="n">
        <f aca="false">IF(F444=0,ROUND($D444*0.1,2),IF(D444&gt;2.8,0.18,0.15))</f>
        <v>0.06</v>
      </c>
      <c r="N444" s="538" t="n">
        <f aca="false">IF(F444=0,IF(ROUND($D444/4,2),IF(ROUND(($D444*1.2)/6,2)&lt;0.1,0.1,ROUND(($D444*1.2)/6,2))),0.5)</f>
        <v>0.12</v>
      </c>
      <c r="O444" s="537" t="n">
        <f aca="false">L444+M444+N444</f>
        <v>1.6</v>
      </c>
      <c r="P444" s="537" t="n">
        <f aca="false">IF(O444&lt;2,(D444+M444*2)+0.6,(D444+M444*2)+0.6+ROUNDUP(O444-2,0)*0.1)</f>
        <v>1.32</v>
      </c>
      <c r="Q444" s="539" t="n">
        <f aca="false">IF($O444&lt;=$W$4,ROUND(IF($O444&lt;1.5,$O444*$H444*$P444,1.5*$H444*$P444),2),0)</f>
        <v>0</v>
      </c>
      <c r="R444" s="539" t="n">
        <f aca="false">IF($O444&gt;$W$4,ROUND(IF($O444&lt;1.5,$O444*$H444*$P444,1.5*$H444*$P444),2),0)</f>
        <v>65.34</v>
      </c>
      <c r="S444" s="539" t="n">
        <f aca="false">IF($O444&gt;$W$4,ROUND(IF($O444&lt;1.5,0,IF($O444&gt;3,1.5*$H444*$P444,($O444-1.5)*$H444*$P444)),2),0)</f>
        <v>4.36</v>
      </c>
      <c r="T444" s="539" t="n">
        <f aca="false">IF($O444&gt;$W$4,ROUND(IF($O444&lt;3,0,IF($O444&gt;4.5,1.5*$H444*$P444,($O444-3)*$H444*$P444)),2),0)</f>
        <v>0</v>
      </c>
      <c r="U444" s="539" t="n">
        <f aca="false">IF($O444&gt;$W$4,ROUND(IF($O444&lt;4.5,0,IF($O444&gt;6,($O444-4.5)*$H444*$P444,($O444-4.5)*$H444*$P444)),2),0)</f>
        <v>0</v>
      </c>
      <c r="V444" s="540" t="n">
        <f aca="false">IF($O444&gt;$W$4,IF($O444&lt;=4,ROUND($H444*($O444+0.5)*2,2),0),0)</f>
        <v>138.6</v>
      </c>
      <c r="W444" s="541" t="n">
        <f aca="false">IF($O444&gt;$W$4,IF($O444&gt;4,ROUND($H444*($O444+0.5)*2,2),0),0)</f>
        <v>0</v>
      </c>
      <c r="X444" s="558" t="str">
        <f aca="false">A444</f>
        <v>JC5</v>
      </c>
      <c r="Y444" s="560" t="n">
        <f aca="false">IF($D444=0.4,1.2,IF($D444=0.6,1.2,IF($D444=0.8,1.3,IF($D444=1,1.5,IF($D444=1.2,1.7,IF($D444&lt;=2,2,"--"))))))</f>
        <v>1.2</v>
      </c>
      <c r="Z444" s="564" t="s">
        <v>1151</v>
      </c>
      <c r="AA444" s="561" t="n">
        <f aca="false">Y444</f>
        <v>1.2</v>
      </c>
      <c r="AB444" s="543" t="n">
        <f aca="false">IF($Y444="--","--",I444)</f>
        <v>1.4187</v>
      </c>
      <c r="AC444" s="544" t="n">
        <f aca="false">IF($Y444="--","--",IF(D444&gt;1.5,0.15,ROUND($D444*0.1,2)))</f>
        <v>0.06</v>
      </c>
      <c r="AD444" s="544" t="n">
        <f aca="false">IF($Y444="--","--",0.15)</f>
        <v>0.15</v>
      </c>
      <c r="AE444" s="545" t="n">
        <f aca="false">IF($Y444="--","--",ROUND(AB444+AC444+AD444,2))</f>
        <v>1.63</v>
      </c>
      <c r="AF444" s="565" t="n">
        <f aca="false">IF($Y444="--","--",IF($AB444&lt;=2,$Y444+1,($Y444+1)+ROUNDUP($AB444-2,0)*0.1))</f>
        <v>2.2</v>
      </c>
      <c r="AG444" s="566" t="n">
        <f aca="false">IF($D444=0.4,0.92,IF($D444=0.6,0.68,IF($D444=0.8,0.74,IF($D444=1,0.7,IF($D444=1.2,0.66,IF($D444=1.5,0.6,IF($D444&lt;=2,(2.4-(D444+0.3)),"--")))))))</f>
        <v>0.68</v>
      </c>
      <c r="AH444" s="547" t="n">
        <f aca="false">IF($Y444="--","--",IF($AE444&lt;=$W$4,ROUND(IF($AE444&lt;1.5,$AE444*$AF444*$AG444,1.5*$AF444*$AG444),2),0))</f>
        <v>0</v>
      </c>
      <c r="AI444" s="547" t="n">
        <f aca="false">IF($Y444="--","--",IF($AE444&gt;$W$4,ROUND(IF($AE444&lt;1.5,$AE444*$AF444*$AG444,1.5*$AF444*$AG444),2),0))</f>
        <v>2.24</v>
      </c>
      <c r="AJ444" s="547" t="n">
        <f aca="false">IF($Y444="--","--",IF($AE444&gt;$W$4,ROUND(IF($AE444&lt;1.5,0,IF($AE444&gt;3,1.5*$AF444*$AG444,($AE444-1.5)*$AF444*$AG444)),2),0))</f>
        <v>0.19</v>
      </c>
      <c r="AK444" s="547" t="n">
        <f aca="false">IF($Y444="--","--",IF($AE444&gt;$W$4,ROUND(IF($AE444&lt;3,0,IF($AE444&gt;4.5,1.5*$AF444*$AG444,($AE444-3)*$AF444*$AG444)),2),0))</f>
        <v>0</v>
      </c>
      <c r="AL444" s="547" t="n">
        <f aca="false">IF($Y444="--","--",IF($AE444&gt;$W$4,ROUND(IF($AE444&lt;4.5,0,IF($AE444&gt;6,($AE444-4.5)*$AF444*$AG444,($AE444-4.5)*$AF444*$AG444)),2),0))</f>
        <v>0</v>
      </c>
      <c r="AM444" s="544" t="n">
        <f aca="false">IF($Y444="--","--",IF($AE444&gt;$W$4,IF($AE444&lt;=4,ROUND(($AG444*4)*($AE444+0.5)*2,2),0),0))</f>
        <v>11.59</v>
      </c>
      <c r="AN444" s="548" t="n">
        <f aca="false">IF($Y444="--","--",IF($AE444&gt;$W$4,IF($AE444&gt;4,ROUND(($AG444*4)*($AE444+0.5)*2,2),0),0))</f>
        <v>0</v>
      </c>
      <c r="AO444" s="558" t="s">
        <v>1537</v>
      </c>
      <c r="AP444" s="570" t="s">
        <v>10</v>
      </c>
      <c r="AQ444" s="571" t="s">
        <v>1538</v>
      </c>
      <c r="AR444" s="560" t="n">
        <v>0.6</v>
      </c>
      <c r="AS444" s="561"/>
      <c r="AT444" s="561"/>
      <c r="AU444" s="562" t="n">
        <v>33</v>
      </c>
      <c r="AV444" s="560" t="n">
        <f aca="false">IF($Y444="--","--",Y444+0.2)</f>
        <v>1.4</v>
      </c>
      <c r="AW444" s="564" t="s">
        <v>1151</v>
      </c>
      <c r="AX444" s="561" t="n">
        <f aca="false">AV444</f>
        <v>1.4</v>
      </c>
      <c r="AY444" s="538" t="n">
        <f aca="false">IF(D444&gt;2,AU444,AU444-AV444)</f>
        <v>31.6</v>
      </c>
      <c r="AZ444" s="538" t="n">
        <f aca="false">N444</f>
        <v>0.12</v>
      </c>
      <c r="BA444" s="538" t="n">
        <f aca="false">P444</f>
        <v>1.32</v>
      </c>
      <c r="BB444" s="537" t="n">
        <f aca="false">IF(F444=0,IF(ROUND(AY444*(((N444*P444)+(((D444+M444*2)/6)*P444))-ROUND(((D444+M444*2)^2)*((PI()*96.379/(4*360))-((SIN((96.379/2)*PI()/180))*(COS((96.379/2)*PI()/180))/4)),4)),2),ROUND(AY444*(((N444*P444)+(((D444+M444*2)/4)*P444))-ROUND(((D444+M444*2)^2)*((PI()*120/(4*360))-((SIN((120/2)*PI()/180))*(COS((120/2)*PI()/180))/4)),4)),2)),0)</f>
        <v>10</v>
      </c>
      <c r="BC444" s="549" t="n">
        <f aca="false">IF(F444&gt;0,ROUND(AY444*N444*P444,2),0)</f>
        <v>0</v>
      </c>
      <c r="BD444" s="549" t="n">
        <f aca="false">SUM(Q444:U444,AH444:AL444)</f>
        <v>72.13</v>
      </c>
      <c r="BE444" s="549" t="n">
        <f aca="false">IF(F444=0,ROUND((PI()*((D444+M444*2)^2)/4)*AY444,2),ROUND((D444+M444*2)*(F444+M444*2)*AY444,2))</f>
        <v>12.87</v>
      </c>
      <c r="BF444" s="572" t="n">
        <f aca="false">IF(($I444+M444-0.15)&lt;=2,($I444+M444+0.15),IF(($I444+M444)&lt;=3,2.35,($I444+M444+0.2)-0.85))</f>
        <v>1.6287</v>
      </c>
      <c r="BG444" s="572" t="n">
        <f aca="false">IF(D444&gt;2,(I444-F444-M444-0.11),IF(($I444+M444)&lt;=2,0,IF(($I444+M444)&gt;3,0.85,(I444+M444+0.2-BF444))))</f>
        <v>0</v>
      </c>
      <c r="BH444" s="572" t="n">
        <f aca="false">IF(D444&gt;2,ROUND(((1.42+0.4)+(0.91+0.4))*2*BG444,2),ROUND(AV444*AX444*BF444,2))</f>
        <v>3.19</v>
      </c>
      <c r="BI444" s="572" t="n">
        <f aca="false">ROUND(((PI()*0.9^2)/4)*BG444,2)</f>
        <v>0</v>
      </c>
      <c r="BJ444" s="550" t="n">
        <f aca="false">ROUND(BD444-BE444-BH444-BI444-BB444-BC444,2)</f>
        <v>46.07</v>
      </c>
      <c r="BK444" s="516"/>
    </row>
    <row r="445" customFormat="false" ht="14.25" hidden="false" customHeight="false" outlineLevel="0" collapsed="false">
      <c r="A445" s="558" t="s">
        <v>1538</v>
      </c>
      <c r="B445" s="570" t="s">
        <v>10</v>
      </c>
      <c r="C445" s="559" t="s">
        <v>1433</v>
      </c>
      <c r="D445" s="560" t="n">
        <v>0.6</v>
      </c>
      <c r="E445" s="561"/>
      <c r="F445" s="561"/>
      <c r="G445" s="560" t="s">
        <v>1150</v>
      </c>
      <c r="H445" s="562" t="n">
        <v>30</v>
      </c>
      <c r="I445" s="563" t="n">
        <v>1.4187</v>
      </c>
      <c r="J445" s="563" t="n">
        <v>1.4187</v>
      </c>
      <c r="K445" s="536" t="n">
        <v>0</v>
      </c>
      <c r="L445" s="537" t="n">
        <f aca="false">ROUND((I445+J445)/2,2)</f>
        <v>1.42</v>
      </c>
      <c r="M445" s="538" t="n">
        <f aca="false">IF(F445=0,ROUND($D445*0.1,2),IF(D445&gt;2.8,0.18,0.15))</f>
        <v>0.06</v>
      </c>
      <c r="N445" s="538" t="n">
        <f aca="false">IF(F445=0,IF(ROUND($D445/4,2),IF(ROUND(($D445*1.2)/6,2)&lt;0.1,0.1,ROUND(($D445*1.2)/6,2))),0.5)</f>
        <v>0.12</v>
      </c>
      <c r="O445" s="537" t="n">
        <f aca="false">L445+M445+N445</f>
        <v>1.6</v>
      </c>
      <c r="P445" s="537" t="n">
        <f aca="false">IF(O445&lt;2,(D445+M445*2)+0.6,(D445+M445*2)+0.6+ROUNDUP(O445-2,0)*0.1)</f>
        <v>1.32</v>
      </c>
      <c r="Q445" s="539" t="n">
        <f aca="false">IF($O445&lt;=$W$4,ROUND(IF($O445&lt;1.5,$O445*$H445*$P445,1.5*$H445*$P445),2),0)</f>
        <v>0</v>
      </c>
      <c r="R445" s="539" t="n">
        <f aca="false">IF($O445&gt;$W$4,ROUND(IF($O445&lt;1.5,$O445*$H445*$P445,1.5*$H445*$P445),2),0)</f>
        <v>59.4</v>
      </c>
      <c r="S445" s="539" t="n">
        <f aca="false">IF($O445&gt;$W$4,ROUND(IF($O445&lt;1.5,0,IF($O445&gt;3,1.5*$H445*$P445,($O445-1.5)*$H445*$P445)),2),0)</f>
        <v>3.96</v>
      </c>
      <c r="T445" s="539" t="n">
        <f aca="false">IF($O445&gt;$W$4,ROUND(IF($O445&lt;3,0,IF($O445&gt;4.5,1.5*$H445*$P445,($O445-3)*$H445*$P445)),2),0)</f>
        <v>0</v>
      </c>
      <c r="U445" s="539" t="n">
        <f aca="false">IF($O445&gt;$W$4,ROUND(IF($O445&lt;4.5,0,IF($O445&gt;6,($O445-4.5)*$H445*$P445,($O445-4.5)*$H445*$P445)),2),0)</f>
        <v>0</v>
      </c>
      <c r="V445" s="540" t="n">
        <f aca="false">IF($O445&gt;$W$4,IF($O445&lt;=4,ROUND($H445*($O445+0.5)*2,2),0),0)</f>
        <v>126</v>
      </c>
      <c r="W445" s="541" t="n">
        <f aca="false">IF($O445&gt;$W$4,IF($O445&gt;4,ROUND($H445*($O445+0.5)*2,2),0),0)</f>
        <v>0</v>
      </c>
      <c r="X445" s="558" t="str">
        <f aca="false">A445</f>
        <v>JC6</v>
      </c>
      <c r="Y445" s="560" t="n">
        <f aca="false">IF($D445=0.4,1.2,IF($D445=0.6,1.2,IF($D445=0.8,1.3,IF($D445=1,1.5,IF($D445=1.2,1.7,IF($D445&lt;=2,2,"--"))))))</f>
        <v>1.2</v>
      </c>
      <c r="Z445" s="564" t="s">
        <v>1151</v>
      </c>
      <c r="AA445" s="561" t="n">
        <f aca="false">Y445</f>
        <v>1.2</v>
      </c>
      <c r="AB445" s="543" t="n">
        <f aca="false">IF($Y445="--","--",I445)</f>
        <v>1.4187</v>
      </c>
      <c r="AC445" s="544" t="n">
        <f aca="false">IF($Y445="--","--",IF(D445&gt;1.5,0.15,ROUND($D445*0.1,2)))</f>
        <v>0.06</v>
      </c>
      <c r="AD445" s="544" t="n">
        <f aca="false">IF($Y445="--","--",0.15)</f>
        <v>0.15</v>
      </c>
      <c r="AE445" s="545" t="n">
        <f aca="false">IF($Y445="--","--",ROUND(AB445+AC445+AD445,2))</f>
        <v>1.63</v>
      </c>
      <c r="AF445" s="565" t="n">
        <f aca="false">IF($Y445="--","--",IF($AB445&lt;=2,$Y445+1,($Y445+1)+ROUNDUP($AB445-2,0)*0.1))</f>
        <v>2.2</v>
      </c>
      <c r="AG445" s="566" t="n">
        <f aca="false">IF($D445=0.4,0.92,IF($D445=0.6,0.68,IF($D445=0.8,0.74,IF($D445=1,0.7,IF($D445=1.2,0.66,IF($D445=1.5,0.6,IF($D445&lt;=2,(2.4-(D445+0.3)),"--")))))))</f>
        <v>0.68</v>
      </c>
      <c r="AH445" s="547" t="n">
        <f aca="false">IF($Y445="--","--",IF($AE445&lt;=$W$4,ROUND(IF($AE445&lt;1.5,$AE445*$AF445*$AG445,1.5*$AF445*$AG445),2),0))</f>
        <v>0</v>
      </c>
      <c r="AI445" s="547" t="n">
        <f aca="false">IF($Y445="--","--",IF($AE445&gt;$W$4,ROUND(IF($AE445&lt;1.5,$AE445*$AF445*$AG445,1.5*$AF445*$AG445),2),0))</f>
        <v>2.24</v>
      </c>
      <c r="AJ445" s="547" t="n">
        <f aca="false">IF($Y445="--","--",IF($AE445&gt;$W$4,ROUND(IF($AE445&lt;1.5,0,IF($AE445&gt;3,1.5*$AF445*$AG445,($AE445-1.5)*$AF445*$AG445)),2),0))</f>
        <v>0.19</v>
      </c>
      <c r="AK445" s="547" t="n">
        <f aca="false">IF($Y445="--","--",IF($AE445&gt;$W$4,ROUND(IF($AE445&lt;3,0,IF($AE445&gt;4.5,1.5*$AF445*$AG445,($AE445-3)*$AF445*$AG445)),2),0))</f>
        <v>0</v>
      </c>
      <c r="AL445" s="547" t="n">
        <f aca="false">IF($Y445="--","--",IF($AE445&gt;$W$4,ROUND(IF($AE445&lt;4.5,0,IF($AE445&gt;6,($AE445-4.5)*$AF445*$AG445,($AE445-4.5)*$AF445*$AG445)),2),0))</f>
        <v>0</v>
      </c>
      <c r="AM445" s="544" t="n">
        <f aca="false">IF($Y445="--","--",IF($AE445&gt;$W$4,IF($AE445&lt;=4,ROUND(($AG445*4)*($AE445+0.5)*2,2),0),0))</f>
        <v>11.59</v>
      </c>
      <c r="AN445" s="548" t="n">
        <f aca="false">IF($Y445="--","--",IF($AE445&gt;$W$4,IF($AE445&gt;4,ROUND(($AG445*4)*($AE445+0.5)*2,2),0),0))</f>
        <v>0</v>
      </c>
      <c r="AO445" s="558" t="s">
        <v>1538</v>
      </c>
      <c r="AP445" s="570" t="s">
        <v>10</v>
      </c>
      <c r="AQ445" s="571" t="s">
        <v>1433</v>
      </c>
      <c r="AR445" s="560" t="n">
        <v>0.6</v>
      </c>
      <c r="AS445" s="561"/>
      <c r="AT445" s="561"/>
      <c r="AU445" s="562" t="n">
        <v>30</v>
      </c>
      <c r="AV445" s="560" t="n">
        <f aca="false">IF($Y445="--","--",Y445+0.2)</f>
        <v>1.4</v>
      </c>
      <c r="AW445" s="564" t="s">
        <v>1151</v>
      </c>
      <c r="AX445" s="561" t="n">
        <f aca="false">AV445</f>
        <v>1.4</v>
      </c>
      <c r="AY445" s="538" t="n">
        <f aca="false">IF(D445&gt;2,AU445,AU445-AV445)</f>
        <v>28.6</v>
      </c>
      <c r="AZ445" s="538" t="n">
        <f aca="false">N445</f>
        <v>0.12</v>
      </c>
      <c r="BA445" s="538" t="n">
        <f aca="false">P445</f>
        <v>1.32</v>
      </c>
      <c r="BB445" s="537" t="n">
        <f aca="false">IF(F445=0,IF(ROUND(AY445*(((N445*P445)+(((D445+M445*2)/6)*P445))-ROUND(((D445+M445*2)^2)*((PI()*96.379/(4*360))-((SIN((96.379/2)*PI()/180))*(COS((96.379/2)*PI()/180))/4)),4)),2),ROUND(AY445*(((N445*P445)+(((D445+M445*2)/4)*P445))-ROUND(((D445+M445*2)^2)*((PI()*120/(4*360))-((SIN((120/2)*PI()/180))*(COS((120/2)*PI()/180))/4)),4)),2)),0)</f>
        <v>9.05</v>
      </c>
      <c r="BC445" s="549" t="n">
        <f aca="false">IF(F445&gt;0,ROUND(AY445*N445*P445,2),0)</f>
        <v>0</v>
      </c>
      <c r="BD445" s="549" t="n">
        <f aca="false">SUM(Q445:U445,AH445:AL445)</f>
        <v>65.79</v>
      </c>
      <c r="BE445" s="549" t="n">
        <f aca="false">IF(F445=0,ROUND((PI()*((D445+M445*2)^2)/4)*AY445,2),ROUND((D445+M445*2)*(F445+M445*2)*AY445,2))</f>
        <v>11.64</v>
      </c>
      <c r="BF445" s="572" t="n">
        <f aca="false">IF(($I445+M445-0.15)&lt;=2,($I445+M445+0.15),IF(($I445+M445)&lt;=3,2.35,($I445+M445+0.2)-0.85))</f>
        <v>1.6287</v>
      </c>
      <c r="BG445" s="572" t="n">
        <f aca="false">IF(D445&gt;2,(I445-F445-M445-0.11),IF(($I445+M445)&lt;=2,0,IF(($I445+M445)&gt;3,0.85,(I445+M445+0.2-BF445))))</f>
        <v>0</v>
      </c>
      <c r="BH445" s="572" t="n">
        <f aca="false">IF(D445&gt;2,ROUND(((1.42+0.4)+(0.91+0.4))*2*BG445,2),ROUND(AV445*AX445*BF445,2))</f>
        <v>3.19</v>
      </c>
      <c r="BI445" s="572" t="n">
        <f aca="false">ROUND(((PI()*0.9^2)/4)*BG445,2)</f>
        <v>0</v>
      </c>
      <c r="BJ445" s="550" t="n">
        <f aca="false">ROUND(BD445-BE445-BH445-BI445-BB445-BC445,2)</f>
        <v>41.91</v>
      </c>
      <c r="BK445" s="516"/>
    </row>
    <row r="446" customFormat="false" ht="14.25" hidden="false" customHeight="false" outlineLevel="0" collapsed="false">
      <c r="A446" s="558" t="s">
        <v>1433</v>
      </c>
      <c r="B446" s="570" t="s">
        <v>10</v>
      </c>
      <c r="C446" s="559" t="s">
        <v>1539</v>
      </c>
      <c r="D446" s="560" t="n">
        <v>0.6</v>
      </c>
      <c r="E446" s="561"/>
      <c r="F446" s="561"/>
      <c r="G446" s="560" t="s">
        <v>1150</v>
      </c>
      <c r="H446" s="562" t="n">
        <v>35</v>
      </c>
      <c r="I446" s="563" t="n">
        <v>1.4187</v>
      </c>
      <c r="J446" s="563" t="n">
        <v>1.4712</v>
      </c>
      <c r="K446" s="536" t="n">
        <v>0</v>
      </c>
      <c r="L446" s="537" t="n">
        <f aca="false">ROUND((I446+J446)/2,2)</f>
        <v>1.44</v>
      </c>
      <c r="M446" s="538" t="n">
        <f aca="false">IF(F446=0,ROUND($D446*0.1,2),IF(D446&gt;2.8,0.18,0.15))</f>
        <v>0.06</v>
      </c>
      <c r="N446" s="538" t="n">
        <f aca="false">IF(F446=0,IF(ROUND($D446/4,2),IF(ROUND(($D446*1.2)/6,2)&lt;0.1,0.1,ROUND(($D446*1.2)/6,2))),0.5)</f>
        <v>0.12</v>
      </c>
      <c r="O446" s="537" t="n">
        <f aca="false">L446+M446+N446</f>
        <v>1.62</v>
      </c>
      <c r="P446" s="537" t="n">
        <f aca="false">IF(O446&lt;2,(D446+M446*2)+0.6,(D446+M446*2)+0.6+ROUNDUP(O446-2,0)*0.1)</f>
        <v>1.32</v>
      </c>
      <c r="Q446" s="539" t="n">
        <f aca="false">IF($O446&lt;=$W$4,ROUND(IF($O446&lt;1.5,$O446*$H446*$P446,1.5*$H446*$P446),2),0)</f>
        <v>0</v>
      </c>
      <c r="R446" s="539" t="n">
        <f aca="false">IF($O446&gt;$W$4,ROUND(IF($O446&lt;1.5,$O446*$H446*$P446,1.5*$H446*$P446),2),0)</f>
        <v>69.3</v>
      </c>
      <c r="S446" s="539" t="n">
        <f aca="false">IF($O446&gt;$W$4,ROUND(IF($O446&lt;1.5,0,IF($O446&gt;3,1.5*$H446*$P446,($O446-1.5)*$H446*$P446)),2),0)</f>
        <v>5.54</v>
      </c>
      <c r="T446" s="539" t="n">
        <f aca="false">IF($O446&gt;$W$4,ROUND(IF($O446&lt;3,0,IF($O446&gt;4.5,1.5*$H446*$P446,($O446-3)*$H446*$P446)),2),0)</f>
        <v>0</v>
      </c>
      <c r="U446" s="539" t="n">
        <f aca="false">IF($O446&gt;$W$4,ROUND(IF($O446&lt;4.5,0,IF($O446&gt;6,($O446-4.5)*$H446*$P446,($O446-4.5)*$H446*$P446)),2),0)</f>
        <v>0</v>
      </c>
      <c r="V446" s="540" t="n">
        <f aca="false">IF($O446&gt;$W$4,IF($O446&lt;=4,ROUND($H446*($O446+0.5)*2,2),0),0)</f>
        <v>148.4</v>
      </c>
      <c r="W446" s="541" t="n">
        <f aca="false">IF($O446&gt;$W$4,IF($O446&gt;4,ROUND($H446*($O446+0.5)*2,2),0),0)</f>
        <v>0</v>
      </c>
      <c r="X446" s="558" t="str">
        <f aca="false">A446</f>
        <v>JC7</v>
      </c>
      <c r="Y446" s="560" t="n">
        <f aca="false">IF($D446=0.4,1.2,IF($D446=0.6,1.2,IF($D446=0.8,1.3,IF($D446=1,1.5,IF($D446=1.2,1.7,IF($D446&lt;=2,2,"--"))))))</f>
        <v>1.2</v>
      </c>
      <c r="Z446" s="564" t="s">
        <v>1151</v>
      </c>
      <c r="AA446" s="561" t="n">
        <f aca="false">Y446</f>
        <v>1.2</v>
      </c>
      <c r="AB446" s="543" t="n">
        <f aca="false">IF($Y446="--","--",I446)</f>
        <v>1.4187</v>
      </c>
      <c r="AC446" s="544" t="n">
        <f aca="false">IF($Y446="--","--",IF(D446&gt;1.5,0.15,ROUND($D446*0.1,2)))</f>
        <v>0.06</v>
      </c>
      <c r="AD446" s="544" t="n">
        <f aca="false">IF($Y446="--","--",0.15)</f>
        <v>0.15</v>
      </c>
      <c r="AE446" s="545" t="n">
        <f aca="false">IF($Y446="--","--",ROUND(AB446+AC446+AD446,2))</f>
        <v>1.63</v>
      </c>
      <c r="AF446" s="565" t="n">
        <f aca="false">IF($Y446="--","--",IF($AB446&lt;=2,$Y446+1,($Y446+1)+ROUNDUP($AB446-2,0)*0.1))</f>
        <v>2.2</v>
      </c>
      <c r="AG446" s="566" t="n">
        <f aca="false">IF($D446=0.4,0.92,IF($D446=0.6,0.68,IF($D446=0.8,0.74,IF($D446=1,0.7,IF($D446=1.2,0.66,IF($D446=1.5,0.6,IF($D446&lt;=2,(2.4-(D446+0.3)),"--")))))))</f>
        <v>0.68</v>
      </c>
      <c r="AH446" s="547" t="n">
        <f aca="false">IF($Y446="--","--",IF($AE446&lt;=$W$4,ROUND(IF($AE446&lt;1.5,$AE446*$AF446*$AG446,1.5*$AF446*$AG446),2),0))</f>
        <v>0</v>
      </c>
      <c r="AI446" s="547" t="n">
        <f aca="false">IF($Y446="--","--",IF($AE446&gt;$W$4,ROUND(IF($AE446&lt;1.5,$AE446*$AF446*$AG446,1.5*$AF446*$AG446),2),0))</f>
        <v>2.24</v>
      </c>
      <c r="AJ446" s="547" t="n">
        <f aca="false">IF($Y446="--","--",IF($AE446&gt;$W$4,ROUND(IF($AE446&lt;1.5,0,IF($AE446&gt;3,1.5*$AF446*$AG446,($AE446-1.5)*$AF446*$AG446)),2),0))</f>
        <v>0.19</v>
      </c>
      <c r="AK446" s="547" t="n">
        <f aca="false">IF($Y446="--","--",IF($AE446&gt;$W$4,ROUND(IF($AE446&lt;3,0,IF($AE446&gt;4.5,1.5*$AF446*$AG446,($AE446-3)*$AF446*$AG446)),2),0))</f>
        <v>0</v>
      </c>
      <c r="AL446" s="547" t="n">
        <f aca="false">IF($Y446="--","--",IF($AE446&gt;$W$4,ROUND(IF($AE446&lt;4.5,0,IF($AE446&gt;6,($AE446-4.5)*$AF446*$AG446,($AE446-4.5)*$AF446*$AG446)),2),0))</f>
        <v>0</v>
      </c>
      <c r="AM446" s="544" t="n">
        <f aca="false">IF($Y446="--","--",IF($AE446&gt;$W$4,IF($AE446&lt;=4,ROUND(($AG446*4)*($AE446+0.5)*2,2),0),0))</f>
        <v>11.59</v>
      </c>
      <c r="AN446" s="548" t="n">
        <f aca="false">IF($Y446="--","--",IF($AE446&gt;$W$4,IF($AE446&gt;4,ROUND(($AG446*4)*($AE446+0.5)*2,2),0),0))</f>
        <v>0</v>
      </c>
      <c r="AO446" s="558" t="s">
        <v>1433</v>
      </c>
      <c r="AP446" s="570" t="s">
        <v>10</v>
      </c>
      <c r="AQ446" s="571" t="s">
        <v>1539</v>
      </c>
      <c r="AR446" s="560" t="n">
        <v>0.6</v>
      </c>
      <c r="AS446" s="561"/>
      <c r="AT446" s="561"/>
      <c r="AU446" s="562" t="n">
        <v>35</v>
      </c>
      <c r="AV446" s="560" t="n">
        <f aca="false">IF($Y446="--","--",Y446+0.2)</f>
        <v>1.4</v>
      </c>
      <c r="AW446" s="564" t="s">
        <v>1151</v>
      </c>
      <c r="AX446" s="561" t="n">
        <f aca="false">AV446</f>
        <v>1.4</v>
      </c>
      <c r="AY446" s="538" t="n">
        <f aca="false">IF(D446&gt;2,AU446,AU446-AV446)</f>
        <v>33.6</v>
      </c>
      <c r="AZ446" s="538" t="n">
        <f aca="false">N446</f>
        <v>0.12</v>
      </c>
      <c r="BA446" s="538" t="n">
        <f aca="false">P446</f>
        <v>1.32</v>
      </c>
      <c r="BB446" s="537" t="n">
        <f aca="false">IF(F446=0,IF(ROUND(AY446*(((N446*P446)+(((D446+M446*2)/6)*P446))-ROUND(((D446+M446*2)^2)*((PI()*96.379/(4*360))-((SIN((96.379/2)*PI()/180))*(COS((96.379/2)*PI()/180))/4)),4)),2),ROUND(AY446*(((N446*P446)+(((D446+M446*2)/4)*P446))-ROUND(((D446+M446*2)^2)*((PI()*120/(4*360))-((SIN((120/2)*PI()/180))*(COS((120/2)*PI()/180))/4)),4)),2)),0)</f>
        <v>10.63</v>
      </c>
      <c r="BC446" s="549" t="n">
        <f aca="false">IF(F446&gt;0,ROUND(AY446*N446*P446,2),0)</f>
        <v>0</v>
      </c>
      <c r="BD446" s="549" t="n">
        <f aca="false">SUM(Q446:U446,AH446:AL446)</f>
        <v>77.27</v>
      </c>
      <c r="BE446" s="549" t="n">
        <f aca="false">IF(F446=0,ROUND((PI()*((D446+M446*2)^2)/4)*AY446,2),ROUND((D446+M446*2)*(F446+M446*2)*AY446,2))</f>
        <v>13.68</v>
      </c>
      <c r="BF446" s="572" t="n">
        <f aca="false">IF(($I446+M446-0.15)&lt;=2,($I446+M446+0.15),IF(($I446+M446)&lt;=3,2.35,($I446+M446+0.2)-0.85))</f>
        <v>1.6287</v>
      </c>
      <c r="BG446" s="572" t="n">
        <f aca="false">IF(D446&gt;2,(I446-F446-M446-0.11),IF(($I446+M446)&lt;=2,0,IF(($I446+M446)&gt;3,0.85,(I446+M446+0.2-BF446))))</f>
        <v>0</v>
      </c>
      <c r="BH446" s="572" t="n">
        <f aca="false">IF(D446&gt;2,ROUND(((1.42+0.4)+(0.91+0.4))*2*BG446,2),ROUND(AV446*AX446*BF446,2))</f>
        <v>3.19</v>
      </c>
      <c r="BI446" s="572" t="n">
        <f aca="false">ROUND(((PI()*0.9^2)/4)*BG446,2)</f>
        <v>0</v>
      </c>
      <c r="BJ446" s="550" t="n">
        <f aca="false">ROUND(BD446-BE446-BH446-BI446-BB446-BC446,2)</f>
        <v>49.77</v>
      </c>
      <c r="BK446" s="516"/>
    </row>
    <row r="447" customFormat="false" ht="14.25" hidden="false" customHeight="false" outlineLevel="0" collapsed="false">
      <c r="A447" s="558" t="s">
        <v>1539</v>
      </c>
      <c r="B447" s="570" t="s">
        <v>10</v>
      </c>
      <c r="C447" s="559" t="s">
        <v>1439</v>
      </c>
      <c r="D447" s="560" t="n">
        <v>0.6</v>
      </c>
      <c r="E447" s="561"/>
      <c r="F447" s="561"/>
      <c r="G447" s="560" t="s">
        <v>1150</v>
      </c>
      <c r="H447" s="562" t="n">
        <v>38</v>
      </c>
      <c r="I447" s="563" t="n">
        <v>1.4712</v>
      </c>
      <c r="J447" s="563" t="n">
        <v>1.3801</v>
      </c>
      <c r="K447" s="536" t="n">
        <v>0.072</v>
      </c>
      <c r="L447" s="537" t="n">
        <f aca="false">ROUND((I447+J447)/2,2)</f>
        <v>1.43</v>
      </c>
      <c r="M447" s="538" t="n">
        <f aca="false">IF(F447=0,ROUND($D447*0.1,2),IF(D447&gt;2.8,0.18,0.15))</f>
        <v>0.06</v>
      </c>
      <c r="N447" s="538" t="n">
        <f aca="false">IF(F447=0,IF(ROUND($D447/4,2),IF(ROUND(($D447*1.2)/6,2)&lt;0.1,0.1,ROUND(($D447*1.2)/6,2))),0.5)</f>
        <v>0.12</v>
      </c>
      <c r="O447" s="537" t="n">
        <f aca="false">L447+M447+N447</f>
        <v>1.61</v>
      </c>
      <c r="P447" s="537" t="n">
        <f aca="false">IF(O447&lt;2,(D447+M447*2)+0.6,(D447+M447*2)+0.6+ROUNDUP(O447-2,0)*0.1)</f>
        <v>1.32</v>
      </c>
      <c r="Q447" s="539" t="n">
        <f aca="false">IF($O447&lt;=$W$4,ROUND(IF($O447&lt;1.5,$O447*$H447*$P447,1.5*$H447*$P447),2),0)</f>
        <v>0</v>
      </c>
      <c r="R447" s="539" t="n">
        <f aca="false">IF($O447&gt;$W$4,ROUND(IF($O447&lt;1.5,$O447*$H447*$P447,1.5*$H447*$P447),2),0)</f>
        <v>75.24</v>
      </c>
      <c r="S447" s="539" t="n">
        <f aca="false">IF($O447&gt;$W$4,ROUND(IF($O447&lt;1.5,0,IF($O447&gt;3,1.5*$H447*$P447,($O447-1.5)*$H447*$P447)),2),0)</f>
        <v>5.52</v>
      </c>
      <c r="T447" s="539" t="n">
        <f aca="false">IF($O447&gt;$W$4,ROUND(IF($O447&lt;3,0,IF($O447&gt;4.5,1.5*$H447*$P447,($O447-3)*$H447*$P447)),2),0)</f>
        <v>0</v>
      </c>
      <c r="U447" s="539" t="n">
        <f aca="false">IF($O447&gt;$W$4,ROUND(IF($O447&lt;4.5,0,IF($O447&gt;6,($O447-4.5)*$H447*$P447,($O447-4.5)*$H447*$P447)),2),0)</f>
        <v>0</v>
      </c>
      <c r="V447" s="540" t="n">
        <f aca="false">IF($O447&gt;$W$4,IF($O447&lt;=4,ROUND($H447*($O447+0.5)*2,2),0),0)</f>
        <v>160.36</v>
      </c>
      <c r="W447" s="541" t="n">
        <f aca="false">IF($O447&gt;$W$4,IF($O447&gt;4,ROUND($H447*($O447+0.5)*2,2),0),0)</f>
        <v>0</v>
      </c>
      <c r="X447" s="558" t="str">
        <f aca="false">A447</f>
        <v>JC8</v>
      </c>
      <c r="Y447" s="560" t="n">
        <f aca="false">IF($D447=0.4,1.2,IF($D447=0.6,1.2,IF($D447=0.8,1.3,IF($D447=1,1.5,IF($D447=1.2,1.7,IF($D447&lt;=2,2,"--"))))))</f>
        <v>1.2</v>
      </c>
      <c r="Z447" s="564" t="s">
        <v>1151</v>
      </c>
      <c r="AA447" s="561" t="n">
        <f aca="false">Y447</f>
        <v>1.2</v>
      </c>
      <c r="AB447" s="543" t="n">
        <f aca="false">IF($Y447="--","--",I447)</f>
        <v>1.4712</v>
      </c>
      <c r="AC447" s="544" t="n">
        <f aca="false">IF($Y447="--","--",IF(D447&gt;1.5,0.15,ROUND($D447*0.1,2)))</f>
        <v>0.06</v>
      </c>
      <c r="AD447" s="544" t="n">
        <f aca="false">IF($Y447="--","--",0.15)</f>
        <v>0.15</v>
      </c>
      <c r="AE447" s="545" t="n">
        <f aca="false">IF($Y447="--","--",ROUND(AB447+AC447+AD447,2))</f>
        <v>1.68</v>
      </c>
      <c r="AF447" s="565" t="n">
        <f aca="false">IF($Y447="--","--",IF($AB447&lt;=2,$Y447+1,($Y447+1)+ROUNDUP($AB447-2,0)*0.1))</f>
        <v>2.2</v>
      </c>
      <c r="AG447" s="566" t="n">
        <f aca="false">IF($D447=0.4,0.92,IF($D447=0.6,0.68,IF($D447=0.8,0.74,IF($D447=1,0.7,IF($D447=1.2,0.66,IF($D447=1.5,0.6,IF($D447&lt;=2,(2.4-(D447+0.3)),"--")))))))</f>
        <v>0.68</v>
      </c>
      <c r="AH447" s="547" t="n">
        <f aca="false">IF($Y447="--","--",IF($AE447&lt;=$W$4,ROUND(IF($AE447&lt;1.5,$AE447*$AF447*$AG447,1.5*$AF447*$AG447),2),0))</f>
        <v>0</v>
      </c>
      <c r="AI447" s="547" t="n">
        <f aca="false">IF($Y447="--","--",IF($AE447&gt;$W$4,ROUND(IF($AE447&lt;1.5,$AE447*$AF447*$AG447,1.5*$AF447*$AG447),2),0))</f>
        <v>2.24</v>
      </c>
      <c r="AJ447" s="547" t="n">
        <f aca="false">IF($Y447="--","--",IF($AE447&gt;$W$4,ROUND(IF($AE447&lt;1.5,0,IF($AE447&gt;3,1.5*$AF447*$AG447,($AE447-1.5)*$AF447*$AG447)),2),0))</f>
        <v>0.27</v>
      </c>
      <c r="AK447" s="547" t="n">
        <f aca="false">IF($Y447="--","--",IF($AE447&gt;$W$4,ROUND(IF($AE447&lt;3,0,IF($AE447&gt;4.5,1.5*$AF447*$AG447,($AE447-3)*$AF447*$AG447)),2),0))</f>
        <v>0</v>
      </c>
      <c r="AL447" s="547" t="n">
        <f aca="false">IF($Y447="--","--",IF($AE447&gt;$W$4,ROUND(IF($AE447&lt;4.5,0,IF($AE447&gt;6,($AE447-4.5)*$AF447*$AG447,($AE447-4.5)*$AF447*$AG447)),2),0))</f>
        <v>0</v>
      </c>
      <c r="AM447" s="544" t="n">
        <f aca="false">IF($Y447="--","--",IF($AE447&gt;$W$4,IF($AE447&lt;=4,ROUND(($AG447*4)*($AE447+0.5)*2,2),0),0))</f>
        <v>11.86</v>
      </c>
      <c r="AN447" s="548" t="n">
        <f aca="false">IF($Y447="--","--",IF($AE447&gt;$W$4,IF($AE447&gt;4,ROUND(($AG447*4)*($AE447+0.5)*2,2),0),0))</f>
        <v>0</v>
      </c>
      <c r="AO447" s="558" t="s">
        <v>1539</v>
      </c>
      <c r="AP447" s="570" t="s">
        <v>10</v>
      </c>
      <c r="AQ447" s="571" t="s">
        <v>1439</v>
      </c>
      <c r="AR447" s="560" t="n">
        <v>0.6</v>
      </c>
      <c r="AS447" s="561"/>
      <c r="AT447" s="561"/>
      <c r="AU447" s="562" t="n">
        <v>38</v>
      </c>
      <c r="AV447" s="560" t="n">
        <f aca="false">IF($Y447="--","--",Y447+0.2)</f>
        <v>1.4</v>
      </c>
      <c r="AW447" s="564" t="s">
        <v>1151</v>
      </c>
      <c r="AX447" s="561" t="n">
        <f aca="false">AV447</f>
        <v>1.4</v>
      </c>
      <c r="AY447" s="538" t="n">
        <f aca="false">IF(D447&gt;2,AU447,AU447-AV447)</f>
        <v>36.6</v>
      </c>
      <c r="AZ447" s="538" t="n">
        <f aca="false">N447</f>
        <v>0.12</v>
      </c>
      <c r="BA447" s="538" t="n">
        <f aca="false">P447</f>
        <v>1.32</v>
      </c>
      <c r="BB447" s="537" t="n">
        <f aca="false">IF(F447=0,IF(ROUND(AY447*(((N447*P447)+(((D447+M447*2)/6)*P447))-ROUND(((D447+M447*2)^2)*((PI()*96.379/(4*360))-((SIN((96.379/2)*PI()/180))*(COS((96.379/2)*PI()/180))/4)),4)),2),ROUND(AY447*(((N447*P447)+(((D447+M447*2)/4)*P447))-ROUND(((D447+M447*2)^2)*((PI()*120/(4*360))-((SIN((120/2)*PI()/180))*(COS((120/2)*PI()/180))/4)),4)),2)),0)</f>
        <v>11.58</v>
      </c>
      <c r="BC447" s="549" t="n">
        <f aca="false">IF(F447&gt;0,ROUND(AY447*N447*P447,2),0)</f>
        <v>0</v>
      </c>
      <c r="BD447" s="549" t="n">
        <f aca="false">SUM(Q447:U447,AH447:AL447)</f>
        <v>83.27</v>
      </c>
      <c r="BE447" s="549" t="n">
        <f aca="false">IF(F447=0,ROUND((PI()*((D447+M447*2)^2)/4)*AY447,2),ROUND((D447+M447*2)*(F447+M447*2)*AY447,2))</f>
        <v>14.9</v>
      </c>
      <c r="BF447" s="572" t="n">
        <f aca="false">IF(($I447+M447-0.15)&lt;=2,($I447+M447+0.15),IF(($I447+M447)&lt;=3,2.35,($I447+M447+0.2)-0.85))</f>
        <v>1.6812</v>
      </c>
      <c r="BG447" s="572" t="n">
        <f aca="false">IF(D447&gt;2,(I447-F447-M447-0.11),IF(($I447+M447)&lt;=2,0,IF(($I447+M447)&gt;3,0.85,(I447+M447+0.2-BF447))))</f>
        <v>0</v>
      </c>
      <c r="BH447" s="572" t="n">
        <f aca="false">IF(D447&gt;2,ROUND(((1.42+0.4)+(0.91+0.4))*2*BG447,2),ROUND(AV447*AX447*BF447,2))</f>
        <v>3.3</v>
      </c>
      <c r="BI447" s="572" t="n">
        <f aca="false">ROUND(((PI()*0.9^2)/4)*BG447,2)</f>
        <v>0</v>
      </c>
      <c r="BJ447" s="550" t="n">
        <f aca="false">ROUND(BD447-BE447-BH447-BI447-BB447-BC447,2)</f>
        <v>53.49</v>
      </c>
      <c r="BK447" s="516"/>
    </row>
    <row r="448" customFormat="false" ht="14.25" hidden="false" customHeight="false" outlineLevel="0" collapsed="false">
      <c r="A448" s="558" t="s">
        <v>1439</v>
      </c>
      <c r="B448" s="570" t="s">
        <v>10</v>
      </c>
      <c r="C448" s="559" t="s">
        <v>1540</v>
      </c>
      <c r="D448" s="560" t="n">
        <v>0.6</v>
      </c>
      <c r="E448" s="561"/>
      <c r="F448" s="561"/>
      <c r="G448" s="560" t="s">
        <v>1150</v>
      </c>
      <c r="H448" s="562" t="n">
        <v>27</v>
      </c>
      <c r="I448" s="563" t="n">
        <v>1.4521</v>
      </c>
      <c r="J448" s="563" t="n">
        <v>1.3297</v>
      </c>
      <c r="K448" s="536" t="n">
        <v>0</v>
      </c>
      <c r="L448" s="537" t="n">
        <f aca="false">ROUND((I448+J448)/2,2)</f>
        <v>1.39</v>
      </c>
      <c r="M448" s="538" t="n">
        <f aca="false">IF(F448=0,ROUND($D448*0.1,2),IF(D448&gt;2.8,0.18,0.15))</f>
        <v>0.06</v>
      </c>
      <c r="N448" s="538" t="n">
        <f aca="false">IF(F448=0,IF(ROUND($D448/4,2),IF(ROUND(($D448*1.2)/6,2)&lt;0.1,0.1,ROUND(($D448*1.2)/6,2))),0.5)</f>
        <v>0.12</v>
      </c>
      <c r="O448" s="537" t="n">
        <f aca="false">L448+M448+N448</f>
        <v>1.57</v>
      </c>
      <c r="P448" s="537" t="n">
        <f aca="false">IF(O448&lt;2,(D448+M448*2)+0.6,(D448+M448*2)+0.6+ROUNDUP(O448-2,0)*0.1)</f>
        <v>1.32</v>
      </c>
      <c r="Q448" s="539" t="n">
        <f aca="false">IF($O448&lt;=$W$4,ROUND(IF($O448&lt;1.5,$O448*$H448*$P448,1.5*$H448*$P448),2),0)</f>
        <v>0</v>
      </c>
      <c r="R448" s="539" t="n">
        <f aca="false">IF($O448&gt;$W$4,ROUND(IF($O448&lt;1.5,$O448*$H448*$P448,1.5*$H448*$P448),2),0)</f>
        <v>53.46</v>
      </c>
      <c r="S448" s="539" t="n">
        <f aca="false">IF($O448&gt;$W$4,ROUND(IF($O448&lt;1.5,0,IF($O448&gt;3,1.5*$H448*$P448,($O448-1.5)*$H448*$P448)),2),0)</f>
        <v>2.49</v>
      </c>
      <c r="T448" s="539" t="n">
        <f aca="false">IF($O448&gt;$W$4,ROUND(IF($O448&lt;3,0,IF($O448&gt;4.5,1.5*$H448*$P448,($O448-3)*$H448*$P448)),2),0)</f>
        <v>0</v>
      </c>
      <c r="U448" s="539" t="n">
        <f aca="false">IF($O448&gt;$W$4,ROUND(IF($O448&lt;4.5,0,IF($O448&gt;6,($O448-4.5)*$H448*$P448,($O448-4.5)*$H448*$P448)),2),0)</f>
        <v>0</v>
      </c>
      <c r="V448" s="540" t="n">
        <f aca="false">IF($O448&gt;$W$4,IF($O448&lt;=4,ROUND($H448*($O448+0.5)*2,2),0),0)</f>
        <v>111.78</v>
      </c>
      <c r="W448" s="541" t="n">
        <f aca="false">IF($O448&gt;$W$4,IF($O448&gt;4,ROUND($H448*($O448+0.5)*2,2),0),0)</f>
        <v>0</v>
      </c>
      <c r="X448" s="558" t="str">
        <f aca="false">A448</f>
        <v>JC9</v>
      </c>
      <c r="Y448" s="560" t="n">
        <f aca="false">IF($D448=0.4,1.2,IF($D448=0.6,1.2,IF($D448=0.8,1.3,IF($D448=1,1.5,IF($D448=1.2,1.7,IF($D448&lt;=2,2,"--"))))))</f>
        <v>1.2</v>
      </c>
      <c r="Z448" s="564" t="s">
        <v>1151</v>
      </c>
      <c r="AA448" s="561" t="n">
        <f aca="false">Y448</f>
        <v>1.2</v>
      </c>
      <c r="AB448" s="543" t="n">
        <f aca="false">IF($Y448="--","--",I448)</f>
        <v>1.4521</v>
      </c>
      <c r="AC448" s="544" t="n">
        <f aca="false">IF($Y448="--","--",IF(D448&gt;1.5,0.15,ROUND($D448*0.1,2)))</f>
        <v>0.06</v>
      </c>
      <c r="AD448" s="544" t="n">
        <f aca="false">IF($Y448="--","--",0.15)</f>
        <v>0.15</v>
      </c>
      <c r="AE448" s="545" t="n">
        <f aca="false">IF($Y448="--","--",ROUND(AB448+AC448+AD448,2))</f>
        <v>1.66</v>
      </c>
      <c r="AF448" s="565" t="n">
        <f aca="false">IF($Y448="--","--",IF($AB448&lt;=2,$Y448+1,($Y448+1)+ROUNDUP($AB448-2,0)*0.1))</f>
        <v>2.2</v>
      </c>
      <c r="AG448" s="566" t="n">
        <f aca="false">IF($D448=0.4,0.92,IF($D448=0.6,0.68,IF($D448=0.8,0.74,IF($D448=1,0.7,IF($D448=1.2,0.66,IF($D448=1.5,0.6,IF($D448&lt;=2,(2.4-(D448+0.3)),"--")))))))</f>
        <v>0.68</v>
      </c>
      <c r="AH448" s="547" t="n">
        <f aca="false">IF($Y448="--","--",IF($AE448&lt;=$W$4,ROUND(IF($AE448&lt;1.5,$AE448*$AF448*$AG448,1.5*$AF448*$AG448),2),0))</f>
        <v>0</v>
      </c>
      <c r="AI448" s="547" t="n">
        <f aca="false">IF($Y448="--","--",IF($AE448&gt;$W$4,ROUND(IF($AE448&lt;1.5,$AE448*$AF448*$AG448,1.5*$AF448*$AG448),2),0))</f>
        <v>2.24</v>
      </c>
      <c r="AJ448" s="547" t="n">
        <f aca="false">IF($Y448="--","--",IF($AE448&gt;$W$4,ROUND(IF($AE448&lt;1.5,0,IF($AE448&gt;3,1.5*$AF448*$AG448,($AE448-1.5)*$AF448*$AG448)),2),0))</f>
        <v>0.24</v>
      </c>
      <c r="AK448" s="547" t="n">
        <f aca="false">IF($Y448="--","--",IF($AE448&gt;$W$4,ROUND(IF($AE448&lt;3,0,IF($AE448&gt;4.5,1.5*$AF448*$AG448,($AE448-3)*$AF448*$AG448)),2),0))</f>
        <v>0</v>
      </c>
      <c r="AL448" s="547" t="n">
        <f aca="false">IF($Y448="--","--",IF($AE448&gt;$W$4,ROUND(IF($AE448&lt;4.5,0,IF($AE448&gt;6,($AE448-4.5)*$AF448*$AG448,($AE448-4.5)*$AF448*$AG448)),2),0))</f>
        <v>0</v>
      </c>
      <c r="AM448" s="544" t="n">
        <f aca="false">IF($Y448="--","--",IF($AE448&gt;$W$4,IF($AE448&lt;=4,ROUND(($AG448*4)*($AE448+0.5)*2,2),0),0))</f>
        <v>11.75</v>
      </c>
      <c r="AN448" s="548" t="n">
        <f aca="false">IF($Y448="--","--",IF($AE448&gt;$W$4,IF($AE448&gt;4,ROUND(($AG448*4)*($AE448+0.5)*2,2),0),0))</f>
        <v>0</v>
      </c>
      <c r="AO448" s="558" t="s">
        <v>1439</v>
      </c>
      <c r="AP448" s="570" t="s">
        <v>10</v>
      </c>
      <c r="AQ448" s="571" t="s">
        <v>1540</v>
      </c>
      <c r="AR448" s="560" t="n">
        <v>0.6</v>
      </c>
      <c r="AS448" s="561"/>
      <c r="AT448" s="561"/>
      <c r="AU448" s="562" t="n">
        <v>27</v>
      </c>
      <c r="AV448" s="560" t="n">
        <f aca="false">IF($Y448="--","--",Y448+0.2)</f>
        <v>1.4</v>
      </c>
      <c r="AW448" s="564" t="s">
        <v>1151</v>
      </c>
      <c r="AX448" s="561" t="n">
        <f aca="false">AV448</f>
        <v>1.4</v>
      </c>
      <c r="AY448" s="538" t="n">
        <f aca="false">IF(D448&gt;2,AU448,AU448-AV448)</f>
        <v>25.6</v>
      </c>
      <c r="AZ448" s="538" t="n">
        <f aca="false">N448</f>
        <v>0.12</v>
      </c>
      <c r="BA448" s="538" t="n">
        <f aca="false">P448</f>
        <v>1.32</v>
      </c>
      <c r="BB448" s="537" t="n">
        <f aca="false">IF(F448=0,IF(ROUND(AY448*(((N448*P448)+(((D448+M448*2)/6)*P448))-ROUND(((D448+M448*2)^2)*((PI()*96.379/(4*360))-((SIN((96.379/2)*PI()/180))*(COS((96.379/2)*PI()/180))/4)),4)),2),ROUND(AY448*(((N448*P448)+(((D448+M448*2)/4)*P448))-ROUND(((D448+M448*2)^2)*((PI()*120/(4*360))-((SIN((120/2)*PI()/180))*(COS((120/2)*PI()/180))/4)),4)),2)),0)</f>
        <v>8.1</v>
      </c>
      <c r="BC448" s="549" t="n">
        <f aca="false">IF(F448&gt;0,ROUND(AY448*N448*P448,2),0)</f>
        <v>0</v>
      </c>
      <c r="BD448" s="549" t="n">
        <f aca="false">SUM(Q448:U448,AH448:AL448)</f>
        <v>58.43</v>
      </c>
      <c r="BE448" s="549" t="n">
        <f aca="false">IF(F448=0,ROUND((PI()*((D448+M448*2)^2)/4)*AY448,2),ROUND((D448+M448*2)*(F448+M448*2)*AY448,2))</f>
        <v>10.42</v>
      </c>
      <c r="BF448" s="572" t="n">
        <f aca="false">IF(($I448+M448-0.15)&lt;=2,($I448+M448+0.15),IF(($I448+M448)&lt;=3,2.35,($I448+M448+0.2)-0.85))</f>
        <v>1.6621</v>
      </c>
      <c r="BG448" s="572" t="n">
        <f aca="false">IF(D448&gt;2,(I448-F448-M448-0.11),IF(($I448+M448)&lt;=2,0,IF(($I448+M448)&gt;3,0.85,(I448+M448+0.2-BF448))))</f>
        <v>0</v>
      </c>
      <c r="BH448" s="572" t="n">
        <f aca="false">IF(D448&gt;2,ROUND(((1.42+0.4)+(0.91+0.4))*2*BG448,2),ROUND(AV448*AX448*BF448,2))</f>
        <v>3.26</v>
      </c>
      <c r="BI448" s="572" t="n">
        <f aca="false">ROUND(((PI()*0.9^2)/4)*BG448,2)</f>
        <v>0</v>
      </c>
      <c r="BJ448" s="550" t="n">
        <f aca="false">ROUND(BD448-BE448-BH448-BI448-BB448-BC448,2)</f>
        <v>36.65</v>
      </c>
      <c r="BK448" s="516"/>
    </row>
    <row r="449" customFormat="false" ht="14.25" hidden="false" customHeight="false" outlineLevel="0" collapsed="false">
      <c r="A449" s="558" t="s">
        <v>1540</v>
      </c>
      <c r="B449" s="570" t="s">
        <v>10</v>
      </c>
      <c r="C449" s="559" t="s">
        <v>1541</v>
      </c>
      <c r="D449" s="560" t="n">
        <v>0.6</v>
      </c>
      <c r="E449" s="561"/>
      <c r="F449" s="561"/>
      <c r="G449" s="560" t="s">
        <v>1150</v>
      </c>
      <c r="H449" s="562" t="n">
        <v>30</v>
      </c>
      <c r="I449" s="563" t="n">
        <v>1.3297</v>
      </c>
      <c r="J449" s="563" t="n">
        <v>1.3359</v>
      </c>
      <c r="K449" s="536" t="n">
        <v>0</v>
      </c>
      <c r="L449" s="537" t="n">
        <f aca="false">ROUND((I449+J449)/2,2)</f>
        <v>1.33</v>
      </c>
      <c r="M449" s="538" t="n">
        <f aca="false">IF(F449=0,ROUND($D449*0.1,2),IF(D449&gt;2.8,0.18,0.15))</f>
        <v>0.06</v>
      </c>
      <c r="N449" s="538" t="n">
        <f aca="false">IF(F449=0,IF(ROUND($D449/4,2),IF(ROUND(($D449*1.2)/6,2)&lt;0.1,0.1,ROUND(($D449*1.2)/6,2))),0.5)</f>
        <v>0.12</v>
      </c>
      <c r="O449" s="537" t="n">
        <f aca="false">L449+M449+N449</f>
        <v>1.51</v>
      </c>
      <c r="P449" s="537" t="n">
        <f aca="false">IF(O449&lt;2,(D449+M449*2)+0.6,(D449+M449*2)+0.6+ROUNDUP(O449-2,0)*0.1)</f>
        <v>1.32</v>
      </c>
      <c r="Q449" s="539" t="n">
        <f aca="false">IF($O449&lt;=$W$4,ROUND(IF($O449&lt;1.5,$O449*$H449*$P449,1.5*$H449*$P449),2),0)</f>
        <v>0</v>
      </c>
      <c r="R449" s="539" t="n">
        <f aca="false">IF($O449&gt;$W$4,ROUND(IF($O449&lt;1.5,$O449*$H449*$P449,1.5*$H449*$P449),2),0)</f>
        <v>59.4</v>
      </c>
      <c r="S449" s="539" t="n">
        <f aca="false">IF($O449&gt;$W$4,ROUND(IF($O449&lt;1.5,0,IF($O449&gt;3,1.5*$H449*$P449,($O449-1.5)*$H449*$P449)),2),0)</f>
        <v>0.4</v>
      </c>
      <c r="T449" s="539" t="n">
        <f aca="false">IF($O449&gt;$W$4,ROUND(IF($O449&lt;3,0,IF($O449&gt;4.5,1.5*$H449*$P449,($O449-3)*$H449*$P449)),2),0)</f>
        <v>0</v>
      </c>
      <c r="U449" s="539" t="n">
        <f aca="false">IF($O449&gt;$W$4,ROUND(IF($O449&lt;4.5,0,IF($O449&gt;6,($O449-4.5)*$H449*$P449,($O449-4.5)*$H449*$P449)),2),0)</f>
        <v>0</v>
      </c>
      <c r="V449" s="540" t="n">
        <f aca="false">IF($O449&gt;$W$4,IF($O449&lt;=4,ROUND($H449*($O449+0.5)*2,2),0),0)</f>
        <v>120.6</v>
      </c>
      <c r="W449" s="541" t="n">
        <f aca="false">IF($O449&gt;$W$4,IF($O449&gt;4,ROUND($H449*($O449+0.5)*2,2),0),0)</f>
        <v>0</v>
      </c>
      <c r="X449" s="558" t="str">
        <f aca="false">A449</f>
        <v>JC10</v>
      </c>
      <c r="Y449" s="560" t="n">
        <f aca="false">IF($D449=0.4,1.2,IF($D449=0.6,1.2,IF($D449=0.8,1.3,IF($D449=1,1.5,IF($D449=1.2,1.7,IF($D449&lt;=2,2,"--"))))))</f>
        <v>1.2</v>
      </c>
      <c r="Z449" s="564" t="s">
        <v>1151</v>
      </c>
      <c r="AA449" s="561" t="n">
        <f aca="false">Y449</f>
        <v>1.2</v>
      </c>
      <c r="AB449" s="543" t="n">
        <f aca="false">IF($Y449="--","--",I449)</f>
        <v>1.3297</v>
      </c>
      <c r="AC449" s="544" t="n">
        <f aca="false">IF($Y449="--","--",IF(D449&gt;1.5,0.15,ROUND($D449*0.1,2)))</f>
        <v>0.06</v>
      </c>
      <c r="AD449" s="544" t="n">
        <f aca="false">IF($Y449="--","--",0.15)</f>
        <v>0.15</v>
      </c>
      <c r="AE449" s="545" t="n">
        <f aca="false">IF($Y449="--","--",ROUND(AB449+AC449+AD449,2))</f>
        <v>1.54</v>
      </c>
      <c r="AF449" s="565" t="n">
        <f aca="false">IF($Y449="--","--",IF($AB449&lt;=2,$Y449+1,($Y449+1)+ROUNDUP($AB449-2,0)*0.1))</f>
        <v>2.2</v>
      </c>
      <c r="AG449" s="566" t="n">
        <f aca="false">IF($D449=0.4,0.92,IF($D449=0.6,0.68,IF($D449=0.8,0.74,IF($D449=1,0.7,IF($D449=1.2,0.66,IF($D449=1.5,0.6,IF($D449&lt;=2,(2.4-(D449+0.3)),"--")))))))</f>
        <v>0.68</v>
      </c>
      <c r="AH449" s="547" t="n">
        <f aca="false">IF($Y449="--","--",IF($AE449&lt;=$W$4,ROUND(IF($AE449&lt;1.5,$AE449*$AF449*$AG449,1.5*$AF449*$AG449),2),0))</f>
        <v>0</v>
      </c>
      <c r="AI449" s="547" t="n">
        <f aca="false">IF($Y449="--","--",IF($AE449&gt;$W$4,ROUND(IF($AE449&lt;1.5,$AE449*$AF449*$AG449,1.5*$AF449*$AG449),2),0))</f>
        <v>2.24</v>
      </c>
      <c r="AJ449" s="547" t="n">
        <f aca="false">IF($Y449="--","--",IF($AE449&gt;$W$4,ROUND(IF($AE449&lt;1.5,0,IF($AE449&gt;3,1.5*$AF449*$AG449,($AE449-1.5)*$AF449*$AG449)),2),0))</f>
        <v>0.06</v>
      </c>
      <c r="AK449" s="547" t="n">
        <f aca="false">IF($Y449="--","--",IF($AE449&gt;$W$4,ROUND(IF($AE449&lt;3,0,IF($AE449&gt;4.5,1.5*$AF449*$AG449,($AE449-3)*$AF449*$AG449)),2),0))</f>
        <v>0</v>
      </c>
      <c r="AL449" s="547" t="n">
        <f aca="false">IF($Y449="--","--",IF($AE449&gt;$W$4,ROUND(IF($AE449&lt;4.5,0,IF($AE449&gt;6,($AE449-4.5)*$AF449*$AG449,($AE449-4.5)*$AF449*$AG449)),2),0))</f>
        <v>0</v>
      </c>
      <c r="AM449" s="544" t="n">
        <f aca="false">IF($Y449="--","--",IF($AE449&gt;$W$4,IF($AE449&lt;=4,ROUND(($AG449*4)*($AE449+0.5)*2,2),0),0))</f>
        <v>11.1</v>
      </c>
      <c r="AN449" s="548" t="n">
        <f aca="false">IF($Y449="--","--",IF($AE449&gt;$W$4,IF($AE449&gt;4,ROUND(($AG449*4)*($AE449+0.5)*2,2),0),0))</f>
        <v>0</v>
      </c>
      <c r="AO449" s="558" t="s">
        <v>1540</v>
      </c>
      <c r="AP449" s="570" t="s">
        <v>10</v>
      </c>
      <c r="AQ449" s="571" t="s">
        <v>1541</v>
      </c>
      <c r="AR449" s="560" t="n">
        <v>0.6</v>
      </c>
      <c r="AS449" s="561"/>
      <c r="AT449" s="561"/>
      <c r="AU449" s="562" t="n">
        <v>30</v>
      </c>
      <c r="AV449" s="560" t="n">
        <f aca="false">IF($Y449="--","--",Y449+0.2)</f>
        <v>1.4</v>
      </c>
      <c r="AW449" s="564" t="s">
        <v>1151</v>
      </c>
      <c r="AX449" s="561" t="n">
        <f aca="false">AV449</f>
        <v>1.4</v>
      </c>
      <c r="AY449" s="538" t="n">
        <f aca="false">IF(D449&gt;2,AU449,AU449-AV449)</f>
        <v>28.6</v>
      </c>
      <c r="AZ449" s="538" t="n">
        <f aca="false">N449</f>
        <v>0.12</v>
      </c>
      <c r="BA449" s="538" t="n">
        <f aca="false">P449</f>
        <v>1.32</v>
      </c>
      <c r="BB449" s="537" t="n">
        <f aca="false">IF(F449=0,IF(ROUND(AY449*(((N449*P449)+(((D449+M449*2)/6)*P449))-ROUND(((D449+M449*2)^2)*((PI()*96.379/(4*360))-((SIN((96.379/2)*PI()/180))*(COS((96.379/2)*PI()/180))/4)),4)),2),ROUND(AY449*(((N449*P449)+(((D449+M449*2)/4)*P449))-ROUND(((D449+M449*2)^2)*((PI()*120/(4*360))-((SIN((120/2)*PI()/180))*(COS((120/2)*PI()/180))/4)),4)),2)),0)</f>
        <v>9.05</v>
      </c>
      <c r="BC449" s="549" t="n">
        <f aca="false">IF(F449&gt;0,ROUND(AY449*N449*P449,2),0)</f>
        <v>0</v>
      </c>
      <c r="BD449" s="549" t="n">
        <f aca="false">SUM(Q449:U449,AH449:AL449)</f>
        <v>62.1</v>
      </c>
      <c r="BE449" s="549" t="n">
        <f aca="false">IF(F449=0,ROUND((PI()*((D449+M449*2)^2)/4)*AY449,2),ROUND((D449+M449*2)*(F449+M449*2)*AY449,2))</f>
        <v>11.64</v>
      </c>
      <c r="BF449" s="572" t="n">
        <f aca="false">IF(($I449+M449-0.15)&lt;=2,($I449+M449+0.15),IF(($I449+M449)&lt;=3,2.35,($I449+M449+0.2)-0.85))</f>
        <v>1.5397</v>
      </c>
      <c r="BG449" s="572" t="n">
        <f aca="false">IF(D449&gt;2,(I449-F449-M449-0.11),IF(($I449+M449)&lt;=2,0,IF(($I449+M449)&gt;3,0.85,(I449+M449+0.2-BF449))))</f>
        <v>0</v>
      </c>
      <c r="BH449" s="572" t="n">
        <f aca="false">IF(D449&gt;2,ROUND(((1.42+0.4)+(0.91+0.4))*2*BG449,2),ROUND(AV449*AX449*BF449,2))</f>
        <v>3.02</v>
      </c>
      <c r="BI449" s="572" t="n">
        <f aca="false">ROUND(((PI()*0.9^2)/4)*BG449,2)</f>
        <v>0</v>
      </c>
      <c r="BJ449" s="550" t="n">
        <f aca="false">ROUND(BD449-BE449-BH449-BI449-BB449-BC449,2)</f>
        <v>38.39</v>
      </c>
      <c r="BK449" s="516"/>
    </row>
    <row r="450" customFormat="false" ht="14.25" hidden="false" customHeight="false" outlineLevel="0" collapsed="false">
      <c r="A450" s="558" t="s">
        <v>1541</v>
      </c>
      <c r="B450" s="570" t="s">
        <v>10</v>
      </c>
      <c r="C450" s="559" t="s">
        <v>1542</v>
      </c>
      <c r="D450" s="560" t="n">
        <v>0.6</v>
      </c>
      <c r="E450" s="561"/>
      <c r="F450" s="561"/>
      <c r="G450" s="560" t="s">
        <v>1150</v>
      </c>
      <c r="H450" s="562" t="n">
        <v>30</v>
      </c>
      <c r="I450" s="563" t="n">
        <v>1.3359</v>
      </c>
      <c r="J450" s="563" t="n">
        <v>1.305</v>
      </c>
      <c r="K450" s="536" t="n">
        <v>0</v>
      </c>
      <c r="L450" s="537" t="n">
        <f aca="false">ROUND((I450+J450)/2,2)</f>
        <v>1.32</v>
      </c>
      <c r="M450" s="538" t="n">
        <f aca="false">IF(F450=0,ROUND($D450*0.1,2),IF(D450&gt;2.8,0.18,0.15))</f>
        <v>0.06</v>
      </c>
      <c r="N450" s="538" t="n">
        <f aca="false">IF(F450=0,IF(ROUND($D450/4,2),IF(ROUND(($D450*1.2)/6,2)&lt;0.1,0.1,ROUND(($D450*1.2)/6,2))),0.5)</f>
        <v>0.12</v>
      </c>
      <c r="O450" s="537" t="n">
        <f aca="false">L450+M450+N450</f>
        <v>1.5</v>
      </c>
      <c r="P450" s="537" t="n">
        <f aca="false">IF(O450&lt;2,(D450+M450*2)+0.6,(D450+M450*2)+0.6+ROUNDUP(O450-2,0)*0.1)</f>
        <v>1.32</v>
      </c>
      <c r="Q450" s="539" t="n">
        <f aca="false">IF($O450&lt;=$W$4,ROUND(IF($O450&lt;1.5,$O450*$H450*$P450,1.5*$H450*$P450),2),0)</f>
        <v>59.4</v>
      </c>
      <c r="R450" s="539" t="n">
        <f aca="false">IF($O450&gt;$W$4,ROUND(IF($O450&lt;1.5,$O450*$H450*$P450,1.5*$H450*$P450),2),0)</f>
        <v>0</v>
      </c>
      <c r="S450" s="539" t="n">
        <f aca="false">IF($O450&gt;$W$4,ROUND(IF($O450&lt;1.5,0,IF($O450&gt;3,1.5*$H450*$P450,($O450-1.5)*$H450*$P450)),2),0)</f>
        <v>0</v>
      </c>
      <c r="T450" s="539" t="n">
        <f aca="false">IF($O450&gt;$W$4,ROUND(IF($O450&lt;3,0,IF($O450&gt;4.5,1.5*$H450*$P450,($O450-3)*$H450*$P450)),2),0)</f>
        <v>0</v>
      </c>
      <c r="U450" s="539" t="n">
        <f aca="false">IF($O450&gt;$W$4,ROUND(IF($O450&lt;4.5,0,IF($O450&gt;6,($O450-4.5)*$H450*$P450,($O450-4.5)*$H450*$P450)),2),0)</f>
        <v>0</v>
      </c>
      <c r="V450" s="540" t="n">
        <f aca="false">IF($O450&gt;$W$4,IF($O450&lt;=4,ROUND($H450*($O450+0.5)*2,2),0),0)</f>
        <v>0</v>
      </c>
      <c r="W450" s="541" t="n">
        <f aca="false">IF($O450&gt;$W$4,IF($O450&gt;4,ROUND($H450*($O450+0.5)*2,2),0),0)</f>
        <v>0</v>
      </c>
      <c r="X450" s="558" t="str">
        <f aca="false">A450</f>
        <v>JC11</v>
      </c>
      <c r="Y450" s="560" t="n">
        <f aca="false">IF($D450=0.4,1.2,IF($D450=0.6,1.2,IF($D450=0.8,1.3,IF($D450=1,1.5,IF($D450=1.2,1.7,IF($D450&lt;=2,2,"--"))))))</f>
        <v>1.2</v>
      </c>
      <c r="Z450" s="564" t="s">
        <v>1151</v>
      </c>
      <c r="AA450" s="561" t="n">
        <f aca="false">Y450</f>
        <v>1.2</v>
      </c>
      <c r="AB450" s="543" t="n">
        <f aca="false">IF($Y450="--","--",I450)</f>
        <v>1.3359</v>
      </c>
      <c r="AC450" s="544" t="n">
        <f aca="false">IF($Y450="--","--",IF(D450&gt;1.5,0.15,ROUND($D450*0.1,2)))</f>
        <v>0.06</v>
      </c>
      <c r="AD450" s="544" t="n">
        <f aca="false">IF($Y450="--","--",0.15)</f>
        <v>0.15</v>
      </c>
      <c r="AE450" s="545" t="n">
        <f aca="false">IF($Y450="--","--",ROUND(AB450+AC450+AD450,2))</f>
        <v>1.55</v>
      </c>
      <c r="AF450" s="565" t="n">
        <f aca="false">IF($Y450="--","--",IF($AB450&lt;=2,$Y450+1,($Y450+1)+ROUNDUP($AB450-2,0)*0.1))</f>
        <v>2.2</v>
      </c>
      <c r="AG450" s="566" t="n">
        <f aca="false">IF($D450=0.4,0.92,IF($D450=0.6,0.68,IF($D450=0.8,0.74,IF($D450=1,0.7,IF($D450=1.2,0.66,IF($D450=1.5,0.6,IF($D450&lt;=2,(2.4-(D450+0.3)),"--")))))))</f>
        <v>0.68</v>
      </c>
      <c r="AH450" s="547" t="n">
        <f aca="false">IF($Y450="--","--",IF($AE450&lt;=$W$4,ROUND(IF($AE450&lt;1.5,$AE450*$AF450*$AG450,1.5*$AF450*$AG450),2),0))</f>
        <v>0</v>
      </c>
      <c r="AI450" s="547" t="n">
        <f aca="false">IF($Y450="--","--",IF($AE450&gt;$W$4,ROUND(IF($AE450&lt;1.5,$AE450*$AF450*$AG450,1.5*$AF450*$AG450),2),0))</f>
        <v>2.24</v>
      </c>
      <c r="AJ450" s="547" t="n">
        <f aca="false">IF($Y450="--","--",IF($AE450&gt;$W$4,ROUND(IF($AE450&lt;1.5,0,IF($AE450&gt;3,1.5*$AF450*$AG450,($AE450-1.5)*$AF450*$AG450)),2),0))</f>
        <v>0.07</v>
      </c>
      <c r="AK450" s="547" t="n">
        <f aca="false">IF($Y450="--","--",IF($AE450&gt;$W$4,ROUND(IF($AE450&lt;3,0,IF($AE450&gt;4.5,1.5*$AF450*$AG450,($AE450-3)*$AF450*$AG450)),2),0))</f>
        <v>0</v>
      </c>
      <c r="AL450" s="547" t="n">
        <f aca="false">IF($Y450="--","--",IF($AE450&gt;$W$4,ROUND(IF($AE450&lt;4.5,0,IF($AE450&gt;6,($AE450-4.5)*$AF450*$AG450,($AE450-4.5)*$AF450*$AG450)),2),0))</f>
        <v>0</v>
      </c>
      <c r="AM450" s="544" t="n">
        <f aca="false">IF($Y450="--","--",IF($AE450&gt;$W$4,IF($AE450&lt;=4,ROUND(($AG450*4)*($AE450+0.5)*2,2),0),0))</f>
        <v>11.15</v>
      </c>
      <c r="AN450" s="548" t="n">
        <f aca="false">IF($Y450="--","--",IF($AE450&gt;$W$4,IF($AE450&gt;4,ROUND(($AG450*4)*($AE450+0.5)*2,2),0),0))</f>
        <v>0</v>
      </c>
      <c r="AO450" s="558" t="s">
        <v>1541</v>
      </c>
      <c r="AP450" s="570" t="s">
        <v>10</v>
      </c>
      <c r="AQ450" s="571" t="s">
        <v>1542</v>
      </c>
      <c r="AR450" s="560" t="n">
        <v>0.6</v>
      </c>
      <c r="AS450" s="561"/>
      <c r="AT450" s="561"/>
      <c r="AU450" s="562" t="n">
        <v>30</v>
      </c>
      <c r="AV450" s="560" t="n">
        <f aca="false">IF($Y450="--","--",Y450+0.2)</f>
        <v>1.4</v>
      </c>
      <c r="AW450" s="564" t="s">
        <v>1151</v>
      </c>
      <c r="AX450" s="561" t="n">
        <f aca="false">AV450</f>
        <v>1.4</v>
      </c>
      <c r="AY450" s="538" t="n">
        <f aca="false">IF(D450&gt;2,AU450,AU450-AV450)</f>
        <v>28.6</v>
      </c>
      <c r="AZ450" s="538" t="n">
        <f aca="false">N450</f>
        <v>0.12</v>
      </c>
      <c r="BA450" s="538" t="n">
        <f aca="false">P450</f>
        <v>1.32</v>
      </c>
      <c r="BB450" s="537" t="n">
        <f aca="false">IF(F450=0,IF(ROUND(AY450*(((N450*P450)+(((D450+M450*2)/6)*P450))-ROUND(((D450+M450*2)^2)*((PI()*96.379/(4*360))-((SIN((96.379/2)*PI()/180))*(COS((96.379/2)*PI()/180))/4)),4)),2),ROUND(AY450*(((N450*P450)+(((D450+M450*2)/4)*P450))-ROUND(((D450+M450*2)^2)*((PI()*120/(4*360))-((SIN((120/2)*PI()/180))*(COS((120/2)*PI()/180))/4)),4)),2)),0)</f>
        <v>9.05</v>
      </c>
      <c r="BC450" s="549" t="n">
        <f aca="false">IF(F450&gt;0,ROUND(AY450*N450*P450,2),0)</f>
        <v>0</v>
      </c>
      <c r="BD450" s="549" t="n">
        <f aca="false">SUM(Q450:U450,AH450:AL450)</f>
        <v>61.71</v>
      </c>
      <c r="BE450" s="549" t="n">
        <f aca="false">IF(F450=0,ROUND((PI()*((D450+M450*2)^2)/4)*AY450,2),ROUND((D450+M450*2)*(F450+M450*2)*AY450,2))</f>
        <v>11.64</v>
      </c>
      <c r="BF450" s="572" t="n">
        <f aca="false">IF(($I450+M450-0.15)&lt;=2,($I450+M450+0.15),IF(($I450+M450)&lt;=3,2.35,($I450+M450+0.2)-0.85))</f>
        <v>1.5459</v>
      </c>
      <c r="BG450" s="572" t="n">
        <f aca="false">IF(D450&gt;2,(I450-F450-M450-0.11),IF(($I450+M450)&lt;=2,0,IF(($I450+M450)&gt;3,0.85,(I450+M450+0.2-BF450))))</f>
        <v>0</v>
      </c>
      <c r="BH450" s="572" t="n">
        <f aca="false">IF(D450&gt;2,ROUND(((1.42+0.4)+(0.91+0.4))*2*BG450,2),ROUND(AV450*AX450*BF450,2))</f>
        <v>3.03</v>
      </c>
      <c r="BI450" s="572" t="n">
        <f aca="false">ROUND(((PI()*0.9^2)/4)*BG450,2)</f>
        <v>0</v>
      </c>
      <c r="BJ450" s="550" t="n">
        <f aca="false">ROUND(BD450-BE450-BH450-BI450-BB450-BC450,2)</f>
        <v>37.99</v>
      </c>
      <c r="BK450" s="516"/>
    </row>
    <row r="451" customFormat="false" ht="14.25" hidden="false" customHeight="false" outlineLevel="0" collapsed="false">
      <c r="A451" s="558" t="s">
        <v>1542</v>
      </c>
      <c r="B451" s="570" t="s">
        <v>10</v>
      </c>
      <c r="C451" s="559" t="s">
        <v>1543</v>
      </c>
      <c r="D451" s="560" t="n">
        <v>0.6</v>
      </c>
      <c r="E451" s="561"/>
      <c r="F451" s="561"/>
      <c r="G451" s="560" t="s">
        <v>1150</v>
      </c>
      <c r="H451" s="562" t="n">
        <v>20</v>
      </c>
      <c r="I451" s="563" t="n">
        <v>1.305</v>
      </c>
      <c r="J451" s="563" t="n">
        <v>1.304</v>
      </c>
      <c r="K451" s="536" t="n">
        <v>0</v>
      </c>
      <c r="L451" s="537" t="n">
        <f aca="false">ROUND((I451+J451)/2,2)</f>
        <v>1.3</v>
      </c>
      <c r="M451" s="538" t="n">
        <f aca="false">IF(F451=0,ROUND($D451*0.1,2),IF(D451&gt;2.8,0.18,0.15))</f>
        <v>0.06</v>
      </c>
      <c r="N451" s="538" t="n">
        <f aca="false">IF(F451=0,IF(ROUND($D451/4,2),IF(ROUND(($D451*1.2)/6,2)&lt;0.1,0.1,ROUND(($D451*1.2)/6,2))),0.5)</f>
        <v>0.12</v>
      </c>
      <c r="O451" s="537" t="n">
        <f aca="false">L451+M451+N451</f>
        <v>1.48</v>
      </c>
      <c r="P451" s="537" t="n">
        <f aca="false">IF(O451&lt;2,(D451+M451*2)+0.6,(D451+M451*2)+0.6+ROUNDUP(O451-2,0)*0.1)</f>
        <v>1.32</v>
      </c>
      <c r="Q451" s="539" t="n">
        <f aca="false">IF($O451&lt;=$W$4,ROUND(IF($O451&lt;1.5,$O451*$H451*$P451,1.5*$H451*$P451),2),0)</f>
        <v>39.07</v>
      </c>
      <c r="R451" s="539" t="n">
        <f aca="false">IF($O451&gt;$W$4,ROUND(IF($O451&lt;1.5,$O451*$H451*$P451,1.5*$H451*$P451),2),0)</f>
        <v>0</v>
      </c>
      <c r="S451" s="539" t="n">
        <f aca="false">IF($O451&gt;$W$4,ROUND(IF($O451&lt;1.5,0,IF($O451&gt;3,1.5*$H451*$P451,($O451-1.5)*$H451*$P451)),2),0)</f>
        <v>0</v>
      </c>
      <c r="T451" s="539" t="n">
        <f aca="false">IF($O451&gt;$W$4,ROUND(IF($O451&lt;3,0,IF($O451&gt;4.5,1.5*$H451*$P451,($O451-3)*$H451*$P451)),2),0)</f>
        <v>0</v>
      </c>
      <c r="U451" s="539" t="n">
        <f aca="false">IF($O451&gt;$W$4,ROUND(IF($O451&lt;4.5,0,IF($O451&gt;6,($O451-4.5)*$H451*$P451,($O451-4.5)*$H451*$P451)),2),0)</f>
        <v>0</v>
      </c>
      <c r="V451" s="540" t="n">
        <f aca="false">IF($O451&gt;$W$4,IF($O451&lt;=4,ROUND($H451*($O451+0.5)*2,2),0),0)</f>
        <v>0</v>
      </c>
      <c r="W451" s="541" t="n">
        <f aca="false">IF($O451&gt;$W$4,IF($O451&gt;4,ROUND($H451*($O451+0.5)*2,2),0),0)</f>
        <v>0</v>
      </c>
      <c r="X451" s="558" t="str">
        <f aca="false">A451</f>
        <v>JC12</v>
      </c>
      <c r="Y451" s="560" t="n">
        <f aca="false">IF($D451=0.4,1.2,IF($D451=0.6,1.2,IF($D451=0.8,1.3,IF($D451=1,1.5,IF($D451=1.2,1.7,IF($D451&lt;=2,2,"--"))))))</f>
        <v>1.2</v>
      </c>
      <c r="Z451" s="564" t="s">
        <v>1151</v>
      </c>
      <c r="AA451" s="561" t="n">
        <f aca="false">Y451</f>
        <v>1.2</v>
      </c>
      <c r="AB451" s="543" t="n">
        <f aca="false">IF($Y451="--","--",I451)</f>
        <v>1.305</v>
      </c>
      <c r="AC451" s="544" t="n">
        <f aca="false">IF($Y451="--","--",IF(D451&gt;1.5,0.15,ROUND($D451*0.1,2)))</f>
        <v>0.06</v>
      </c>
      <c r="AD451" s="544" t="n">
        <f aca="false">IF($Y451="--","--",0.15)</f>
        <v>0.15</v>
      </c>
      <c r="AE451" s="545" t="n">
        <f aca="false">IF($Y451="--","--",ROUND(AB451+AC451+AD451,2))</f>
        <v>1.52</v>
      </c>
      <c r="AF451" s="565" t="n">
        <f aca="false">IF($Y451="--","--",IF($AB451&lt;=2,$Y451+1,($Y451+1)+ROUNDUP($AB451-2,0)*0.1))</f>
        <v>2.2</v>
      </c>
      <c r="AG451" s="566" t="n">
        <f aca="false">IF($D451=0.4,0.92,IF($D451=0.6,0.68,IF($D451=0.8,0.74,IF($D451=1,0.7,IF($D451=1.2,0.66,IF($D451=1.5,0.6,IF($D451&lt;=2,(2.4-(D451+0.3)),"--")))))))</f>
        <v>0.68</v>
      </c>
      <c r="AH451" s="547" t="n">
        <f aca="false">IF($Y451="--","--",IF($AE451&lt;=$W$4,ROUND(IF($AE451&lt;1.5,$AE451*$AF451*$AG451,1.5*$AF451*$AG451),2),0))</f>
        <v>0</v>
      </c>
      <c r="AI451" s="547" t="n">
        <f aca="false">IF($Y451="--","--",IF($AE451&gt;$W$4,ROUND(IF($AE451&lt;1.5,$AE451*$AF451*$AG451,1.5*$AF451*$AG451),2),0))</f>
        <v>2.24</v>
      </c>
      <c r="AJ451" s="547" t="n">
        <f aca="false">IF($Y451="--","--",IF($AE451&gt;$W$4,ROUND(IF($AE451&lt;1.5,0,IF($AE451&gt;3,1.5*$AF451*$AG451,($AE451-1.5)*$AF451*$AG451)),2),0))</f>
        <v>0.03</v>
      </c>
      <c r="AK451" s="547" t="n">
        <f aca="false">IF($Y451="--","--",IF($AE451&gt;$W$4,ROUND(IF($AE451&lt;3,0,IF($AE451&gt;4.5,1.5*$AF451*$AG451,($AE451-3)*$AF451*$AG451)),2),0))</f>
        <v>0</v>
      </c>
      <c r="AL451" s="547" t="n">
        <f aca="false">IF($Y451="--","--",IF($AE451&gt;$W$4,ROUND(IF($AE451&lt;4.5,0,IF($AE451&gt;6,($AE451-4.5)*$AF451*$AG451,($AE451-4.5)*$AF451*$AG451)),2),0))</f>
        <v>0</v>
      </c>
      <c r="AM451" s="544" t="n">
        <f aca="false">IF($Y451="--","--",IF($AE451&gt;$W$4,IF($AE451&lt;=4,ROUND(($AG451*4)*($AE451+0.5)*2,2),0),0))</f>
        <v>10.99</v>
      </c>
      <c r="AN451" s="548" t="n">
        <f aca="false">IF($Y451="--","--",IF($AE451&gt;$W$4,IF($AE451&gt;4,ROUND(($AG451*4)*($AE451+0.5)*2,2),0),0))</f>
        <v>0</v>
      </c>
      <c r="AO451" s="558" t="s">
        <v>1542</v>
      </c>
      <c r="AP451" s="570" t="s">
        <v>10</v>
      </c>
      <c r="AQ451" s="571" t="s">
        <v>1543</v>
      </c>
      <c r="AR451" s="560" t="n">
        <v>0.6</v>
      </c>
      <c r="AS451" s="561"/>
      <c r="AT451" s="561"/>
      <c r="AU451" s="562" t="n">
        <v>20</v>
      </c>
      <c r="AV451" s="560" t="n">
        <f aca="false">IF($Y451="--","--",Y451+0.2)</f>
        <v>1.4</v>
      </c>
      <c r="AW451" s="564" t="s">
        <v>1151</v>
      </c>
      <c r="AX451" s="561" t="n">
        <f aca="false">AV451</f>
        <v>1.4</v>
      </c>
      <c r="AY451" s="538" t="n">
        <f aca="false">IF(D451&gt;2,AU451,AU451-AV451)</f>
        <v>18.6</v>
      </c>
      <c r="AZ451" s="538" t="n">
        <f aca="false">N451</f>
        <v>0.12</v>
      </c>
      <c r="BA451" s="538" t="n">
        <f aca="false">P451</f>
        <v>1.32</v>
      </c>
      <c r="BB451" s="537" t="n">
        <f aca="false">IF(F451=0,IF(ROUND(AY451*(((N451*P451)+(((D451+M451*2)/6)*P451))-ROUND(((D451+M451*2)^2)*((PI()*96.379/(4*360))-((SIN((96.379/2)*PI()/180))*(COS((96.379/2)*PI()/180))/4)),4)),2),ROUND(AY451*(((N451*P451)+(((D451+M451*2)/4)*P451))-ROUND(((D451+M451*2)^2)*((PI()*120/(4*360))-((SIN((120/2)*PI()/180))*(COS((120/2)*PI()/180))/4)),4)),2)),0)</f>
        <v>5.89</v>
      </c>
      <c r="BC451" s="549" t="n">
        <f aca="false">IF(F451&gt;0,ROUND(AY451*N451*P451,2),0)</f>
        <v>0</v>
      </c>
      <c r="BD451" s="549" t="n">
        <f aca="false">SUM(Q451:U451,AH451:AL451)</f>
        <v>41.34</v>
      </c>
      <c r="BE451" s="549" t="n">
        <f aca="false">IF(F451=0,ROUND((PI()*((D451+M451*2)^2)/4)*AY451,2),ROUND((D451+M451*2)*(F451+M451*2)*AY451,2))</f>
        <v>7.57</v>
      </c>
      <c r="BF451" s="572" t="n">
        <f aca="false">IF(($I451+M451-0.15)&lt;=2,($I451+M451+0.15),IF(($I451+M451)&lt;=3,2.35,($I451+M451+0.2)-0.85))</f>
        <v>1.515</v>
      </c>
      <c r="BG451" s="572" t="n">
        <f aca="false">IF(D451&gt;2,(I451-F451-M451-0.11),IF(($I451+M451)&lt;=2,0,IF(($I451+M451)&gt;3,0.85,(I451+M451+0.2-BF451))))</f>
        <v>0</v>
      </c>
      <c r="BH451" s="572" t="n">
        <f aca="false">IF(D451&gt;2,ROUND(((1.42+0.4)+(0.91+0.4))*2*BG451,2),ROUND(AV451*AX451*BF451,2))</f>
        <v>2.97</v>
      </c>
      <c r="BI451" s="572" t="n">
        <f aca="false">ROUND(((PI()*0.9^2)/4)*BG451,2)</f>
        <v>0</v>
      </c>
      <c r="BJ451" s="550" t="n">
        <f aca="false">ROUND(BD451-BE451-BH451-BI451-BB451-BC451,2)</f>
        <v>24.91</v>
      </c>
      <c r="BK451" s="516"/>
    </row>
    <row r="452" customFormat="false" ht="14.25" hidden="false" customHeight="false" outlineLevel="0" collapsed="false">
      <c r="A452" s="558" t="s">
        <v>1543</v>
      </c>
      <c r="B452" s="570" t="s">
        <v>10</v>
      </c>
      <c r="C452" s="559" t="s">
        <v>1544</v>
      </c>
      <c r="D452" s="560" t="n">
        <v>0.6</v>
      </c>
      <c r="E452" s="561"/>
      <c r="F452" s="561"/>
      <c r="G452" s="560" t="s">
        <v>1150</v>
      </c>
      <c r="H452" s="562" t="n">
        <v>35</v>
      </c>
      <c r="I452" s="563" t="n">
        <v>1.304</v>
      </c>
      <c r="J452" s="563" t="n">
        <v>1.304</v>
      </c>
      <c r="K452" s="536" t="n">
        <v>0.3</v>
      </c>
      <c r="L452" s="537" t="n">
        <f aca="false">ROUND((I452+J452)/2,2)</f>
        <v>1.3</v>
      </c>
      <c r="M452" s="538" t="n">
        <f aca="false">IF(F452=0,ROUND($D452*0.1,2),IF(D452&gt;2.8,0.18,0.15))</f>
        <v>0.06</v>
      </c>
      <c r="N452" s="538" t="n">
        <f aca="false">IF(F452=0,IF(ROUND($D452/4,2),IF(ROUND(($D452*1.2)/6,2)&lt;0.1,0.1,ROUND(($D452*1.2)/6,2))),0.5)</f>
        <v>0.12</v>
      </c>
      <c r="O452" s="537" t="n">
        <f aca="false">L452+M452+N452</f>
        <v>1.48</v>
      </c>
      <c r="P452" s="537" t="n">
        <f aca="false">IF(O452&lt;2,(D452+M452*2)+0.6,(D452+M452*2)+0.6+ROUNDUP(O452-2,0)*0.1)</f>
        <v>1.32</v>
      </c>
      <c r="Q452" s="539" t="n">
        <f aca="false">IF($O452&lt;=$W$4,ROUND(IF($O452&lt;1.5,$O452*$H452*$P452,1.5*$H452*$P452),2),0)</f>
        <v>68.38</v>
      </c>
      <c r="R452" s="539" t="n">
        <f aca="false">IF($O452&gt;$W$4,ROUND(IF($O452&lt;1.5,$O452*$H452*$P452,1.5*$H452*$P452),2),0)</f>
        <v>0</v>
      </c>
      <c r="S452" s="539" t="n">
        <f aca="false">IF($O452&gt;$W$4,ROUND(IF($O452&lt;1.5,0,IF($O452&gt;3,1.5*$H452*$P452,($O452-1.5)*$H452*$P452)),2),0)</f>
        <v>0</v>
      </c>
      <c r="T452" s="539" t="n">
        <f aca="false">IF($O452&gt;$W$4,ROUND(IF($O452&lt;3,0,IF($O452&gt;4.5,1.5*$H452*$P452,($O452-3)*$H452*$P452)),2),0)</f>
        <v>0</v>
      </c>
      <c r="U452" s="539" t="n">
        <f aca="false">IF($O452&gt;$W$4,ROUND(IF($O452&lt;4.5,0,IF($O452&gt;6,($O452-4.5)*$H452*$P452,($O452-4.5)*$H452*$P452)),2),0)</f>
        <v>0</v>
      </c>
      <c r="V452" s="540" t="n">
        <f aca="false">IF($O452&gt;$W$4,IF($O452&lt;=4,ROUND($H452*($O452+0.5)*2,2),0),0)</f>
        <v>0</v>
      </c>
      <c r="W452" s="541" t="n">
        <f aca="false">IF($O452&gt;$W$4,IF($O452&gt;4,ROUND($H452*($O452+0.5)*2,2),0),0)</f>
        <v>0</v>
      </c>
      <c r="X452" s="558" t="str">
        <f aca="false">A452</f>
        <v>JC13</v>
      </c>
      <c r="Y452" s="560" t="n">
        <f aca="false">IF($D452=0.4,1.2,IF($D452=0.6,1.2,IF($D452=0.8,1.3,IF($D452=1,1.5,IF($D452=1.2,1.7,IF($D452&lt;=2,2,"--"))))))</f>
        <v>1.2</v>
      </c>
      <c r="Z452" s="564" t="s">
        <v>1151</v>
      </c>
      <c r="AA452" s="561" t="n">
        <f aca="false">Y452</f>
        <v>1.2</v>
      </c>
      <c r="AB452" s="543" t="n">
        <f aca="false">IF($Y452="--","--",I452)</f>
        <v>1.304</v>
      </c>
      <c r="AC452" s="544" t="n">
        <f aca="false">IF($Y452="--","--",IF(D452&gt;1.5,0.15,ROUND($D452*0.1,2)))</f>
        <v>0.06</v>
      </c>
      <c r="AD452" s="544" t="n">
        <f aca="false">IF($Y452="--","--",0.15)</f>
        <v>0.15</v>
      </c>
      <c r="AE452" s="545" t="n">
        <f aca="false">IF($Y452="--","--",ROUND(AB452+AC452+AD452,2))</f>
        <v>1.51</v>
      </c>
      <c r="AF452" s="565" t="n">
        <f aca="false">IF($Y452="--","--",IF($AB452&lt;=2,$Y452+1,($Y452+1)+ROUNDUP($AB452-2,0)*0.1))</f>
        <v>2.2</v>
      </c>
      <c r="AG452" s="566" t="n">
        <f aca="false">IF($D452=0.4,0.92,IF($D452=0.6,0.68,IF($D452=0.8,0.74,IF($D452=1,0.7,IF($D452=1.2,0.66,IF($D452=1.5,0.6,IF($D452&lt;=2,(2.4-(D452+0.3)),"--")))))))</f>
        <v>0.68</v>
      </c>
      <c r="AH452" s="547" t="n">
        <f aca="false">IF($Y452="--","--",IF($AE452&lt;=$W$4,ROUND(IF($AE452&lt;1.5,$AE452*$AF452*$AG452,1.5*$AF452*$AG452),2),0))</f>
        <v>0</v>
      </c>
      <c r="AI452" s="547" t="n">
        <f aca="false">IF($Y452="--","--",IF($AE452&gt;$W$4,ROUND(IF($AE452&lt;1.5,$AE452*$AF452*$AG452,1.5*$AF452*$AG452),2),0))</f>
        <v>2.24</v>
      </c>
      <c r="AJ452" s="547" t="n">
        <f aca="false">IF($Y452="--","--",IF($AE452&gt;$W$4,ROUND(IF($AE452&lt;1.5,0,IF($AE452&gt;3,1.5*$AF452*$AG452,($AE452-1.5)*$AF452*$AG452)),2),0))</f>
        <v>0.01</v>
      </c>
      <c r="AK452" s="547" t="n">
        <f aca="false">IF($Y452="--","--",IF($AE452&gt;$W$4,ROUND(IF($AE452&lt;3,0,IF($AE452&gt;4.5,1.5*$AF452*$AG452,($AE452-3)*$AF452*$AG452)),2),0))</f>
        <v>0</v>
      </c>
      <c r="AL452" s="547" t="n">
        <f aca="false">IF($Y452="--","--",IF($AE452&gt;$W$4,ROUND(IF($AE452&lt;4.5,0,IF($AE452&gt;6,($AE452-4.5)*$AF452*$AG452,($AE452-4.5)*$AF452*$AG452)),2),0))</f>
        <v>0</v>
      </c>
      <c r="AM452" s="544" t="n">
        <f aca="false">IF($Y452="--","--",IF($AE452&gt;$W$4,IF($AE452&lt;=4,ROUND(($AG452*4)*($AE452+0.5)*2,2),0),0))</f>
        <v>10.93</v>
      </c>
      <c r="AN452" s="548" t="n">
        <f aca="false">IF($Y452="--","--",IF($AE452&gt;$W$4,IF($AE452&gt;4,ROUND(($AG452*4)*($AE452+0.5)*2,2),0),0))</f>
        <v>0</v>
      </c>
      <c r="AO452" s="558" t="s">
        <v>1543</v>
      </c>
      <c r="AP452" s="570" t="s">
        <v>10</v>
      </c>
      <c r="AQ452" s="571" t="s">
        <v>1544</v>
      </c>
      <c r="AR452" s="560" t="n">
        <v>0.6</v>
      </c>
      <c r="AS452" s="561"/>
      <c r="AT452" s="561"/>
      <c r="AU452" s="562" t="n">
        <v>35</v>
      </c>
      <c r="AV452" s="560" t="n">
        <f aca="false">IF($Y452="--","--",Y452+0.2)</f>
        <v>1.4</v>
      </c>
      <c r="AW452" s="564" t="s">
        <v>1151</v>
      </c>
      <c r="AX452" s="561" t="n">
        <f aca="false">AV452</f>
        <v>1.4</v>
      </c>
      <c r="AY452" s="538" t="n">
        <f aca="false">IF(D452&gt;2,AU452,AU452-AV452)</f>
        <v>33.6</v>
      </c>
      <c r="AZ452" s="538" t="n">
        <f aca="false">N452</f>
        <v>0.12</v>
      </c>
      <c r="BA452" s="538" t="n">
        <f aca="false">P452</f>
        <v>1.32</v>
      </c>
      <c r="BB452" s="537" t="n">
        <f aca="false">IF(F452=0,IF(ROUND(AY452*(((N452*P452)+(((D452+M452*2)/6)*P452))-ROUND(((D452+M452*2)^2)*((PI()*96.379/(4*360))-((SIN((96.379/2)*PI()/180))*(COS((96.379/2)*PI()/180))/4)),4)),2),ROUND(AY452*(((N452*P452)+(((D452+M452*2)/4)*P452))-ROUND(((D452+M452*2)^2)*((PI()*120/(4*360))-((SIN((120/2)*PI()/180))*(COS((120/2)*PI()/180))/4)),4)),2)),0)</f>
        <v>10.63</v>
      </c>
      <c r="BC452" s="549" t="n">
        <f aca="false">IF(F452&gt;0,ROUND(AY452*N452*P452,2),0)</f>
        <v>0</v>
      </c>
      <c r="BD452" s="549" t="n">
        <f aca="false">SUM(Q452:U452,AH452:AL452)</f>
        <v>70.63</v>
      </c>
      <c r="BE452" s="549" t="n">
        <f aca="false">IF(F452=0,ROUND((PI()*((D452+M452*2)^2)/4)*AY452,2),ROUND((D452+M452*2)*(F452+M452*2)*AY452,2))</f>
        <v>13.68</v>
      </c>
      <c r="BF452" s="572" t="n">
        <f aca="false">IF(($I452+M452-0.15)&lt;=2,($I452+M452+0.15),IF(($I452+M452)&lt;=3,2.35,($I452+M452+0.2)-0.85))</f>
        <v>1.514</v>
      </c>
      <c r="BG452" s="572" t="n">
        <f aca="false">IF(D452&gt;2,(I452-F452-M452-0.11),IF(($I452+M452)&lt;=2,0,IF(($I452+M452)&gt;3,0.85,(I452+M452+0.2-BF452))))</f>
        <v>0</v>
      </c>
      <c r="BH452" s="572" t="n">
        <f aca="false">IF(D452&gt;2,ROUND(((1.42+0.4)+(0.91+0.4))*2*BG452,2),ROUND(AV452*AX452*BF452,2))</f>
        <v>2.97</v>
      </c>
      <c r="BI452" s="572" t="n">
        <f aca="false">ROUND(((PI()*0.9^2)/4)*BG452,2)</f>
        <v>0</v>
      </c>
      <c r="BJ452" s="550" t="n">
        <f aca="false">ROUND(BD452-BE452-BH452-BI452-BB452-BC452,2)</f>
        <v>43.35</v>
      </c>
      <c r="BK452" s="516"/>
    </row>
    <row r="453" customFormat="false" ht="14.25" hidden="false" customHeight="false" outlineLevel="0" collapsed="false">
      <c r="A453" s="558" t="s">
        <v>1544</v>
      </c>
      <c r="B453" s="570" t="s">
        <v>10</v>
      </c>
      <c r="C453" s="559" t="s">
        <v>1545</v>
      </c>
      <c r="D453" s="560" t="n">
        <v>0.8</v>
      </c>
      <c r="E453" s="561"/>
      <c r="F453" s="561"/>
      <c r="G453" s="560" t="s">
        <v>1150</v>
      </c>
      <c r="H453" s="562" t="n">
        <v>36</v>
      </c>
      <c r="I453" s="563" t="n">
        <v>1.604</v>
      </c>
      <c r="J453" s="563" t="n">
        <v>1.604</v>
      </c>
      <c r="K453" s="536" t="n">
        <v>0</v>
      </c>
      <c r="L453" s="537" t="n">
        <f aca="false">ROUND((I453+J453)/2,2)</f>
        <v>1.6</v>
      </c>
      <c r="M453" s="538" t="n">
        <f aca="false">IF(F453=0,ROUND($D453*0.1,2),IF(D453&gt;2.8,0.18,0.15))</f>
        <v>0.08</v>
      </c>
      <c r="N453" s="538" t="n">
        <f aca="false">IF(F453=0,IF(ROUND($D453/4,2),IF(ROUND(($D453*1.2)/6,2)&lt;0.1,0.1,ROUND(($D453*1.2)/6,2))),0.5)</f>
        <v>0.16</v>
      </c>
      <c r="O453" s="537" t="n">
        <f aca="false">L453+M453+N453</f>
        <v>1.84</v>
      </c>
      <c r="P453" s="537" t="n">
        <f aca="false">IF(O453&lt;2,(D453+M453*2)+0.6,(D453+M453*2)+0.6+ROUNDUP(O453-2,0)*0.1)</f>
        <v>1.56</v>
      </c>
      <c r="Q453" s="539" t="n">
        <f aca="false">IF($O453&lt;=$W$4,ROUND(IF($O453&lt;1.5,$O453*$H453*$P453,1.5*$H453*$P453),2),0)</f>
        <v>0</v>
      </c>
      <c r="R453" s="539" t="n">
        <f aca="false">IF($O453&gt;$W$4,ROUND(IF($O453&lt;1.5,$O453*$H453*$P453,1.5*$H453*$P453),2),0)</f>
        <v>84.24</v>
      </c>
      <c r="S453" s="539" t="n">
        <f aca="false">IF($O453&gt;$W$4,ROUND(IF($O453&lt;1.5,0,IF($O453&gt;3,1.5*$H453*$P453,($O453-1.5)*$H453*$P453)),2),0)</f>
        <v>19.09</v>
      </c>
      <c r="T453" s="539" t="n">
        <f aca="false">IF($O453&gt;$W$4,ROUND(IF($O453&lt;3,0,IF($O453&gt;4.5,1.5*$H453*$P453,($O453-3)*$H453*$P453)),2),0)</f>
        <v>0</v>
      </c>
      <c r="U453" s="539" t="n">
        <f aca="false">IF($O453&gt;$W$4,ROUND(IF($O453&lt;4.5,0,IF($O453&gt;6,($O453-4.5)*$H453*$P453,($O453-4.5)*$H453*$P453)),2),0)</f>
        <v>0</v>
      </c>
      <c r="V453" s="540" t="n">
        <f aca="false">IF($O453&gt;$W$4,IF($O453&lt;=4,ROUND($H453*($O453+0.5)*2,2),0),0)</f>
        <v>168.48</v>
      </c>
      <c r="W453" s="541" t="n">
        <f aca="false">IF($O453&gt;$W$4,IF($O453&gt;4,ROUND($H453*($O453+0.5)*2,2),0),0)</f>
        <v>0</v>
      </c>
      <c r="X453" s="558" t="str">
        <f aca="false">A453</f>
        <v>JC14</v>
      </c>
      <c r="Y453" s="560" t="n">
        <f aca="false">IF($D453=0.4,1.2,IF($D453=0.6,1.2,IF($D453=0.8,1.3,IF($D453=1,1.5,IF($D453=1.2,1.7,IF($D453&lt;=2,2,"--"))))))</f>
        <v>1.3</v>
      </c>
      <c r="Z453" s="564" t="s">
        <v>1151</v>
      </c>
      <c r="AA453" s="561" t="n">
        <f aca="false">Y453</f>
        <v>1.3</v>
      </c>
      <c r="AB453" s="543" t="n">
        <f aca="false">IF($Y453="--","--",I453)</f>
        <v>1.604</v>
      </c>
      <c r="AC453" s="544" t="n">
        <f aca="false">IF($Y453="--","--",IF(D453&gt;1.5,0.15,ROUND($D453*0.1,2)))</f>
        <v>0.08</v>
      </c>
      <c r="AD453" s="544" t="n">
        <f aca="false">IF($Y453="--","--",0.15)</f>
        <v>0.15</v>
      </c>
      <c r="AE453" s="545" t="n">
        <f aca="false">IF($Y453="--","--",ROUND(AB453+AC453+AD453,2))</f>
        <v>1.83</v>
      </c>
      <c r="AF453" s="565" t="n">
        <f aca="false">IF($Y453="--","--",IF($AB453&lt;=2,$Y453+1,($Y453+1)+ROUNDUP($AB453-2,0)*0.1))</f>
        <v>2.3</v>
      </c>
      <c r="AG453" s="566" t="n">
        <f aca="false">IF($D453=0.4,0.92,IF($D453=0.6,0.68,IF($D453=0.8,0.74,IF($D453=1,0.7,IF($D453=1.2,0.66,IF($D453=1.5,0.6,IF($D453&lt;=2,(2.4-(D453+0.3)),"--")))))))</f>
        <v>0.74</v>
      </c>
      <c r="AH453" s="547" t="n">
        <f aca="false">IF($Y453="--","--",IF($AE453&lt;=$W$4,ROUND(IF($AE453&lt;1.5,$AE453*$AF453*$AG453,1.5*$AF453*$AG453),2),0))</f>
        <v>0</v>
      </c>
      <c r="AI453" s="547" t="n">
        <f aca="false">IF($Y453="--","--",IF($AE453&gt;$W$4,ROUND(IF($AE453&lt;1.5,$AE453*$AF453*$AG453,1.5*$AF453*$AG453),2),0))</f>
        <v>2.55</v>
      </c>
      <c r="AJ453" s="547" t="n">
        <f aca="false">IF($Y453="--","--",IF($AE453&gt;$W$4,ROUND(IF($AE453&lt;1.5,0,IF($AE453&gt;3,1.5*$AF453*$AG453,($AE453-1.5)*$AF453*$AG453)),2),0))</f>
        <v>0.56</v>
      </c>
      <c r="AK453" s="547" t="n">
        <f aca="false">IF($Y453="--","--",IF($AE453&gt;$W$4,ROUND(IF($AE453&lt;3,0,IF($AE453&gt;4.5,1.5*$AF453*$AG453,($AE453-3)*$AF453*$AG453)),2),0))</f>
        <v>0</v>
      </c>
      <c r="AL453" s="547" t="n">
        <f aca="false">IF($Y453="--","--",IF($AE453&gt;$W$4,ROUND(IF($AE453&lt;4.5,0,IF($AE453&gt;6,($AE453-4.5)*$AF453*$AG453,($AE453-4.5)*$AF453*$AG453)),2),0))</f>
        <v>0</v>
      </c>
      <c r="AM453" s="544" t="n">
        <f aca="false">IF($Y453="--","--",IF($AE453&gt;$W$4,IF($AE453&lt;=4,ROUND(($AG453*4)*($AE453+0.5)*2,2),0),0))</f>
        <v>13.79</v>
      </c>
      <c r="AN453" s="548" t="n">
        <f aca="false">IF($Y453="--","--",IF($AE453&gt;$W$4,IF($AE453&gt;4,ROUND(($AG453*4)*($AE453+0.5)*2,2),0),0))</f>
        <v>0</v>
      </c>
      <c r="AO453" s="558" t="s">
        <v>1544</v>
      </c>
      <c r="AP453" s="570" t="s">
        <v>10</v>
      </c>
      <c r="AQ453" s="571" t="s">
        <v>1545</v>
      </c>
      <c r="AR453" s="560" t="n">
        <v>0.8</v>
      </c>
      <c r="AS453" s="561"/>
      <c r="AT453" s="561"/>
      <c r="AU453" s="562" t="n">
        <v>36</v>
      </c>
      <c r="AV453" s="560" t="n">
        <f aca="false">IF($Y453="--","--",Y453+0.2)</f>
        <v>1.5</v>
      </c>
      <c r="AW453" s="564" t="s">
        <v>1151</v>
      </c>
      <c r="AX453" s="561" t="n">
        <f aca="false">AV453</f>
        <v>1.5</v>
      </c>
      <c r="AY453" s="538" t="n">
        <f aca="false">IF(D453&gt;2,AU453,AU453-AV453)</f>
        <v>34.5</v>
      </c>
      <c r="AZ453" s="538" t="n">
        <f aca="false">N453</f>
        <v>0.16</v>
      </c>
      <c r="BA453" s="538" t="n">
        <f aca="false">P453</f>
        <v>1.56</v>
      </c>
      <c r="BB453" s="537" t="n">
        <f aca="false">IF(F453=0,IF(ROUND(AY453*(((N453*P453)+(((D453+M453*2)/6)*P453))-ROUND(((D453+M453*2)^2)*((PI()*96.379/(4*360))-((SIN((96.379/2)*PI()/180))*(COS((96.379/2)*PI()/180))/4)),4)),2),ROUND(AY453*(((N453*P453)+(((D453+M453*2)/4)*P453))-ROUND(((D453+M453*2)^2)*((PI()*120/(4*360))-((SIN((120/2)*PI()/180))*(COS((120/2)*PI()/180))/4)),4)),2)),0)</f>
        <v>16.65</v>
      </c>
      <c r="BC453" s="549" t="n">
        <f aca="false">IF(F453&gt;0,ROUND(AY453*N453*P453,2),0)</f>
        <v>0</v>
      </c>
      <c r="BD453" s="549" t="n">
        <f aca="false">SUM(Q453:U453,AH453:AL453)</f>
        <v>106.44</v>
      </c>
      <c r="BE453" s="549" t="n">
        <f aca="false">IF(F453=0,ROUND((PI()*((D453+M453*2)^2)/4)*AY453,2),ROUND((D453+M453*2)*(F453+M453*2)*AY453,2))</f>
        <v>24.97</v>
      </c>
      <c r="BF453" s="572" t="n">
        <f aca="false">IF(($I453+M453-0.15)&lt;=2,($I453+M453+0.15),IF(($I453+M453)&lt;=3,2.35,($I453+M453+0.2)-0.85))</f>
        <v>1.834</v>
      </c>
      <c r="BG453" s="572" t="n">
        <f aca="false">IF(D453&gt;2,(I453-F453-M453-0.11),IF(($I453+M453)&lt;=2,0,IF(($I453+M453)&gt;3,0.85,(I453+M453+0.2-BF453))))</f>
        <v>0</v>
      </c>
      <c r="BH453" s="572" t="n">
        <f aca="false">IF(D453&gt;2,ROUND(((1.42+0.4)+(0.91+0.4))*2*BG453,2),ROUND(AV453*AX453*BF453,2))</f>
        <v>4.13</v>
      </c>
      <c r="BI453" s="572" t="n">
        <f aca="false">ROUND(((PI()*0.9^2)/4)*BG453,2)</f>
        <v>0</v>
      </c>
      <c r="BJ453" s="550" t="n">
        <f aca="false">ROUND(BD453-BE453-BH453-BI453-BB453-BC453,2)</f>
        <v>60.69</v>
      </c>
      <c r="BK453" s="516"/>
    </row>
    <row r="454" customFormat="false" ht="14.25" hidden="false" customHeight="false" outlineLevel="0" collapsed="false">
      <c r="A454" s="558" t="s">
        <v>1545</v>
      </c>
      <c r="B454" s="570" t="s">
        <v>10</v>
      </c>
      <c r="C454" s="559" t="s">
        <v>1546</v>
      </c>
      <c r="D454" s="560" t="n">
        <v>0.8</v>
      </c>
      <c r="E454" s="561"/>
      <c r="F454" s="561"/>
      <c r="G454" s="560" t="s">
        <v>1150</v>
      </c>
      <c r="H454" s="562" t="n">
        <v>37</v>
      </c>
      <c r="I454" s="563" t="n">
        <v>1.604</v>
      </c>
      <c r="J454" s="563" t="n">
        <v>1.604</v>
      </c>
      <c r="K454" s="536" t="n">
        <v>0</v>
      </c>
      <c r="L454" s="537" t="n">
        <f aca="false">ROUND((I454+J454)/2,2)</f>
        <v>1.6</v>
      </c>
      <c r="M454" s="538" t="n">
        <f aca="false">IF(F454=0,ROUND($D454*0.1,2),IF(D454&gt;2.8,0.18,0.15))</f>
        <v>0.08</v>
      </c>
      <c r="N454" s="538" t="n">
        <f aca="false">IF(F454=0,IF(ROUND($D454/4,2),IF(ROUND(($D454*1.2)/6,2)&lt;0.1,0.1,ROUND(($D454*1.2)/6,2))),0.5)</f>
        <v>0.16</v>
      </c>
      <c r="O454" s="537" t="n">
        <f aca="false">L454+M454+N454</f>
        <v>1.84</v>
      </c>
      <c r="P454" s="537" t="n">
        <f aca="false">IF(O454&lt;2,(D454+M454*2)+0.6,(D454+M454*2)+0.6+ROUNDUP(O454-2,0)*0.1)</f>
        <v>1.56</v>
      </c>
      <c r="Q454" s="539" t="n">
        <f aca="false">IF($O454&lt;=$W$4,ROUND(IF($O454&lt;1.5,$O454*$H454*$P454,1.5*$H454*$P454),2),0)</f>
        <v>0</v>
      </c>
      <c r="R454" s="539" t="n">
        <f aca="false">IF($O454&gt;$W$4,ROUND(IF($O454&lt;1.5,$O454*$H454*$P454,1.5*$H454*$P454),2),0)</f>
        <v>86.58</v>
      </c>
      <c r="S454" s="539" t="n">
        <f aca="false">IF($O454&gt;$W$4,ROUND(IF($O454&lt;1.5,0,IF($O454&gt;3,1.5*$H454*$P454,($O454-1.5)*$H454*$P454)),2),0)</f>
        <v>19.62</v>
      </c>
      <c r="T454" s="539" t="n">
        <f aca="false">IF($O454&gt;$W$4,ROUND(IF($O454&lt;3,0,IF($O454&gt;4.5,1.5*$H454*$P454,($O454-3)*$H454*$P454)),2),0)</f>
        <v>0</v>
      </c>
      <c r="U454" s="539" t="n">
        <f aca="false">IF($O454&gt;$W$4,ROUND(IF($O454&lt;4.5,0,IF($O454&gt;6,($O454-4.5)*$H454*$P454,($O454-4.5)*$H454*$P454)),2),0)</f>
        <v>0</v>
      </c>
      <c r="V454" s="540" t="n">
        <f aca="false">IF($O454&gt;$W$4,IF($O454&lt;=4,ROUND($H454*($O454+0.5)*2,2),0),0)</f>
        <v>173.16</v>
      </c>
      <c r="W454" s="541" t="n">
        <f aca="false">IF($O454&gt;$W$4,IF($O454&gt;4,ROUND($H454*($O454+0.5)*2,2),0),0)</f>
        <v>0</v>
      </c>
      <c r="X454" s="558" t="str">
        <f aca="false">A454</f>
        <v>JC15</v>
      </c>
      <c r="Y454" s="560" t="n">
        <f aca="false">IF($D454=0.4,1.2,IF($D454=0.6,1.2,IF($D454=0.8,1.3,IF($D454=1,1.5,IF($D454=1.2,1.7,IF($D454&lt;=2,2,"--"))))))</f>
        <v>1.3</v>
      </c>
      <c r="Z454" s="564" t="s">
        <v>1151</v>
      </c>
      <c r="AA454" s="561" t="n">
        <f aca="false">Y454</f>
        <v>1.3</v>
      </c>
      <c r="AB454" s="543" t="n">
        <f aca="false">IF($Y454="--","--",I454)</f>
        <v>1.604</v>
      </c>
      <c r="AC454" s="544" t="n">
        <f aca="false">IF($Y454="--","--",IF(D454&gt;1.5,0.15,ROUND($D454*0.1,2)))</f>
        <v>0.08</v>
      </c>
      <c r="AD454" s="544" t="n">
        <f aca="false">IF($Y454="--","--",0.15)</f>
        <v>0.15</v>
      </c>
      <c r="AE454" s="545" t="n">
        <f aca="false">IF($Y454="--","--",ROUND(AB454+AC454+AD454,2))</f>
        <v>1.83</v>
      </c>
      <c r="AF454" s="565" t="n">
        <f aca="false">IF($Y454="--","--",IF($AB454&lt;=2,$Y454+1,($Y454+1)+ROUNDUP($AB454-2,0)*0.1))</f>
        <v>2.3</v>
      </c>
      <c r="AG454" s="566" t="n">
        <f aca="false">IF($D454=0.4,0.92,IF($D454=0.6,0.68,IF($D454=0.8,0.74,IF($D454=1,0.7,IF($D454=1.2,0.66,IF($D454=1.5,0.6,IF($D454&lt;=2,(2.4-(D454+0.3)),"--")))))))</f>
        <v>0.74</v>
      </c>
      <c r="AH454" s="547" t="n">
        <f aca="false">IF($Y454="--","--",IF($AE454&lt;=$W$4,ROUND(IF($AE454&lt;1.5,$AE454*$AF454*$AG454,1.5*$AF454*$AG454),2),0))</f>
        <v>0</v>
      </c>
      <c r="AI454" s="547" t="n">
        <f aca="false">IF($Y454="--","--",IF($AE454&gt;$W$4,ROUND(IF($AE454&lt;1.5,$AE454*$AF454*$AG454,1.5*$AF454*$AG454),2),0))</f>
        <v>2.55</v>
      </c>
      <c r="AJ454" s="547" t="n">
        <f aca="false">IF($Y454="--","--",IF($AE454&gt;$W$4,ROUND(IF($AE454&lt;1.5,0,IF($AE454&gt;3,1.5*$AF454*$AG454,($AE454-1.5)*$AF454*$AG454)),2),0))</f>
        <v>0.56</v>
      </c>
      <c r="AK454" s="547" t="n">
        <f aca="false">IF($Y454="--","--",IF($AE454&gt;$W$4,ROUND(IF($AE454&lt;3,0,IF($AE454&gt;4.5,1.5*$AF454*$AG454,($AE454-3)*$AF454*$AG454)),2),0))</f>
        <v>0</v>
      </c>
      <c r="AL454" s="547" t="n">
        <f aca="false">IF($Y454="--","--",IF($AE454&gt;$W$4,ROUND(IF($AE454&lt;4.5,0,IF($AE454&gt;6,($AE454-4.5)*$AF454*$AG454,($AE454-4.5)*$AF454*$AG454)),2),0))</f>
        <v>0</v>
      </c>
      <c r="AM454" s="544" t="n">
        <f aca="false">IF($Y454="--","--",IF($AE454&gt;$W$4,IF($AE454&lt;=4,ROUND(($AG454*4)*($AE454+0.5)*2,2),0),0))</f>
        <v>13.79</v>
      </c>
      <c r="AN454" s="548" t="n">
        <f aca="false">IF($Y454="--","--",IF($AE454&gt;$W$4,IF($AE454&gt;4,ROUND(($AG454*4)*($AE454+0.5)*2,2),0),0))</f>
        <v>0</v>
      </c>
      <c r="AO454" s="558" t="s">
        <v>1545</v>
      </c>
      <c r="AP454" s="570" t="s">
        <v>10</v>
      </c>
      <c r="AQ454" s="571" t="s">
        <v>1546</v>
      </c>
      <c r="AR454" s="560" t="n">
        <v>0.8</v>
      </c>
      <c r="AS454" s="561"/>
      <c r="AT454" s="561"/>
      <c r="AU454" s="562" t="n">
        <v>37</v>
      </c>
      <c r="AV454" s="560" t="n">
        <f aca="false">IF($Y454="--","--",Y454+0.2)</f>
        <v>1.5</v>
      </c>
      <c r="AW454" s="564" t="s">
        <v>1151</v>
      </c>
      <c r="AX454" s="561" t="n">
        <f aca="false">AV454</f>
        <v>1.5</v>
      </c>
      <c r="AY454" s="538" t="n">
        <f aca="false">IF(D454&gt;2,AU454,AU454-AV454)</f>
        <v>35.5</v>
      </c>
      <c r="AZ454" s="538" t="n">
        <f aca="false">N454</f>
        <v>0.16</v>
      </c>
      <c r="BA454" s="538" t="n">
        <f aca="false">P454</f>
        <v>1.56</v>
      </c>
      <c r="BB454" s="537" t="n">
        <f aca="false">IF(F454=0,IF(ROUND(AY454*(((N454*P454)+(((D454+M454*2)/6)*P454))-ROUND(((D454+M454*2)^2)*((PI()*96.379/(4*360))-((SIN((96.379/2)*PI()/180))*(COS((96.379/2)*PI()/180))/4)),4)),2),ROUND(AY454*(((N454*P454)+(((D454+M454*2)/4)*P454))-ROUND(((D454+M454*2)^2)*((PI()*120/(4*360))-((SIN((120/2)*PI()/180))*(COS((120/2)*PI()/180))/4)),4)),2)),0)</f>
        <v>17.13</v>
      </c>
      <c r="BC454" s="549" t="n">
        <f aca="false">IF(F454&gt;0,ROUND(AY454*N454*P454,2),0)</f>
        <v>0</v>
      </c>
      <c r="BD454" s="549" t="n">
        <f aca="false">SUM(Q454:U454,AH454:AL454)</f>
        <v>109.31</v>
      </c>
      <c r="BE454" s="549" t="n">
        <f aca="false">IF(F454=0,ROUND((PI()*((D454+M454*2)^2)/4)*AY454,2),ROUND((D454+M454*2)*(F454+M454*2)*AY454,2))</f>
        <v>25.7</v>
      </c>
      <c r="BF454" s="572" t="n">
        <f aca="false">IF(($I454+M454-0.15)&lt;=2,($I454+M454+0.15),IF(($I454+M454)&lt;=3,2.35,($I454+M454+0.2)-0.85))</f>
        <v>1.834</v>
      </c>
      <c r="BG454" s="572" t="n">
        <f aca="false">IF(D454&gt;2,(I454-F454-M454-0.11),IF(($I454+M454)&lt;=2,0,IF(($I454+M454)&gt;3,0.85,(I454+M454+0.2-BF454))))</f>
        <v>0</v>
      </c>
      <c r="BH454" s="572" t="n">
        <f aca="false">IF(D454&gt;2,ROUND(((1.42+0.4)+(0.91+0.4))*2*BG454,2),ROUND(AV454*AX454*BF454,2))</f>
        <v>4.13</v>
      </c>
      <c r="BI454" s="572" t="n">
        <f aca="false">ROUND(((PI()*0.9^2)/4)*BG454,2)</f>
        <v>0</v>
      </c>
      <c r="BJ454" s="550" t="n">
        <f aca="false">ROUND(BD454-BE454-BH454-BI454-BB454-BC454,2)</f>
        <v>62.35</v>
      </c>
      <c r="BK454" s="516"/>
    </row>
    <row r="455" customFormat="false" ht="14.25" hidden="false" customHeight="false" outlineLevel="0" collapsed="false">
      <c r="A455" s="558" t="s">
        <v>1546</v>
      </c>
      <c r="B455" s="570" t="s">
        <v>10</v>
      </c>
      <c r="C455" s="559" t="s">
        <v>1547</v>
      </c>
      <c r="D455" s="560" t="n">
        <v>0.8</v>
      </c>
      <c r="E455" s="561"/>
      <c r="F455" s="561"/>
      <c r="G455" s="560" t="s">
        <v>1150</v>
      </c>
      <c r="H455" s="562" t="n">
        <v>12</v>
      </c>
      <c r="I455" s="563" t="n">
        <v>1.604</v>
      </c>
      <c r="J455" s="563" t="n">
        <v>1.604</v>
      </c>
      <c r="K455" s="536" t="n">
        <v>0</v>
      </c>
      <c r="L455" s="537" t="n">
        <f aca="false">ROUND((I455+J455)/2,2)</f>
        <v>1.6</v>
      </c>
      <c r="M455" s="538" t="n">
        <f aca="false">IF(F455=0,ROUND($D455*0.1,2),IF(D455&gt;2.8,0.18,0.15))</f>
        <v>0.08</v>
      </c>
      <c r="N455" s="538" t="n">
        <f aca="false">IF(F455=0,IF(ROUND($D455/4,2),IF(ROUND(($D455*1.2)/6,2)&lt;0.1,0.1,ROUND(($D455*1.2)/6,2))),0.5)</f>
        <v>0.16</v>
      </c>
      <c r="O455" s="537" t="n">
        <f aca="false">L455+M455+N455</f>
        <v>1.84</v>
      </c>
      <c r="P455" s="537" t="n">
        <f aca="false">IF(O455&lt;2,(D455+M455*2)+0.6,(D455+M455*2)+0.6+ROUNDUP(O455-2,0)*0.1)</f>
        <v>1.56</v>
      </c>
      <c r="Q455" s="539" t="n">
        <f aca="false">IF($O455&lt;=$W$4,ROUND(IF($O455&lt;1.5,$O455*$H455*$P455,1.5*$H455*$P455),2),0)</f>
        <v>0</v>
      </c>
      <c r="R455" s="539" t="n">
        <f aca="false">IF($O455&gt;$W$4,ROUND(IF($O455&lt;1.5,$O455*$H455*$P455,1.5*$H455*$P455),2),0)</f>
        <v>28.08</v>
      </c>
      <c r="S455" s="539" t="n">
        <f aca="false">IF($O455&gt;$W$4,ROUND(IF($O455&lt;1.5,0,IF($O455&gt;3,1.5*$H455*$P455,($O455-1.5)*$H455*$P455)),2),0)</f>
        <v>6.36</v>
      </c>
      <c r="T455" s="539" t="n">
        <f aca="false">IF($O455&gt;$W$4,ROUND(IF($O455&lt;3,0,IF($O455&gt;4.5,1.5*$H455*$P455,($O455-3)*$H455*$P455)),2),0)</f>
        <v>0</v>
      </c>
      <c r="U455" s="539" t="n">
        <f aca="false">IF($O455&gt;$W$4,ROUND(IF($O455&lt;4.5,0,IF($O455&gt;6,($O455-4.5)*$H455*$P455,($O455-4.5)*$H455*$P455)),2),0)</f>
        <v>0</v>
      </c>
      <c r="V455" s="540" t="n">
        <f aca="false">IF($O455&gt;$W$4,IF($O455&lt;=4,ROUND($H455*($O455+0.5)*2,2),0),0)</f>
        <v>56.16</v>
      </c>
      <c r="W455" s="541" t="n">
        <f aca="false">IF($O455&gt;$W$4,IF($O455&gt;4,ROUND($H455*($O455+0.5)*2,2),0),0)</f>
        <v>0</v>
      </c>
      <c r="X455" s="558" t="str">
        <f aca="false">A455</f>
        <v>JC16</v>
      </c>
      <c r="Y455" s="560" t="n">
        <f aca="false">IF($D455=0.4,1.2,IF($D455=0.6,1.2,IF($D455=0.8,1.3,IF($D455=1,1.5,IF($D455=1.2,1.7,IF($D455&lt;=2,2,"--"))))))</f>
        <v>1.3</v>
      </c>
      <c r="Z455" s="564" t="s">
        <v>1151</v>
      </c>
      <c r="AA455" s="561" t="n">
        <f aca="false">Y455</f>
        <v>1.3</v>
      </c>
      <c r="AB455" s="543" t="n">
        <f aca="false">IF($Y455="--","--",I455)</f>
        <v>1.604</v>
      </c>
      <c r="AC455" s="544" t="n">
        <f aca="false">IF($Y455="--","--",IF(D455&gt;1.5,0.15,ROUND($D455*0.1,2)))</f>
        <v>0.08</v>
      </c>
      <c r="AD455" s="544" t="n">
        <f aca="false">IF($Y455="--","--",0.15)</f>
        <v>0.15</v>
      </c>
      <c r="AE455" s="545" t="n">
        <f aca="false">IF($Y455="--","--",ROUND(AB455+AC455+AD455,2))</f>
        <v>1.83</v>
      </c>
      <c r="AF455" s="565" t="n">
        <f aca="false">IF($Y455="--","--",IF($AB455&lt;=2,$Y455+1,($Y455+1)+ROUNDUP($AB455-2,0)*0.1))</f>
        <v>2.3</v>
      </c>
      <c r="AG455" s="566" t="n">
        <f aca="false">IF($D455=0.4,0.92,IF($D455=0.6,0.68,IF($D455=0.8,0.74,IF($D455=1,0.7,IF($D455=1.2,0.66,IF($D455=1.5,0.6,IF($D455&lt;=2,(2.4-(D455+0.3)),"--")))))))</f>
        <v>0.74</v>
      </c>
      <c r="AH455" s="547" t="n">
        <f aca="false">IF($Y455="--","--",IF($AE455&lt;=$W$4,ROUND(IF($AE455&lt;1.5,$AE455*$AF455*$AG455,1.5*$AF455*$AG455),2),0))</f>
        <v>0</v>
      </c>
      <c r="AI455" s="547" t="n">
        <f aca="false">IF($Y455="--","--",IF($AE455&gt;$W$4,ROUND(IF($AE455&lt;1.5,$AE455*$AF455*$AG455,1.5*$AF455*$AG455),2),0))</f>
        <v>2.55</v>
      </c>
      <c r="AJ455" s="547" t="n">
        <f aca="false">IF($Y455="--","--",IF($AE455&gt;$W$4,ROUND(IF($AE455&lt;1.5,0,IF($AE455&gt;3,1.5*$AF455*$AG455,($AE455-1.5)*$AF455*$AG455)),2),0))</f>
        <v>0.56</v>
      </c>
      <c r="AK455" s="547" t="n">
        <f aca="false">IF($Y455="--","--",IF($AE455&gt;$W$4,ROUND(IF($AE455&lt;3,0,IF($AE455&gt;4.5,1.5*$AF455*$AG455,($AE455-3)*$AF455*$AG455)),2),0))</f>
        <v>0</v>
      </c>
      <c r="AL455" s="547" t="n">
        <f aca="false">IF($Y455="--","--",IF($AE455&gt;$W$4,ROUND(IF($AE455&lt;4.5,0,IF($AE455&gt;6,($AE455-4.5)*$AF455*$AG455,($AE455-4.5)*$AF455*$AG455)),2),0))</f>
        <v>0</v>
      </c>
      <c r="AM455" s="544" t="n">
        <f aca="false">IF($Y455="--","--",IF($AE455&gt;$W$4,IF($AE455&lt;=4,ROUND(($AG455*4)*($AE455+0.5)*2,2),0),0))</f>
        <v>13.79</v>
      </c>
      <c r="AN455" s="548" t="n">
        <f aca="false">IF($Y455="--","--",IF($AE455&gt;$W$4,IF($AE455&gt;4,ROUND(($AG455*4)*($AE455+0.5)*2,2),0),0))</f>
        <v>0</v>
      </c>
      <c r="AO455" s="558" t="s">
        <v>1546</v>
      </c>
      <c r="AP455" s="570" t="s">
        <v>10</v>
      </c>
      <c r="AQ455" s="571" t="s">
        <v>1547</v>
      </c>
      <c r="AR455" s="560" t="n">
        <v>0.8</v>
      </c>
      <c r="AS455" s="561"/>
      <c r="AT455" s="561"/>
      <c r="AU455" s="562" t="n">
        <v>12</v>
      </c>
      <c r="AV455" s="560" t="n">
        <f aca="false">IF($Y455="--","--",Y455+0.2)</f>
        <v>1.5</v>
      </c>
      <c r="AW455" s="564" t="s">
        <v>1151</v>
      </c>
      <c r="AX455" s="561" t="n">
        <f aca="false">AV455</f>
        <v>1.5</v>
      </c>
      <c r="AY455" s="538" t="n">
        <f aca="false">IF(D455&gt;2,AU455,AU455-AV455)</f>
        <v>10.5</v>
      </c>
      <c r="AZ455" s="538" t="n">
        <f aca="false">N455</f>
        <v>0.16</v>
      </c>
      <c r="BA455" s="538" t="n">
        <f aca="false">P455</f>
        <v>1.56</v>
      </c>
      <c r="BB455" s="537" t="n">
        <f aca="false">IF(F455=0,IF(ROUND(AY455*(((N455*P455)+(((D455+M455*2)/6)*P455))-ROUND(((D455+M455*2)^2)*((PI()*96.379/(4*360))-((SIN((96.379/2)*PI()/180))*(COS((96.379/2)*PI()/180))/4)),4)),2),ROUND(AY455*(((N455*P455)+(((D455+M455*2)/4)*P455))-ROUND(((D455+M455*2)^2)*((PI()*120/(4*360))-((SIN((120/2)*PI()/180))*(COS((120/2)*PI()/180))/4)),4)),2)),0)</f>
        <v>5.07</v>
      </c>
      <c r="BC455" s="549" t="n">
        <f aca="false">IF(F455&gt;0,ROUND(AY455*N455*P455,2),0)</f>
        <v>0</v>
      </c>
      <c r="BD455" s="549" t="n">
        <f aca="false">SUM(Q455:U455,AH455:AL455)</f>
        <v>37.55</v>
      </c>
      <c r="BE455" s="549" t="n">
        <f aca="false">IF(F455=0,ROUND((PI()*((D455+M455*2)^2)/4)*AY455,2),ROUND((D455+M455*2)*(F455+M455*2)*AY455,2))</f>
        <v>7.6</v>
      </c>
      <c r="BF455" s="572" t="n">
        <f aca="false">IF(($I455+M455-0.15)&lt;=2,($I455+M455+0.15),IF(($I455+M455)&lt;=3,2.35,($I455+M455+0.2)-0.85))</f>
        <v>1.834</v>
      </c>
      <c r="BG455" s="572" t="n">
        <f aca="false">IF(D455&gt;2,(I455-F455-M455-0.11),IF(($I455+M455)&lt;=2,0,IF(($I455+M455)&gt;3,0.85,(I455+M455+0.2-BF455))))</f>
        <v>0</v>
      </c>
      <c r="BH455" s="572" t="n">
        <f aca="false">IF(D455&gt;2,ROUND(((1.42+0.4)+(0.91+0.4))*2*BG455,2),ROUND(AV455*AX455*BF455,2))</f>
        <v>4.13</v>
      </c>
      <c r="BI455" s="572" t="n">
        <f aca="false">ROUND(((PI()*0.9^2)/4)*BG455,2)</f>
        <v>0</v>
      </c>
      <c r="BJ455" s="550" t="n">
        <f aca="false">ROUND(BD455-BE455-BH455-BI455-BB455-BC455,2)</f>
        <v>20.75</v>
      </c>
      <c r="BK455" s="516"/>
    </row>
    <row r="456" customFormat="false" ht="14.25" hidden="false" customHeight="false" outlineLevel="0" collapsed="false">
      <c r="A456" s="558" t="s">
        <v>1547</v>
      </c>
      <c r="B456" s="570" t="s">
        <v>10</v>
      </c>
      <c r="C456" s="559" t="s">
        <v>1548</v>
      </c>
      <c r="D456" s="560" t="n">
        <v>0.8</v>
      </c>
      <c r="E456" s="561"/>
      <c r="F456" s="561"/>
      <c r="G456" s="560" t="s">
        <v>1150</v>
      </c>
      <c r="H456" s="562" t="n">
        <v>37</v>
      </c>
      <c r="I456" s="563" t="n">
        <v>1.604</v>
      </c>
      <c r="J456" s="563" t="n">
        <v>1.604</v>
      </c>
      <c r="K456" s="536" t="n">
        <v>0</v>
      </c>
      <c r="L456" s="537" t="n">
        <f aca="false">ROUND((I456+J456)/2,2)</f>
        <v>1.6</v>
      </c>
      <c r="M456" s="538" t="n">
        <f aca="false">IF(F456=0,ROUND($D456*0.1,2),IF(D456&gt;2.8,0.18,0.15))</f>
        <v>0.08</v>
      </c>
      <c r="N456" s="538" t="n">
        <f aca="false">IF(F456=0,IF(ROUND($D456/4,2),IF(ROUND(($D456*1.2)/6,2)&lt;0.1,0.1,ROUND(($D456*1.2)/6,2))),0.5)</f>
        <v>0.16</v>
      </c>
      <c r="O456" s="537" t="n">
        <f aca="false">L456+M456+N456</f>
        <v>1.84</v>
      </c>
      <c r="P456" s="537" t="n">
        <f aca="false">IF(O456&lt;2,(D456+M456*2)+0.6,(D456+M456*2)+0.6+ROUNDUP(O456-2,0)*0.1)</f>
        <v>1.56</v>
      </c>
      <c r="Q456" s="539" t="n">
        <f aca="false">IF($O456&lt;=$W$4,ROUND(IF($O456&lt;1.5,$O456*$H456*$P456,1.5*$H456*$P456),2),0)</f>
        <v>0</v>
      </c>
      <c r="R456" s="539" t="n">
        <f aca="false">IF($O456&gt;$W$4,ROUND(IF($O456&lt;1.5,$O456*$H456*$P456,1.5*$H456*$P456),2),0)</f>
        <v>86.58</v>
      </c>
      <c r="S456" s="539" t="n">
        <f aca="false">IF($O456&gt;$W$4,ROUND(IF($O456&lt;1.5,0,IF($O456&gt;3,1.5*$H456*$P456,($O456-1.5)*$H456*$P456)),2),0)</f>
        <v>19.62</v>
      </c>
      <c r="T456" s="539" t="n">
        <f aca="false">IF($O456&gt;$W$4,ROUND(IF($O456&lt;3,0,IF($O456&gt;4.5,1.5*$H456*$P456,($O456-3)*$H456*$P456)),2),0)</f>
        <v>0</v>
      </c>
      <c r="U456" s="539" t="n">
        <f aca="false">IF($O456&gt;$W$4,ROUND(IF($O456&lt;4.5,0,IF($O456&gt;6,($O456-4.5)*$H456*$P456,($O456-4.5)*$H456*$P456)),2),0)</f>
        <v>0</v>
      </c>
      <c r="V456" s="540" t="n">
        <f aca="false">IF($O456&gt;$W$4,IF($O456&lt;=4,ROUND($H456*($O456+0.5)*2,2),0),0)</f>
        <v>173.16</v>
      </c>
      <c r="W456" s="541" t="n">
        <f aca="false">IF($O456&gt;$W$4,IF($O456&gt;4,ROUND($H456*($O456+0.5)*2,2),0),0)</f>
        <v>0</v>
      </c>
      <c r="X456" s="558" t="str">
        <f aca="false">A456</f>
        <v>JC17</v>
      </c>
      <c r="Y456" s="560" t="n">
        <f aca="false">IF($D456=0.4,1.2,IF($D456=0.6,1.2,IF($D456=0.8,1.3,IF($D456=1,1.5,IF($D456=1.2,1.7,IF($D456&lt;=2,2,"--"))))))</f>
        <v>1.3</v>
      </c>
      <c r="Z456" s="564" t="s">
        <v>1151</v>
      </c>
      <c r="AA456" s="561" t="n">
        <f aca="false">Y456</f>
        <v>1.3</v>
      </c>
      <c r="AB456" s="543" t="n">
        <f aca="false">IF($Y456="--","--",I456)</f>
        <v>1.604</v>
      </c>
      <c r="AC456" s="544" t="n">
        <f aca="false">IF($Y456="--","--",IF(D456&gt;1.5,0.15,ROUND($D456*0.1,2)))</f>
        <v>0.08</v>
      </c>
      <c r="AD456" s="544" t="n">
        <f aca="false">IF($Y456="--","--",0.15)</f>
        <v>0.15</v>
      </c>
      <c r="AE456" s="545" t="n">
        <f aca="false">IF($Y456="--","--",ROUND(AB456+AC456+AD456,2))</f>
        <v>1.83</v>
      </c>
      <c r="AF456" s="565" t="n">
        <f aca="false">IF($Y456="--","--",IF($AB456&lt;=2,$Y456+1,($Y456+1)+ROUNDUP($AB456-2,0)*0.1))</f>
        <v>2.3</v>
      </c>
      <c r="AG456" s="566" t="n">
        <f aca="false">IF($D456=0.4,0.92,IF($D456=0.6,0.68,IF($D456=0.8,0.74,IF($D456=1,0.7,IF($D456=1.2,0.66,IF($D456=1.5,0.6,IF($D456&lt;=2,(2.4-(D456+0.3)),"--")))))))</f>
        <v>0.74</v>
      </c>
      <c r="AH456" s="547" t="n">
        <f aca="false">IF($Y456="--","--",IF($AE456&lt;=$W$4,ROUND(IF($AE456&lt;1.5,$AE456*$AF456*$AG456,1.5*$AF456*$AG456),2),0))</f>
        <v>0</v>
      </c>
      <c r="AI456" s="547" t="n">
        <f aca="false">IF($Y456="--","--",IF($AE456&gt;$W$4,ROUND(IF($AE456&lt;1.5,$AE456*$AF456*$AG456,1.5*$AF456*$AG456),2),0))</f>
        <v>2.55</v>
      </c>
      <c r="AJ456" s="547" t="n">
        <f aca="false">IF($Y456="--","--",IF($AE456&gt;$W$4,ROUND(IF($AE456&lt;1.5,0,IF($AE456&gt;3,1.5*$AF456*$AG456,($AE456-1.5)*$AF456*$AG456)),2),0))</f>
        <v>0.56</v>
      </c>
      <c r="AK456" s="547" t="n">
        <f aca="false">IF($Y456="--","--",IF($AE456&gt;$W$4,ROUND(IF($AE456&lt;3,0,IF($AE456&gt;4.5,1.5*$AF456*$AG456,($AE456-3)*$AF456*$AG456)),2),0))</f>
        <v>0</v>
      </c>
      <c r="AL456" s="547" t="n">
        <f aca="false">IF($Y456="--","--",IF($AE456&gt;$W$4,ROUND(IF($AE456&lt;4.5,0,IF($AE456&gt;6,($AE456-4.5)*$AF456*$AG456,($AE456-4.5)*$AF456*$AG456)),2),0))</f>
        <v>0</v>
      </c>
      <c r="AM456" s="544" t="n">
        <f aca="false">IF($Y456="--","--",IF($AE456&gt;$W$4,IF($AE456&lt;=4,ROUND(($AG456*4)*($AE456+0.5)*2,2),0),0))</f>
        <v>13.79</v>
      </c>
      <c r="AN456" s="548" t="n">
        <f aca="false">IF($Y456="--","--",IF($AE456&gt;$W$4,IF($AE456&gt;4,ROUND(($AG456*4)*($AE456+0.5)*2,2),0),0))</f>
        <v>0</v>
      </c>
      <c r="AO456" s="558" t="s">
        <v>1547</v>
      </c>
      <c r="AP456" s="570" t="s">
        <v>10</v>
      </c>
      <c r="AQ456" s="571" t="s">
        <v>1548</v>
      </c>
      <c r="AR456" s="560" t="n">
        <v>0.8</v>
      </c>
      <c r="AS456" s="561"/>
      <c r="AT456" s="561"/>
      <c r="AU456" s="562" t="n">
        <v>37</v>
      </c>
      <c r="AV456" s="560" t="n">
        <f aca="false">IF($Y456="--","--",Y456+0.2)</f>
        <v>1.5</v>
      </c>
      <c r="AW456" s="564" t="s">
        <v>1151</v>
      </c>
      <c r="AX456" s="561" t="n">
        <f aca="false">AV456</f>
        <v>1.5</v>
      </c>
      <c r="AY456" s="538" t="n">
        <f aca="false">IF(D456&gt;2,AU456,AU456-AV456)</f>
        <v>35.5</v>
      </c>
      <c r="AZ456" s="538" t="n">
        <f aca="false">N456</f>
        <v>0.16</v>
      </c>
      <c r="BA456" s="538" t="n">
        <f aca="false">P456</f>
        <v>1.56</v>
      </c>
      <c r="BB456" s="537" t="n">
        <f aca="false">IF(F456=0,IF(ROUND(AY456*(((N456*P456)+(((D456+M456*2)/6)*P456))-ROUND(((D456+M456*2)^2)*((PI()*96.379/(4*360))-((SIN((96.379/2)*PI()/180))*(COS((96.379/2)*PI()/180))/4)),4)),2),ROUND(AY456*(((N456*P456)+(((D456+M456*2)/4)*P456))-ROUND(((D456+M456*2)^2)*((PI()*120/(4*360))-((SIN((120/2)*PI()/180))*(COS((120/2)*PI()/180))/4)),4)),2)),0)</f>
        <v>17.13</v>
      </c>
      <c r="BC456" s="549" t="n">
        <f aca="false">IF(F456&gt;0,ROUND(AY456*N456*P456,2),0)</f>
        <v>0</v>
      </c>
      <c r="BD456" s="549" t="n">
        <f aca="false">SUM(Q456:U456,AH456:AL456)</f>
        <v>109.31</v>
      </c>
      <c r="BE456" s="549" t="n">
        <f aca="false">IF(F456=0,ROUND((PI()*((D456+M456*2)^2)/4)*AY456,2),ROUND((D456+M456*2)*(F456+M456*2)*AY456,2))</f>
        <v>25.7</v>
      </c>
      <c r="BF456" s="572" t="n">
        <f aca="false">IF(($I456+M456-0.15)&lt;=2,($I456+M456+0.15),IF(($I456+M456)&lt;=3,2.35,($I456+M456+0.2)-0.85))</f>
        <v>1.834</v>
      </c>
      <c r="BG456" s="572" t="n">
        <f aca="false">IF(D456&gt;2,(I456-F456-M456-0.11),IF(($I456+M456)&lt;=2,0,IF(($I456+M456)&gt;3,0.85,(I456+M456+0.2-BF456))))</f>
        <v>0</v>
      </c>
      <c r="BH456" s="572" t="n">
        <f aca="false">IF(D456&gt;2,ROUND(((1.42+0.4)+(0.91+0.4))*2*BG456,2),ROUND(AV456*AX456*BF456,2))</f>
        <v>4.13</v>
      </c>
      <c r="BI456" s="572" t="n">
        <f aca="false">ROUND(((PI()*0.9^2)/4)*BG456,2)</f>
        <v>0</v>
      </c>
      <c r="BJ456" s="550" t="n">
        <f aca="false">ROUND(BD456-BE456-BH456-BI456-BB456-BC456,2)</f>
        <v>62.35</v>
      </c>
      <c r="BK456" s="516"/>
    </row>
    <row r="457" customFormat="false" ht="14.25" hidden="false" customHeight="false" outlineLevel="0" collapsed="false">
      <c r="A457" s="558" t="s">
        <v>1548</v>
      </c>
      <c r="B457" s="570" t="s">
        <v>10</v>
      </c>
      <c r="C457" s="559" t="s">
        <v>1441</v>
      </c>
      <c r="D457" s="560" t="n">
        <v>0.8</v>
      </c>
      <c r="E457" s="561"/>
      <c r="F457" s="561"/>
      <c r="G457" s="560" t="s">
        <v>1150</v>
      </c>
      <c r="H457" s="562" t="n">
        <v>24</v>
      </c>
      <c r="I457" s="563" t="n">
        <v>1.604</v>
      </c>
      <c r="J457" s="563" t="n">
        <v>1.604</v>
      </c>
      <c r="K457" s="536" t="n">
        <v>0</v>
      </c>
      <c r="L457" s="537" t="n">
        <f aca="false">ROUND((I457+J457)/2,2)</f>
        <v>1.6</v>
      </c>
      <c r="M457" s="538" t="n">
        <f aca="false">IF(F457=0,ROUND($D457*0.1,2),IF(D457&gt;2.8,0.18,0.15))</f>
        <v>0.08</v>
      </c>
      <c r="N457" s="538" t="n">
        <f aca="false">IF(F457=0,IF(ROUND($D457/4,2),IF(ROUND(($D457*1.2)/6,2)&lt;0.1,0.1,ROUND(($D457*1.2)/6,2))),0.5)</f>
        <v>0.16</v>
      </c>
      <c r="O457" s="537" t="n">
        <f aca="false">L457+M457+N457</f>
        <v>1.84</v>
      </c>
      <c r="P457" s="537" t="n">
        <f aca="false">IF(O457&lt;2,(D457+M457*2)+0.6,(D457+M457*2)+0.6+ROUNDUP(O457-2,0)*0.1)</f>
        <v>1.56</v>
      </c>
      <c r="Q457" s="539" t="n">
        <f aca="false">IF($O457&lt;=$W$4,ROUND(IF($O457&lt;1.5,$O457*$H457*$P457,1.5*$H457*$P457),2),0)</f>
        <v>0</v>
      </c>
      <c r="R457" s="539" t="n">
        <f aca="false">IF($O457&gt;$W$4,ROUND(IF($O457&lt;1.5,$O457*$H457*$P457,1.5*$H457*$P457),2),0)</f>
        <v>56.16</v>
      </c>
      <c r="S457" s="539" t="n">
        <f aca="false">IF($O457&gt;$W$4,ROUND(IF($O457&lt;1.5,0,IF($O457&gt;3,1.5*$H457*$P457,($O457-1.5)*$H457*$P457)),2),0)</f>
        <v>12.73</v>
      </c>
      <c r="T457" s="539" t="n">
        <f aca="false">IF($O457&gt;$W$4,ROUND(IF($O457&lt;3,0,IF($O457&gt;4.5,1.5*$H457*$P457,($O457-3)*$H457*$P457)),2),0)</f>
        <v>0</v>
      </c>
      <c r="U457" s="539" t="n">
        <f aca="false">IF($O457&gt;$W$4,ROUND(IF($O457&lt;4.5,0,IF($O457&gt;6,($O457-4.5)*$H457*$P457,($O457-4.5)*$H457*$P457)),2),0)</f>
        <v>0</v>
      </c>
      <c r="V457" s="540" t="n">
        <f aca="false">IF($O457&gt;$W$4,IF($O457&lt;=4,ROUND($H457*($O457+0.5)*2,2),0),0)</f>
        <v>112.32</v>
      </c>
      <c r="W457" s="541" t="n">
        <f aca="false">IF($O457&gt;$W$4,IF($O457&gt;4,ROUND($H457*($O457+0.5)*2,2),0),0)</f>
        <v>0</v>
      </c>
      <c r="X457" s="558" t="str">
        <f aca="false">A457</f>
        <v>JC18</v>
      </c>
      <c r="Y457" s="560" t="n">
        <f aca="false">IF($D457=0.4,1.2,IF($D457=0.6,1.2,IF($D457=0.8,1.3,IF($D457=1,1.5,IF($D457=1.2,1.7,IF($D457&lt;=2,2,"--"))))))</f>
        <v>1.3</v>
      </c>
      <c r="Z457" s="564" t="s">
        <v>1151</v>
      </c>
      <c r="AA457" s="561" t="n">
        <f aca="false">Y457</f>
        <v>1.3</v>
      </c>
      <c r="AB457" s="543" t="n">
        <f aca="false">IF($Y457="--","--",I457)</f>
        <v>1.604</v>
      </c>
      <c r="AC457" s="544" t="n">
        <f aca="false">IF($Y457="--","--",IF(D457&gt;1.5,0.15,ROUND($D457*0.1,2)))</f>
        <v>0.08</v>
      </c>
      <c r="AD457" s="544" t="n">
        <f aca="false">IF($Y457="--","--",0.15)</f>
        <v>0.15</v>
      </c>
      <c r="AE457" s="545" t="n">
        <f aca="false">IF($Y457="--","--",ROUND(AB457+AC457+AD457,2))</f>
        <v>1.83</v>
      </c>
      <c r="AF457" s="565" t="n">
        <f aca="false">IF($Y457="--","--",IF($AB457&lt;=2,$Y457+1,($Y457+1)+ROUNDUP($AB457-2,0)*0.1))</f>
        <v>2.3</v>
      </c>
      <c r="AG457" s="566" t="n">
        <f aca="false">IF($D457=0.4,0.92,IF($D457=0.6,0.68,IF($D457=0.8,0.74,IF($D457=1,0.7,IF($D457=1.2,0.66,IF($D457=1.5,0.6,IF($D457&lt;=2,(2.4-(D457+0.3)),"--")))))))</f>
        <v>0.74</v>
      </c>
      <c r="AH457" s="547" t="n">
        <f aca="false">IF($Y457="--","--",IF($AE457&lt;=$W$4,ROUND(IF($AE457&lt;1.5,$AE457*$AF457*$AG457,1.5*$AF457*$AG457),2),0))</f>
        <v>0</v>
      </c>
      <c r="AI457" s="547" t="n">
        <f aca="false">IF($Y457="--","--",IF($AE457&gt;$W$4,ROUND(IF($AE457&lt;1.5,$AE457*$AF457*$AG457,1.5*$AF457*$AG457),2),0))</f>
        <v>2.55</v>
      </c>
      <c r="AJ457" s="547" t="n">
        <f aca="false">IF($Y457="--","--",IF($AE457&gt;$W$4,ROUND(IF($AE457&lt;1.5,0,IF($AE457&gt;3,1.5*$AF457*$AG457,($AE457-1.5)*$AF457*$AG457)),2),0))</f>
        <v>0.56</v>
      </c>
      <c r="AK457" s="547" t="n">
        <f aca="false">IF($Y457="--","--",IF($AE457&gt;$W$4,ROUND(IF($AE457&lt;3,0,IF($AE457&gt;4.5,1.5*$AF457*$AG457,($AE457-3)*$AF457*$AG457)),2),0))</f>
        <v>0</v>
      </c>
      <c r="AL457" s="547" t="n">
        <f aca="false">IF($Y457="--","--",IF($AE457&gt;$W$4,ROUND(IF($AE457&lt;4.5,0,IF($AE457&gt;6,($AE457-4.5)*$AF457*$AG457,($AE457-4.5)*$AF457*$AG457)),2),0))</f>
        <v>0</v>
      </c>
      <c r="AM457" s="544" t="n">
        <f aca="false">IF($Y457="--","--",IF($AE457&gt;$W$4,IF($AE457&lt;=4,ROUND(($AG457*4)*($AE457+0.5)*2,2),0),0))</f>
        <v>13.79</v>
      </c>
      <c r="AN457" s="548" t="n">
        <f aca="false">IF($Y457="--","--",IF($AE457&gt;$W$4,IF($AE457&gt;4,ROUND(($AG457*4)*($AE457+0.5)*2,2),0),0))</f>
        <v>0</v>
      </c>
      <c r="AO457" s="558" t="s">
        <v>1548</v>
      </c>
      <c r="AP457" s="570" t="s">
        <v>10</v>
      </c>
      <c r="AQ457" s="571" t="s">
        <v>1441</v>
      </c>
      <c r="AR457" s="560" t="n">
        <v>0.8</v>
      </c>
      <c r="AS457" s="561"/>
      <c r="AT457" s="561"/>
      <c r="AU457" s="562" t="n">
        <v>24</v>
      </c>
      <c r="AV457" s="560" t="n">
        <f aca="false">IF($Y457="--","--",Y457+0.2)</f>
        <v>1.5</v>
      </c>
      <c r="AW457" s="564" t="s">
        <v>1151</v>
      </c>
      <c r="AX457" s="561" t="n">
        <f aca="false">AV457</f>
        <v>1.5</v>
      </c>
      <c r="AY457" s="538" t="n">
        <f aca="false">IF(D457&gt;2,AU457,AU457-AV457)</f>
        <v>22.5</v>
      </c>
      <c r="AZ457" s="538" t="n">
        <f aca="false">N457</f>
        <v>0.16</v>
      </c>
      <c r="BA457" s="538" t="n">
        <f aca="false">P457</f>
        <v>1.56</v>
      </c>
      <c r="BB457" s="537" t="n">
        <f aca="false">IF(F457=0,IF(ROUND(AY457*(((N457*P457)+(((D457+M457*2)/6)*P457))-ROUND(((D457+M457*2)^2)*((PI()*96.379/(4*360))-((SIN((96.379/2)*PI()/180))*(COS((96.379/2)*PI()/180))/4)),4)),2),ROUND(AY457*(((N457*P457)+(((D457+M457*2)/4)*P457))-ROUND(((D457+M457*2)^2)*((PI()*120/(4*360))-((SIN((120/2)*PI()/180))*(COS((120/2)*PI()/180))/4)),4)),2)),0)</f>
        <v>10.86</v>
      </c>
      <c r="BC457" s="549" t="n">
        <f aca="false">IF(F457&gt;0,ROUND(AY457*N457*P457,2),0)</f>
        <v>0</v>
      </c>
      <c r="BD457" s="549" t="n">
        <f aca="false">SUM(Q457:U457,AH457:AL457)</f>
        <v>72</v>
      </c>
      <c r="BE457" s="549" t="n">
        <f aca="false">IF(F457=0,ROUND((PI()*((D457+M457*2)^2)/4)*AY457,2),ROUND((D457+M457*2)*(F457+M457*2)*AY457,2))</f>
        <v>16.29</v>
      </c>
      <c r="BF457" s="572" t="n">
        <f aca="false">IF(($I457+M457-0.15)&lt;=2,($I457+M457+0.15),IF(($I457+M457)&lt;=3,2.35,($I457+M457+0.2)-0.85))</f>
        <v>1.834</v>
      </c>
      <c r="BG457" s="572" t="n">
        <f aca="false">IF(D457&gt;2,(I457-F457-M457-0.11),IF(($I457+M457)&lt;=2,0,IF(($I457+M457)&gt;3,0.85,(I457+M457+0.2-BF457))))</f>
        <v>0</v>
      </c>
      <c r="BH457" s="572" t="n">
        <f aca="false">IF(D457&gt;2,ROUND(((1.42+0.4)+(0.91+0.4))*2*BG457,2),ROUND(AV457*AX457*BF457,2))</f>
        <v>4.13</v>
      </c>
      <c r="BI457" s="572" t="n">
        <f aca="false">ROUND(((PI()*0.9^2)/4)*BG457,2)</f>
        <v>0</v>
      </c>
      <c r="BJ457" s="550" t="n">
        <f aca="false">ROUND(BD457-BE457-BH457-BI457-BB457-BC457,2)</f>
        <v>40.72</v>
      </c>
      <c r="BK457" s="516"/>
    </row>
    <row r="458" customFormat="false" ht="14.25" hidden="false" customHeight="false" outlineLevel="0" collapsed="false">
      <c r="A458" s="558" t="s">
        <v>1441</v>
      </c>
      <c r="B458" s="570" t="s">
        <v>10</v>
      </c>
      <c r="C458" s="559" t="s">
        <v>1549</v>
      </c>
      <c r="D458" s="560" t="n">
        <v>0.8</v>
      </c>
      <c r="E458" s="561"/>
      <c r="F458" s="561"/>
      <c r="G458" s="560" t="s">
        <v>1150</v>
      </c>
      <c r="H458" s="562" t="n">
        <v>36</v>
      </c>
      <c r="I458" s="563" t="n">
        <v>1.604</v>
      </c>
      <c r="J458" s="563" t="n">
        <v>1.6302</v>
      </c>
      <c r="K458" s="536" t="n">
        <v>0</v>
      </c>
      <c r="L458" s="537" t="n">
        <f aca="false">ROUND((I458+J458)/2,2)</f>
        <v>1.62</v>
      </c>
      <c r="M458" s="538" t="n">
        <f aca="false">IF(F458=0,ROUND($D458*0.1,2),IF(D458&gt;2.8,0.18,0.15))</f>
        <v>0.08</v>
      </c>
      <c r="N458" s="538" t="n">
        <f aca="false">IF(F458=0,IF(ROUND($D458/4,2),IF(ROUND(($D458*1.2)/6,2)&lt;0.1,0.1,ROUND(($D458*1.2)/6,2))),0.5)</f>
        <v>0.16</v>
      </c>
      <c r="O458" s="537" t="n">
        <f aca="false">L458+M458+N458</f>
        <v>1.86</v>
      </c>
      <c r="P458" s="537" t="n">
        <f aca="false">IF(O458&lt;2,(D458+M458*2)+0.6,(D458+M458*2)+0.6+ROUNDUP(O458-2,0)*0.1)</f>
        <v>1.56</v>
      </c>
      <c r="Q458" s="539" t="n">
        <f aca="false">IF($O458&lt;=$W$4,ROUND(IF($O458&lt;1.5,$O458*$H458*$P458,1.5*$H458*$P458),2),0)</f>
        <v>0</v>
      </c>
      <c r="R458" s="539" t="n">
        <f aca="false">IF($O458&gt;$W$4,ROUND(IF($O458&lt;1.5,$O458*$H458*$P458,1.5*$H458*$P458),2),0)</f>
        <v>84.24</v>
      </c>
      <c r="S458" s="539" t="n">
        <f aca="false">IF($O458&gt;$W$4,ROUND(IF($O458&lt;1.5,0,IF($O458&gt;3,1.5*$H458*$P458,($O458-1.5)*$H458*$P458)),2),0)</f>
        <v>20.22</v>
      </c>
      <c r="T458" s="539" t="n">
        <f aca="false">IF($O458&gt;$W$4,ROUND(IF($O458&lt;3,0,IF($O458&gt;4.5,1.5*$H458*$P458,($O458-3)*$H458*$P458)),2),0)</f>
        <v>0</v>
      </c>
      <c r="U458" s="539" t="n">
        <f aca="false">IF($O458&gt;$W$4,ROUND(IF($O458&lt;4.5,0,IF($O458&gt;6,($O458-4.5)*$H458*$P458,($O458-4.5)*$H458*$P458)),2),0)</f>
        <v>0</v>
      </c>
      <c r="V458" s="540" t="n">
        <f aca="false">IF($O458&gt;$W$4,IF($O458&lt;=4,ROUND($H458*($O458+0.5)*2,2),0),0)</f>
        <v>169.92</v>
      </c>
      <c r="W458" s="541" t="n">
        <f aca="false">IF($O458&gt;$W$4,IF($O458&gt;4,ROUND($H458*($O458+0.5)*2,2),0),0)</f>
        <v>0</v>
      </c>
      <c r="X458" s="558" t="str">
        <f aca="false">A458</f>
        <v>JC19</v>
      </c>
      <c r="Y458" s="560" t="n">
        <f aca="false">IF($D458=0.4,1.2,IF($D458=0.6,1.2,IF($D458=0.8,1.3,IF($D458=1,1.5,IF($D458=1.2,1.7,IF($D458&lt;=2,2,"--"))))))</f>
        <v>1.3</v>
      </c>
      <c r="Z458" s="564" t="s">
        <v>1151</v>
      </c>
      <c r="AA458" s="561" t="n">
        <f aca="false">Y458</f>
        <v>1.3</v>
      </c>
      <c r="AB458" s="543" t="n">
        <f aca="false">IF($Y458="--","--",I458)</f>
        <v>1.604</v>
      </c>
      <c r="AC458" s="544" t="n">
        <f aca="false">IF($Y458="--","--",IF(D458&gt;1.5,0.15,ROUND($D458*0.1,2)))</f>
        <v>0.08</v>
      </c>
      <c r="AD458" s="544" t="n">
        <f aca="false">IF($Y458="--","--",0.15)</f>
        <v>0.15</v>
      </c>
      <c r="AE458" s="545" t="n">
        <f aca="false">IF($Y458="--","--",ROUND(AB458+AC458+AD458,2))</f>
        <v>1.83</v>
      </c>
      <c r="AF458" s="565" t="n">
        <f aca="false">IF($Y458="--","--",IF($AB458&lt;=2,$Y458+1,($Y458+1)+ROUNDUP($AB458-2,0)*0.1))</f>
        <v>2.3</v>
      </c>
      <c r="AG458" s="566" t="n">
        <f aca="false">IF($D458=0.4,0.92,IF($D458=0.6,0.68,IF($D458=0.8,0.74,IF($D458=1,0.7,IF($D458=1.2,0.66,IF($D458=1.5,0.6,IF($D458&lt;=2,(2.4-(D458+0.3)),"--")))))))</f>
        <v>0.74</v>
      </c>
      <c r="AH458" s="547" t="n">
        <f aca="false">IF($Y458="--","--",IF($AE458&lt;=$W$4,ROUND(IF($AE458&lt;1.5,$AE458*$AF458*$AG458,1.5*$AF458*$AG458),2),0))</f>
        <v>0</v>
      </c>
      <c r="AI458" s="547" t="n">
        <f aca="false">IF($Y458="--","--",IF($AE458&gt;$W$4,ROUND(IF($AE458&lt;1.5,$AE458*$AF458*$AG458,1.5*$AF458*$AG458),2),0))</f>
        <v>2.55</v>
      </c>
      <c r="AJ458" s="547" t="n">
        <f aca="false">IF($Y458="--","--",IF($AE458&gt;$W$4,ROUND(IF($AE458&lt;1.5,0,IF($AE458&gt;3,1.5*$AF458*$AG458,($AE458-1.5)*$AF458*$AG458)),2),0))</f>
        <v>0.56</v>
      </c>
      <c r="AK458" s="547" t="n">
        <f aca="false">IF($Y458="--","--",IF($AE458&gt;$W$4,ROUND(IF($AE458&lt;3,0,IF($AE458&gt;4.5,1.5*$AF458*$AG458,($AE458-3)*$AF458*$AG458)),2),0))</f>
        <v>0</v>
      </c>
      <c r="AL458" s="547" t="n">
        <f aca="false">IF($Y458="--","--",IF($AE458&gt;$W$4,ROUND(IF($AE458&lt;4.5,0,IF($AE458&gt;6,($AE458-4.5)*$AF458*$AG458,($AE458-4.5)*$AF458*$AG458)),2),0))</f>
        <v>0</v>
      </c>
      <c r="AM458" s="544" t="n">
        <f aca="false">IF($Y458="--","--",IF($AE458&gt;$W$4,IF($AE458&lt;=4,ROUND(($AG458*4)*($AE458+0.5)*2,2),0),0))</f>
        <v>13.79</v>
      </c>
      <c r="AN458" s="548" t="n">
        <f aca="false">IF($Y458="--","--",IF($AE458&gt;$W$4,IF($AE458&gt;4,ROUND(($AG458*4)*($AE458+0.5)*2,2),0),0))</f>
        <v>0</v>
      </c>
      <c r="AO458" s="558" t="s">
        <v>1441</v>
      </c>
      <c r="AP458" s="570" t="s">
        <v>10</v>
      </c>
      <c r="AQ458" s="571" t="s">
        <v>1549</v>
      </c>
      <c r="AR458" s="560" t="n">
        <v>0.8</v>
      </c>
      <c r="AS458" s="561"/>
      <c r="AT458" s="561"/>
      <c r="AU458" s="562" t="n">
        <v>36</v>
      </c>
      <c r="AV458" s="560" t="n">
        <f aca="false">IF($Y458="--","--",Y458+0.2)</f>
        <v>1.5</v>
      </c>
      <c r="AW458" s="564" t="s">
        <v>1151</v>
      </c>
      <c r="AX458" s="561" t="n">
        <f aca="false">AV458</f>
        <v>1.5</v>
      </c>
      <c r="AY458" s="538" t="n">
        <f aca="false">IF(D458&gt;2,AU458,AU458-AV458)</f>
        <v>34.5</v>
      </c>
      <c r="AZ458" s="538" t="n">
        <f aca="false">N458</f>
        <v>0.16</v>
      </c>
      <c r="BA458" s="538" t="n">
        <f aca="false">P458</f>
        <v>1.56</v>
      </c>
      <c r="BB458" s="537" t="n">
        <f aca="false">IF(F458=0,IF(ROUND(AY458*(((N458*P458)+(((D458+M458*2)/6)*P458))-ROUND(((D458+M458*2)^2)*((PI()*96.379/(4*360))-((SIN((96.379/2)*PI()/180))*(COS((96.379/2)*PI()/180))/4)),4)),2),ROUND(AY458*(((N458*P458)+(((D458+M458*2)/4)*P458))-ROUND(((D458+M458*2)^2)*((PI()*120/(4*360))-((SIN((120/2)*PI()/180))*(COS((120/2)*PI()/180))/4)),4)),2)),0)</f>
        <v>16.65</v>
      </c>
      <c r="BC458" s="549" t="n">
        <f aca="false">IF(F458&gt;0,ROUND(AY458*N458*P458,2),0)</f>
        <v>0</v>
      </c>
      <c r="BD458" s="549" t="n">
        <f aca="false">SUM(Q458:U458,AH458:AL458)</f>
        <v>107.57</v>
      </c>
      <c r="BE458" s="549" t="n">
        <f aca="false">IF(F458=0,ROUND((PI()*((D458+M458*2)^2)/4)*AY458,2),ROUND((D458+M458*2)*(F458+M458*2)*AY458,2))</f>
        <v>24.97</v>
      </c>
      <c r="BF458" s="572" t="n">
        <f aca="false">IF(($I458+M458-0.15)&lt;=2,($I458+M458+0.15),IF(($I458+M458)&lt;=3,2.35,($I458+M458+0.2)-0.85))</f>
        <v>1.834</v>
      </c>
      <c r="BG458" s="572" t="n">
        <f aca="false">IF(D458&gt;2,(I458-F458-M458-0.11),IF(($I458+M458)&lt;=2,0,IF(($I458+M458)&gt;3,0.85,(I458+M458+0.2-BF458))))</f>
        <v>0</v>
      </c>
      <c r="BH458" s="572" t="n">
        <f aca="false">IF(D458&gt;2,ROUND(((1.42+0.4)+(0.91+0.4))*2*BG458,2),ROUND(AV458*AX458*BF458,2))</f>
        <v>4.13</v>
      </c>
      <c r="BI458" s="572" t="n">
        <f aca="false">ROUND(((PI()*0.9^2)/4)*BG458,2)</f>
        <v>0</v>
      </c>
      <c r="BJ458" s="550" t="n">
        <f aca="false">ROUND(BD458-BE458-BH458-BI458-BB458-BC458,2)</f>
        <v>61.82</v>
      </c>
      <c r="BK458" s="516"/>
    </row>
    <row r="459" customFormat="false" ht="14.25" hidden="false" customHeight="false" outlineLevel="0" collapsed="false">
      <c r="A459" s="558" t="s">
        <v>1549</v>
      </c>
      <c r="B459" s="570" t="s">
        <v>10</v>
      </c>
      <c r="C459" s="559" t="s">
        <v>1550</v>
      </c>
      <c r="D459" s="560" t="n">
        <v>0.8</v>
      </c>
      <c r="E459" s="561"/>
      <c r="F459" s="561"/>
      <c r="G459" s="560" t="s">
        <v>1150</v>
      </c>
      <c r="H459" s="562" t="n">
        <v>35</v>
      </c>
      <c r="I459" s="563" t="n">
        <v>1.6302</v>
      </c>
      <c r="J459" s="563" t="n">
        <v>1.6049</v>
      </c>
      <c r="K459" s="536" t="n">
        <v>0</v>
      </c>
      <c r="L459" s="537" t="n">
        <f aca="false">ROUND((I459+J459)/2,2)</f>
        <v>1.62</v>
      </c>
      <c r="M459" s="538" t="n">
        <f aca="false">IF(F459=0,ROUND($D459*0.1,2),IF(D459&gt;2.8,0.18,0.15))</f>
        <v>0.08</v>
      </c>
      <c r="N459" s="538" t="n">
        <f aca="false">IF(F459=0,IF(ROUND($D459/4,2),IF(ROUND(($D459*1.2)/6,2)&lt;0.1,0.1,ROUND(($D459*1.2)/6,2))),0.5)</f>
        <v>0.16</v>
      </c>
      <c r="O459" s="537" t="n">
        <f aca="false">L459+M459+N459</f>
        <v>1.86</v>
      </c>
      <c r="P459" s="537" t="n">
        <f aca="false">IF(O459&lt;2,(D459+M459*2)+0.6,(D459+M459*2)+0.6+ROUNDUP(O459-2,0)*0.1)</f>
        <v>1.56</v>
      </c>
      <c r="Q459" s="539" t="n">
        <f aca="false">IF($O459&lt;=$W$4,ROUND(IF($O459&lt;1.5,$O459*$H459*$P459,1.5*$H459*$P459),2),0)</f>
        <v>0</v>
      </c>
      <c r="R459" s="539" t="n">
        <f aca="false">IF($O459&gt;$W$4,ROUND(IF($O459&lt;1.5,$O459*$H459*$P459,1.5*$H459*$P459),2),0)</f>
        <v>81.9</v>
      </c>
      <c r="S459" s="539" t="n">
        <f aca="false">IF($O459&gt;$W$4,ROUND(IF($O459&lt;1.5,0,IF($O459&gt;3,1.5*$H459*$P459,($O459-1.5)*$H459*$P459)),2),0)</f>
        <v>19.66</v>
      </c>
      <c r="T459" s="539" t="n">
        <f aca="false">IF($O459&gt;$W$4,ROUND(IF($O459&lt;3,0,IF($O459&gt;4.5,1.5*$H459*$P459,($O459-3)*$H459*$P459)),2),0)</f>
        <v>0</v>
      </c>
      <c r="U459" s="539" t="n">
        <f aca="false">IF($O459&gt;$W$4,ROUND(IF($O459&lt;4.5,0,IF($O459&gt;6,($O459-4.5)*$H459*$P459,($O459-4.5)*$H459*$P459)),2),0)</f>
        <v>0</v>
      </c>
      <c r="V459" s="540" t="n">
        <f aca="false">IF($O459&gt;$W$4,IF($O459&lt;=4,ROUND($H459*($O459+0.5)*2,2),0),0)</f>
        <v>165.2</v>
      </c>
      <c r="W459" s="541" t="n">
        <f aca="false">IF($O459&gt;$W$4,IF($O459&gt;4,ROUND($H459*($O459+0.5)*2,2),0),0)</f>
        <v>0</v>
      </c>
      <c r="X459" s="558" t="str">
        <f aca="false">A459</f>
        <v>JC20</v>
      </c>
      <c r="Y459" s="560" t="n">
        <f aca="false">IF($D459=0.4,1.2,IF($D459=0.6,1.2,IF($D459=0.8,1.3,IF($D459=1,1.5,IF($D459=1.2,1.7,IF($D459&lt;=2,2,"--"))))))</f>
        <v>1.3</v>
      </c>
      <c r="Z459" s="564" t="s">
        <v>1151</v>
      </c>
      <c r="AA459" s="561" t="n">
        <f aca="false">Y459</f>
        <v>1.3</v>
      </c>
      <c r="AB459" s="543" t="n">
        <f aca="false">IF($Y459="--","--",I459)</f>
        <v>1.6302</v>
      </c>
      <c r="AC459" s="544" t="n">
        <f aca="false">IF($Y459="--","--",IF(D459&gt;1.5,0.15,ROUND($D459*0.1,2)))</f>
        <v>0.08</v>
      </c>
      <c r="AD459" s="544" t="n">
        <f aca="false">IF($Y459="--","--",0.15)</f>
        <v>0.15</v>
      </c>
      <c r="AE459" s="545" t="n">
        <f aca="false">IF($Y459="--","--",ROUND(AB459+AC459+AD459,2))</f>
        <v>1.86</v>
      </c>
      <c r="AF459" s="565" t="n">
        <f aca="false">IF($Y459="--","--",IF($AB459&lt;=2,$Y459+1,($Y459+1)+ROUNDUP($AB459-2,0)*0.1))</f>
        <v>2.3</v>
      </c>
      <c r="AG459" s="566" t="n">
        <f aca="false">IF($D459=0.4,0.92,IF($D459=0.6,0.68,IF($D459=0.8,0.74,IF($D459=1,0.7,IF($D459=1.2,0.66,IF($D459=1.5,0.6,IF($D459&lt;=2,(2.4-(D459+0.3)),"--")))))))</f>
        <v>0.74</v>
      </c>
      <c r="AH459" s="547" t="n">
        <f aca="false">IF($Y459="--","--",IF($AE459&lt;=$W$4,ROUND(IF($AE459&lt;1.5,$AE459*$AF459*$AG459,1.5*$AF459*$AG459),2),0))</f>
        <v>0</v>
      </c>
      <c r="AI459" s="547" t="n">
        <f aca="false">IF($Y459="--","--",IF($AE459&gt;$W$4,ROUND(IF($AE459&lt;1.5,$AE459*$AF459*$AG459,1.5*$AF459*$AG459),2),0))</f>
        <v>2.55</v>
      </c>
      <c r="AJ459" s="547" t="n">
        <f aca="false">IF($Y459="--","--",IF($AE459&gt;$W$4,ROUND(IF($AE459&lt;1.5,0,IF($AE459&gt;3,1.5*$AF459*$AG459,($AE459-1.5)*$AF459*$AG459)),2),0))</f>
        <v>0.61</v>
      </c>
      <c r="AK459" s="547" t="n">
        <f aca="false">IF($Y459="--","--",IF($AE459&gt;$W$4,ROUND(IF($AE459&lt;3,0,IF($AE459&gt;4.5,1.5*$AF459*$AG459,($AE459-3)*$AF459*$AG459)),2),0))</f>
        <v>0</v>
      </c>
      <c r="AL459" s="547" t="n">
        <f aca="false">IF($Y459="--","--",IF($AE459&gt;$W$4,ROUND(IF($AE459&lt;4.5,0,IF($AE459&gt;6,($AE459-4.5)*$AF459*$AG459,($AE459-4.5)*$AF459*$AG459)),2),0))</f>
        <v>0</v>
      </c>
      <c r="AM459" s="544" t="n">
        <f aca="false">IF($Y459="--","--",IF($AE459&gt;$W$4,IF($AE459&lt;=4,ROUND(($AG459*4)*($AE459+0.5)*2,2),0),0))</f>
        <v>13.97</v>
      </c>
      <c r="AN459" s="548" t="n">
        <f aca="false">IF($Y459="--","--",IF($AE459&gt;$W$4,IF($AE459&gt;4,ROUND(($AG459*4)*($AE459+0.5)*2,2),0),0))</f>
        <v>0</v>
      </c>
      <c r="AO459" s="558" t="s">
        <v>1549</v>
      </c>
      <c r="AP459" s="570" t="s">
        <v>10</v>
      </c>
      <c r="AQ459" s="571" t="s">
        <v>1550</v>
      </c>
      <c r="AR459" s="560" t="n">
        <v>0.8</v>
      </c>
      <c r="AS459" s="561"/>
      <c r="AT459" s="561"/>
      <c r="AU459" s="562" t="n">
        <v>35</v>
      </c>
      <c r="AV459" s="560" t="n">
        <f aca="false">IF($Y459="--","--",Y459+0.2)</f>
        <v>1.5</v>
      </c>
      <c r="AW459" s="564" t="s">
        <v>1151</v>
      </c>
      <c r="AX459" s="561" t="n">
        <f aca="false">AV459</f>
        <v>1.5</v>
      </c>
      <c r="AY459" s="538" t="n">
        <f aca="false">IF(D459&gt;2,AU459,AU459-AV459)</f>
        <v>33.5</v>
      </c>
      <c r="AZ459" s="538" t="n">
        <f aca="false">N459</f>
        <v>0.16</v>
      </c>
      <c r="BA459" s="538" t="n">
        <f aca="false">P459</f>
        <v>1.56</v>
      </c>
      <c r="BB459" s="537" t="n">
        <f aca="false">IF(F459=0,IF(ROUND(AY459*(((N459*P459)+(((D459+M459*2)/6)*P459))-ROUND(((D459+M459*2)^2)*((PI()*96.379/(4*360))-((SIN((96.379/2)*PI()/180))*(COS((96.379/2)*PI()/180))/4)),4)),2),ROUND(AY459*(((N459*P459)+(((D459+M459*2)/4)*P459))-ROUND(((D459+M459*2)^2)*((PI()*120/(4*360))-((SIN((120/2)*PI()/180))*(COS((120/2)*PI()/180))/4)),4)),2)),0)</f>
        <v>16.16</v>
      </c>
      <c r="BC459" s="549" t="n">
        <f aca="false">IF(F459&gt;0,ROUND(AY459*N459*P459,2),0)</f>
        <v>0</v>
      </c>
      <c r="BD459" s="549" t="n">
        <f aca="false">SUM(Q459:U459,AH459:AL459)</f>
        <v>104.72</v>
      </c>
      <c r="BE459" s="549" t="n">
        <f aca="false">IF(F459=0,ROUND((PI()*((D459+M459*2)^2)/4)*AY459,2),ROUND((D459+M459*2)*(F459+M459*2)*AY459,2))</f>
        <v>24.25</v>
      </c>
      <c r="BF459" s="572" t="n">
        <f aca="false">IF(($I459+M459-0.15)&lt;=2,($I459+M459+0.15),IF(($I459+M459)&lt;=3,2.35,($I459+M459+0.2)-0.85))</f>
        <v>1.8602</v>
      </c>
      <c r="BG459" s="572" t="n">
        <f aca="false">IF(D459&gt;2,(I459-F459-M459-0.11),IF(($I459+M459)&lt;=2,0,IF(($I459+M459)&gt;3,0.85,(I459+M459+0.2-BF459))))</f>
        <v>0</v>
      </c>
      <c r="BH459" s="572" t="n">
        <f aca="false">IF(D459&gt;2,ROUND(((1.42+0.4)+(0.91+0.4))*2*BG459,2),ROUND(AV459*AX459*BF459,2))</f>
        <v>4.19</v>
      </c>
      <c r="BI459" s="572" t="n">
        <f aca="false">ROUND(((PI()*0.9^2)/4)*BG459,2)</f>
        <v>0</v>
      </c>
      <c r="BJ459" s="550" t="n">
        <f aca="false">ROUND(BD459-BE459-BH459-BI459-BB459-BC459,2)</f>
        <v>60.12</v>
      </c>
      <c r="BK459" s="516"/>
    </row>
    <row r="460" customFormat="false" ht="14.25" hidden="false" customHeight="false" outlineLevel="0" collapsed="false">
      <c r="A460" s="558" t="s">
        <v>1550</v>
      </c>
      <c r="B460" s="570" t="s">
        <v>10</v>
      </c>
      <c r="C460" s="559" t="s">
        <v>1551</v>
      </c>
      <c r="D460" s="560" t="n">
        <v>0.8</v>
      </c>
      <c r="E460" s="561"/>
      <c r="F460" s="561"/>
      <c r="G460" s="560" t="s">
        <v>1150</v>
      </c>
      <c r="H460" s="562" t="n">
        <v>36</v>
      </c>
      <c r="I460" s="563" t="n">
        <v>1.6049</v>
      </c>
      <c r="J460" s="563" t="n">
        <v>1.6049</v>
      </c>
      <c r="K460" s="536" t="n">
        <v>0.064</v>
      </c>
      <c r="L460" s="537" t="n">
        <f aca="false">ROUND((I460+J460)/2,2)</f>
        <v>1.6</v>
      </c>
      <c r="M460" s="538" t="n">
        <f aca="false">IF(F460=0,ROUND($D460*0.1,2),IF(D460&gt;2.8,0.18,0.15))</f>
        <v>0.08</v>
      </c>
      <c r="N460" s="538" t="n">
        <f aca="false">IF(F460=0,IF(ROUND($D460/4,2),IF(ROUND(($D460*1.2)/6,2)&lt;0.1,0.1,ROUND(($D460*1.2)/6,2))),0.5)</f>
        <v>0.16</v>
      </c>
      <c r="O460" s="537" t="n">
        <f aca="false">L460+M460+N460</f>
        <v>1.84</v>
      </c>
      <c r="P460" s="537" t="n">
        <f aca="false">IF(O460&lt;2,(D460+M460*2)+0.6,(D460+M460*2)+0.6+ROUNDUP(O460-2,0)*0.1)</f>
        <v>1.56</v>
      </c>
      <c r="Q460" s="539" t="n">
        <f aca="false">IF($O460&lt;=$W$4,ROUND(IF($O460&lt;1.5,$O460*$H460*$P460,1.5*$H460*$P460),2),0)</f>
        <v>0</v>
      </c>
      <c r="R460" s="539" t="n">
        <f aca="false">IF($O460&gt;$W$4,ROUND(IF($O460&lt;1.5,$O460*$H460*$P460,1.5*$H460*$P460),2),0)</f>
        <v>84.24</v>
      </c>
      <c r="S460" s="539" t="n">
        <f aca="false">IF($O460&gt;$W$4,ROUND(IF($O460&lt;1.5,0,IF($O460&gt;3,1.5*$H460*$P460,($O460-1.5)*$H460*$P460)),2),0)</f>
        <v>19.09</v>
      </c>
      <c r="T460" s="539" t="n">
        <f aca="false">IF($O460&gt;$W$4,ROUND(IF($O460&lt;3,0,IF($O460&gt;4.5,1.5*$H460*$P460,($O460-3)*$H460*$P460)),2),0)</f>
        <v>0</v>
      </c>
      <c r="U460" s="539" t="n">
        <f aca="false">IF($O460&gt;$W$4,ROUND(IF($O460&lt;4.5,0,IF($O460&gt;6,($O460-4.5)*$H460*$P460,($O460-4.5)*$H460*$P460)),2),0)</f>
        <v>0</v>
      </c>
      <c r="V460" s="540" t="n">
        <f aca="false">IF($O460&gt;$W$4,IF($O460&lt;=4,ROUND($H460*($O460+0.5)*2,2),0),0)</f>
        <v>168.48</v>
      </c>
      <c r="W460" s="541" t="n">
        <f aca="false">IF($O460&gt;$W$4,IF($O460&gt;4,ROUND($H460*($O460+0.5)*2,2),0),0)</f>
        <v>0</v>
      </c>
      <c r="X460" s="558" t="str">
        <f aca="false">A460</f>
        <v>JC21</v>
      </c>
      <c r="Y460" s="560" t="n">
        <f aca="false">IF($D460=0.4,1.2,IF($D460=0.6,1.2,IF($D460=0.8,1.3,IF($D460=1,1.5,IF($D460=1.2,1.7,IF($D460&lt;=2,2,"--"))))))</f>
        <v>1.3</v>
      </c>
      <c r="Z460" s="564" t="s">
        <v>1151</v>
      </c>
      <c r="AA460" s="561" t="n">
        <f aca="false">Y460</f>
        <v>1.3</v>
      </c>
      <c r="AB460" s="543" t="n">
        <f aca="false">IF($Y460="--","--",I460)</f>
        <v>1.6049</v>
      </c>
      <c r="AC460" s="544" t="n">
        <f aca="false">IF($Y460="--","--",IF(D460&gt;1.5,0.15,ROUND($D460*0.1,2)))</f>
        <v>0.08</v>
      </c>
      <c r="AD460" s="544" t="n">
        <f aca="false">IF($Y460="--","--",0.15)</f>
        <v>0.15</v>
      </c>
      <c r="AE460" s="545" t="n">
        <f aca="false">IF($Y460="--","--",ROUND(AB460+AC460+AD460,2))</f>
        <v>1.83</v>
      </c>
      <c r="AF460" s="565" t="n">
        <f aca="false">IF($Y460="--","--",IF($AB460&lt;=2,$Y460+1,($Y460+1)+ROUNDUP($AB460-2,0)*0.1))</f>
        <v>2.3</v>
      </c>
      <c r="AG460" s="566" t="n">
        <f aca="false">IF($D460=0.4,0.92,IF($D460=0.6,0.68,IF($D460=0.8,0.74,IF($D460=1,0.7,IF($D460=1.2,0.66,IF($D460=1.5,0.6,IF($D460&lt;=2,(2.4-(D460+0.3)),"--")))))))</f>
        <v>0.74</v>
      </c>
      <c r="AH460" s="547" t="n">
        <f aca="false">IF($Y460="--","--",IF($AE460&lt;=$W$4,ROUND(IF($AE460&lt;1.5,$AE460*$AF460*$AG460,1.5*$AF460*$AG460),2),0))</f>
        <v>0</v>
      </c>
      <c r="AI460" s="547" t="n">
        <f aca="false">IF($Y460="--","--",IF($AE460&gt;$W$4,ROUND(IF($AE460&lt;1.5,$AE460*$AF460*$AG460,1.5*$AF460*$AG460),2),0))</f>
        <v>2.55</v>
      </c>
      <c r="AJ460" s="547" t="n">
        <f aca="false">IF($Y460="--","--",IF($AE460&gt;$W$4,ROUND(IF($AE460&lt;1.5,0,IF($AE460&gt;3,1.5*$AF460*$AG460,($AE460-1.5)*$AF460*$AG460)),2),0))</f>
        <v>0.56</v>
      </c>
      <c r="AK460" s="547" t="n">
        <f aca="false">IF($Y460="--","--",IF($AE460&gt;$W$4,ROUND(IF($AE460&lt;3,0,IF($AE460&gt;4.5,1.5*$AF460*$AG460,($AE460-3)*$AF460*$AG460)),2),0))</f>
        <v>0</v>
      </c>
      <c r="AL460" s="547" t="n">
        <f aca="false">IF($Y460="--","--",IF($AE460&gt;$W$4,ROUND(IF($AE460&lt;4.5,0,IF($AE460&gt;6,($AE460-4.5)*$AF460*$AG460,($AE460-4.5)*$AF460*$AG460)),2),0))</f>
        <v>0</v>
      </c>
      <c r="AM460" s="544" t="n">
        <f aca="false">IF($Y460="--","--",IF($AE460&gt;$W$4,IF($AE460&lt;=4,ROUND(($AG460*4)*($AE460+0.5)*2,2),0),0))</f>
        <v>13.79</v>
      </c>
      <c r="AN460" s="548" t="n">
        <f aca="false">IF($Y460="--","--",IF($AE460&gt;$W$4,IF($AE460&gt;4,ROUND(($AG460*4)*($AE460+0.5)*2,2),0),0))</f>
        <v>0</v>
      </c>
      <c r="AO460" s="558" t="s">
        <v>1550</v>
      </c>
      <c r="AP460" s="570" t="s">
        <v>10</v>
      </c>
      <c r="AQ460" s="571" t="s">
        <v>1551</v>
      </c>
      <c r="AR460" s="560" t="n">
        <v>0.8</v>
      </c>
      <c r="AS460" s="561"/>
      <c r="AT460" s="561"/>
      <c r="AU460" s="562" t="n">
        <v>36</v>
      </c>
      <c r="AV460" s="560" t="n">
        <f aca="false">IF($Y460="--","--",Y460+0.2)</f>
        <v>1.5</v>
      </c>
      <c r="AW460" s="564" t="s">
        <v>1151</v>
      </c>
      <c r="AX460" s="561" t="n">
        <f aca="false">AV460</f>
        <v>1.5</v>
      </c>
      <c r="AY460" s="538" t="n">
        <f aca="false">IF(D460&gt;2,AU460,AU460-AV460)</f>
        <v>34.5</v>
      </c>
      <c r="AZ460" s="538" t="n">
        <f aca="false">N460</f>
        <v>0.16</v>
      </c>
      <c r="BA460" s="538" t="n">
        <f aca="false">P460</f>
        <v>1.56</v>
      </c>
      <c r="BB460" s="537" t="n">
        <f aca="false">IF(F460=0,IF(ROUND(AY460*(((N460*P460)+(((D460+M460*2)/6)*P460))-ROUND(((D460+M460*2)^2)*((PI()*96.379/(4*360))-((SIN((96.379/2)*PI()/180))*(COS((96.379/2)*PI()/180))/4)),4)),2),ROUND(AY460*(((N460*P460)+(((D460+M460*2)/4)*P460))-ROUND(((D460+M460*2)^2)*((PI()*120/(4*360))-((SIN((120/2)*PI()/180))*(COS((120/2)*PI()/180))/4)),4)),2)),0)</f>
        <v>16.65</v>
      </c>
      <c r="BC460" s="549" t="n">
        <f aca="false">IF(F460&gt;0,ROUND(AY460*N460*P460,2),0)</f>
        <v>0</v>
      </c>
      <c r="BD460" s="549" t="n">
        <f aca="false">SUM(Q460:U460,AH460:AL460)</f>
        <v>106.44</v>
      </c>
      <c r="BE460" s="549" t="n">
        <f aca="false">IF(F460=0,ROUND((PI()*((D460+M460*2)^2)/4)*AY460,2),ROUND((D460+M460*2)*(F460+M460*2)*AY460,2))</f>
        <v>24.97</v>
      </c>
      <c r="BF460" s="572" t="n">
        <f aca="false">IF(($I460+M460-0.15)&lt;=2,($I460+M460+0.15),IF(($I460+M460)&lt;=3,2.35,($I460+M460+0.2)-0.85))</f>
        <v>1.8349</v>
      </c>
      <c r="BG460" s="572" t="n">
        <f aca="false">IF(D460&gt;2,(I460-F460-M460-0.11),IF(($I460+M460)&lt;=2,0,IF(($I460+M460)&gt;3,0.85,(I460+M460+0.2-BF460))))</f>
        <v>0</v>
      </c>
      <c r="BH460" s="572" t="n">
        <f aca="false">IF(D460&gt;2,ROUND(((1.42+0.4)+(0.91+0.4))*2*BG460,2),ROUND(AV460*AX460*BF460,2))</f>
        <v>4.13</v>
      </c>
      <c r="BI460" s="572" t="n">
        <f aca="false">ROUND(((PI()*0.9^2)/4)*BG460,2)</f>
        <v>0</v>
      </c>
      <c r="BJ460" s="550" t="n">
        <f aca="false">ROUND(BD460-BE460-BH460-BI460-BB460-BC460,2)</f>
        <v>60.69</v>
      </c>
      <c r="BK460" s="516"/>
    </row>
    <row r="461" customFormat="false" ht="14.25" hidden="false" customHeight="false" outlineLevel="0" collapsed="false">
      <c r="A461" s="558" t="s">
        <v>1551</v>
      </c>
      <c r="B461" s="570" t="s">
        <v>10</v>
      </c>
      <c r="C461" s="559" t="s">
        <v>1552</v>
      </c>
      <c r="D461" s="560" t="n">
        <v>0.8</v>
      </c>
      <c r="E461" s="561"/>
      <c r="F461" s="561"/>
      <c r="G461" s="560" t="s">
        <v>1150</v>
      </c>
      <c r="H461" s="562" t="n">
        <v>35</v>
      </c>
      <c r="I461" s="563" t="n">
        <v>1.6689</v>
      </c>
      <c r="J461" s="563" t="n">
        <v>1.6689</v>
      </c>
      <c r="K461" s="536" t="n">
        <v>0.056</v>
      </c>
      <c r="L461" s="537" t="n">
        <f aca="false">ROUND((I461+J461)/2,2)</f>
        <v>1.67</v>
      </c>
      <c r="M461" s="538" t="n">
        <f aca="false">IF(F461=0,ROUND($D461*0.1,2),IF(D461&gt;2.8,0.18,0.15))</f>
        <v>0.08</v>
      </c>
      <c r="N461" s="538" t="n">
        <f aca="false">IF(F461=0,IF(ROUND($D461/4,2),IF(ROUND(($D461*1.2)/6,2)&lt;0.1,0.1,ROUND(($D461*1.2)/6,2))),0.5)</f>
        <v>0.16</v>
      </c>
      <c r="O461" s="537" t="n">
        <f aca="false">L461+M461+N461</f>
        <v>1.91</v>
      </c>
      <c r="P461" s="537" t="n">
        <f aca="false">IF(O461&lt;2,(D461+M461*2)+0.6,(D461+M461*2)+0.6+ROUNDUP(O461-2,0)*0.1)</f>
        <v>1.56</v>
      </c>
      <c r="Q461" s="539" t="n">
        <f aca="false">IF($O461&lt;=$W$4,ROUND(IF($O461&lt;1.5,$O461*$H461*$P461,1.5*$H461*$P461),2),0)</f>
        <v>0</v>
      </c>
      <c r="R461" s="539" t="n">
        <f aca="false">IF($O461&gt;$W$4,ROUND(IF($O461&lt;1.5,$O461*$H461*$P461,1.5*$H461*$P461),2),0)</f>
        <v>81.9</v>
      </c>
      <c r="S461" s="539" t="n">
        <f aca="false">IF($O461&gt;$W$4,ROUND(IF($O461&lt;1.5,0,IF($O461&gt;3,1.5*$H461*$P461,($O461-1.5)*$H461*$P461)),2),0)</f>
        <v>22.39</v>
      </c>
      <c r="T461" s="539" t="n">
        <f aca="false">IF($O461&gt;$W$4,ROUND(IF($O461&lt;3,0,IF($O461&gt;4.5,1.5*$H461*$P461,($O461-3)*$H461*$P461)),2),0)</f>
        <v>0</v>
      </c>
      <c r="U461" s="539" t="n">
        <f aca="false">IF($O461&gt;$W$4,ROUND(IF($O461&lt;4.5,0,IF($O461&gt;6,($O461-4.5)*$H461*$P461,($O461-4.5)*$H461*$P461)),2),0)</f>
        <v>0</v>
      </c>
      <c r="V461" s="540" t="n">
        <f aca="false">IF($O461&gt;$W$4,IF($O461&lt;=4,ROUND($H461*($O461+0.5)*2,2),0),0)</f>
        <v>168.7</v>
      </c>
      <c r="W461" s="541" t="n">
        <f aca="false">IF($O461&gt;$W$4,IF($O461&gt;4,ROUND($H461*($O461+0.5)*2,2),0),0)</f>
        <v>0</v>
      </c>
      <c r="X461" s="558" t="str">
        <f aca="false">A461</f>
        <v>JC22</v>
      </c>
      <c r="Y461" s="560" t="n">
        <f aca="false">IF($D461=0.4,1.2,IF($D461=0.6,1.2,IF($D461=0.8,1.3,IF($D461=1,1.5,IF($D461=1.2,1.7,IF($D461&lt;=2,2,"--"))))))</f>
        <v>1.3</v>
      </c>
      <c r="Z461" s="564" t="s">
        <v>1151</v>
      </c>
      <c r="AA461" s="561" t="n">
        <f aca="false">Y461</f>
        <v>1.3</v>
      </c>
      <c r="AB461" s="543" t="n">
        <f aca="false">IF($Y461="--","--",I461)</f>
        <v>1.6689</v>
      </c>
      <c r="AC461" s="544" t="n">
        <f aca="false">IF($Y461="--","--",IF(D461&gt;1.5,0.15,ROUND($D461*0.1,2)))</f>
        <v>0.08</v>
      </c>
      <c r="AD461" s="544" t="n">
        <f aca="false">IF($Y461="--","--",0.15)</f>
        <v>0.15</v>
      </c>
      <c r="AE461" s="545" t="n">
        <f aca="false">IF($Y461="--","--",ROUND(AB461+AC461+AD461,2))</f>
        <v>1.9</v>
      </c>
      <c r="AF461" s="565" t="n">
        <f aca="false">IF($Y461="--","--",IF($AB461&lt;=2,$Y461+1,($Y461+1)+ROUNDUP($AB461-2,0)*0.1))</f>
        <v>2.3</v>
      </c>
      <c r="AG461" s="566" t="n">
        <f aca="false">IF($D461=0.4,0.92,IF($D461=0.6,0.68,IF($D461=0.8,0.74,IF($D461=1,0.7,IF($D461=1.2,0.66,IF($D461=1.5,0.6,IF($D461&lt;=2,(2.4-(D461+0.3)),"--")))))))</f>
        <v>0.74</v>
      </c>
      <c r="AH461" s="547" t="n">
        <f aca="false">IF($Y461="--","--",IF($AE461&lt;=$W$4,ROUND(IF($AE461&lt;1.5,$AE461*$AF461*$AG461,1.5*$AF461*$AG461),2),0))</f>
        <v>0</v>
      </c>
      <c r="AI461" s="547" t="n">
        <f aca="false">IF($Y461="--","--",IF($AE461&gt;$W$4,ROUND(IF($AE461&lt;1.5,$AE461*$AF461*$AG461,1.5*$AF461*$AG461),2),0))</f>
        <v>2.55</v>
      </c>
      <c r="AJ461" s="547" t="n">
        <f aca="false">IF($Y461="--","--",IF($AE461&gt;$W$4,ROUND(IF($AE461&lt;1.5,0,IF($AE461&gt;3,1.5*$AF461*$AG461,($AE461-1.5)*$AF461*$AG461)),2),0))</f>
        <v>0.68</v>
      </c>
      <c r="AK461" s="547" t="n">
        <f aca="false">IF($Y461="--","--",IF($AE461&gt;$W$4,ROUND(IF($AE461&lt;3,0,IF($AE461&gt;4.5,1.5*$AF461*$AG461,($AE461-3)*$AF461*$AG461)),2),0))</f>
        <v>0</v>
      </c>
      <c r="AL461" s="547" t="n">
        <f aca="false">IF($Y461="--","--",IF($AE461&gt;$W$4,ROUND(IF($AE461&lt;4.5,0,IF($AE461&gt;6,($AE461-4.5)*$AF461*$AG461,($AE461-4.5)*$AF461*$AG461)),2),0))</f>
        <v>0</v>
      </c>
      <c r="AM461" s="544" t="n">
        <f aca="false">IF($Y461="--","--",IF($AE461&gt;$W$4,IF($AE461&lt;=4,ROUND(($AG461*4)*($AE461+0.5)*2,2),0),0))</f>
        <v>14.21</v>
      </c>
      <c r="AN461" s="548" t="n">
        <f aca="false">IF($Y461="--","--",IF($AE461&gt;$W$4,IF($AE461&gt;4,ROUND(($AG461*4)*($AE461+0.5)*2,2),0),0))</f>
        <v>0</v>
      </c>
      <c r="AO461" s="558" t="s">
        <v>1551</v>
      </c>
      <c r="AP461" s="570" t="s">
        <v>10</v>
      </c>
      <c r="AQ461" s="571" t="s">
        <v>1552</v>
      </c>
      <c r="AR461" s="560" t="n">
        <v>0.8</v>
      </c>
      <c r="AS461" s="561"/>
      <c r="AT461" s="561"/>
      <c r="AU461" s="562" t="n">
        <v>35</v>
      </c>
      <c r="AV461" s="560" t="n">
        <f aca="false">IF($Y461="--","--",Y461+0.2)</f>
        <v>1.5</v>
      </c>
      <c r="AW461" s="564" t="s">
        <v>1151</v>
      </c>
      <c r="AX461" s="561" t="n">
        <f aca="false">AV461</f>
        <v>1.5</v>
      </c>
      <c r="AY461" s="538" t="n">
        <f aca="false">IF(D461&gt;2,AU461,AU461-AV461)</f>
        <v>33.5</v>
      </c>
      <c r="AZ461" s="538" t="n">
        <f aca="false">N461</f>
        <v>0.16</v>
      </c>
      <c r="BA461" s="538" t="n">
        <f aca="false">P461</f>
        <v>1.56</v>
      </c>
      <c r="BB461" s="537" t="n">
        <f aca="false">IF(F461=0,IF(ROUND(AY461*(((N461*P461)+(((D461+M461*2)/6)*P461))-ROUND(((D461+M461*2)^2)*((PI()*96.379/(4*360))-((SIN((96.379/2)*PI()/180))*(COS((96.379/2)*PI()/180))/4)),4)),2),ROUND(AY461*(((N461*P461)+(((D461+M461*2)/4)*P461))-ROUND(((D461+M461*2)^2)*((PI()*120/(4*360))-((SIN((120/2)*PI()/180))*(COS((120/2)*PI()/180))/4)),4)),2)),0)</f>
        <v>16.16</v>
      </c>
      <c r="BC461" s="549" t="n">
        <f aca="false">IF(F461&gt;0,ROUND(AY461*N461*P461,2),0)</f>
        <v>0</v>
      </c>
      <c r="BD461" s="549" t="n">
        <f aca="false">SUM(Q461:U461,AH461:AL461)</f>
        <v>107.52</v>
      </c>
      <c r="BE461" s="549" t="n">
        <f aca="false">IF(F461=0,ROUND((PI()*((D461+M461*2)^2)/4)*AY461,2),ROUND((D461+M461*2)*(F461+M461*2)*AY461,2))</f>
        <v>24.25</v>
      </c>
      <c r="BF461" s="572" t="n">
        <f aca="false">IF(($I461+M461-0.15)&lt;=2,($I461+M461+0.15),IF(($I461+M461)&lt;=3,2.35,($I461+M461+0.2)-0.85))</f>
        <v>1.8989</v>
      </c>
      <c r="BG461" s="572" t="n">
        <f aca="false">IF(D461&gt;2,(I461-F461-M461-0.11),IF(($I461+M461)&lt;=2,0,IF(($I461+M461)&gt;3,0.85,(I461+M461+0.2-BF461))))</f>
        <v>0</v>
      </c>
      <c r="BH461" s="572" t="n">
        <f aca="false">IF(D461&gt;2,ROUND(((1.42+0.4)+(0.91+0.4))*2*BG461,2),ROUND(AV461*AX461*BF461,2))</f>
        <v>4.27</v>
      </c>
      <c r="BI461" s="572" t="n">
        <f aca="false">ROUND(((PI()*0.9^2)/4)*BG461,2)</f>
        <v>0</v>
      </c>
      <c r="BJ461" s="550" t="n">
        <f aca="false">ROUND(BD461-BE461-BH461-BI461-BB461-BC461,2)</f>
        <v>62.84</v>
      </c>
      <c r="BK461" s="516"/>
    </row>
    <row r="462" customFormat="false" ht="14.25" hidden="false" customHeight="false" outlineLevel="0" collapsed="false">
      <c r="A462" s="558" t="s">
        <v>1552</v>
      </c>
      <c r="B462" s="570" t="s">
        <v>10</v>
      </c>
      <c r="C462" s="559" t="s">
        <v>1553</v>
      </c>
      <c r="D462" s="560" t="n">
        <v>0.8</v>
      </c>
      <c r="E462" s="561"/>
      <c r="F462" s="561"/>
      <c r="G462" s="560" t="s">
        <v>1150</v>
      </c>
      <c r="H462" s="562" t="n">
        <v>17</v>
      </c>
      <c r="I462" s="563" t="n">
        <v>1.7249</v>
      </c>
      <c r="J462" s="563" t="n">
        <v>1.7125</v>
      </c>
      <c r="K462" s="536" t="n">
        <v>0</v>
      </c>
      <c r="L462" s="537" t="n">
        <f aca="false">ROUND((I462+J462)/2,2)</f>
        <v>1.72</v>
      </c>
      <c r="M462" s="538" t="n">
        <f aca="false">IF(F462=0,ROUND($D462*0.1,2),IF(D462&gt;2.8,0.18,0.15))</f>
        <v>0.08</v>
      </c>
      <c r="N462" s="538" t="n">
        <f aca="false">IF(F462=0,IF(ROUND($D462/4,2),IF(ROUND(($D462*1.2)/6,2)&lt;0.1,0.1,ROUND(($D462*1.2)/6,2))),0.5)</f>
        <v>0.16</v>
      </c>
      <c r="O462" s="537" t="n">
        <f aca="false">L462+M462+N462</f>
        <v>1.96</v>
      </c>
      <c r="P462" s="537" t="n">
        <f aca="false">IF(O462&lt;2,(D462+M462*2)+0.6,(D462+M462*2)+0.6+ROUNDUP(O462-2,0)*0.1)</f>
        <v>1.56</v>
      </c>
      <c r="Q462" s="539" t="n">
        <f aca="false">IF($O462&lt;=$W$4,ROUND(IF($O462&lt;1.5,$O462*$H462*$P462,1.5*$H462*$P462),2),0)</f>
        <v>0</v>
      </c>
      <c r="R462" s="539" t="n">
        <f aca="false">IF($O462&gt;$W$4,ROUND(IF($O462&lt;1.5,$O462*$H462*$P462,1.5*$H462*$P462),2),0)</f>
        <v>39.78</v>
      </c>
      <c r="S462" s="539" t="n">
        <f aca="false">IF($O462&gt;$W$4,ROUND(IF($O462&lt;1.5,0,IF($O462&gt;3,1.5*$H462*$P462,($O462-1.5)*$H462*$P462)),2),0)</f>
        <v>12.2</v>
      </c>
      <c r="T462" s="539" t="n">
        <f aca="false">IF($O462&gt;$W$4,ROUND(IF($O462&lt;3,0,IF($O462&gt;4.5,1.5*$H462*$P462,($O462-3)*$H462*$P462)),2),0)</f>
        <v>0</v>
      </c>
      <c r="U462" s="539" t="n">
        <f aca="false">IF($O462&gt;$W$4,ROUND(IF($O462&lt;4.5,0,IF($O462&gt;6,($O462-4.5)*$H462*$P462,($O462-4.5)*$H462*$P462)),2),0)</f>
        <v>0</v>
      </c>
      <c r="V462" s="540" t="n">
        <f aca="false">IF($O462&gt;$W$4,IF($O462&lt;=4,ROUND($H462*($O462+0.5)*2,2),0),0)</f>
        <v>83.64</v>
      </c>
      <c r="W462" s="541" t="n">
        <f aca="false">IF($O462&gt;$W$4,IF($O462&gt;4,ROUND($H462*($O462+0.5)*2,2),0),0)</f>
        <v>0</v>
      </c>
      <c r="X462" s="558" t="str">
        <f aca="false">A462</f>
        <v>JC23</v>
      </c>
      <c r="Y462" s="560" t="n">
        <f aca="false">IF($D462=0.4,1.2,IF($D462=0.6,1.2,IF($D462=0.8,1.3,IF($D462=1,1.5,IF($D462=1.2,1.7,IF($D462&lt;=2,2,"--"))))))</f>
        <v>1.3</v>
      </c>
      <c r="Z462" s="564" t="s">
        <v>1151</v>
      </c>
      <c r="AA462" s="561" t="n">
        <f aca="false">Y462</f>
        <v>1.3</v>
      </c>
      <c r="AB462" s="543" t="n">
        <f aca="false">IF($Y462="--","--",I462)</f>
        <v>1.7249</v>
      </c>
      <c r="AC462" s="544" t="n">
        <f aca="false">IF($Y462="--","--",IF(D462&gt;1.5,0.15,ROUND($D462*0.1,2)))</f>
        <v>0.08</v>
      </c>
      <c r="AD462" s="544" t="n">
        <f aca="false">IF($Y462="--","--",0.15)</f>
        <v>0.15</v>
      </c>
      <c r="AE462" s="545" t="n">
        <f aca="false">IF($Y462="--","--",ROUND(AB462+AC462+AD462,2))</f>
        <v>1.95</v>
      </c>
      <c r="AF462" s="565" t="n">
        <f aca="false">IF($Y462="--","--",IF($AB462&lt;=2,$Y462+1,($Y462+1)+ROUNDUP($AB462-2,0)*0.1))</f>
        <v>2.3</v>
      </c>
      <c r="AG462" s="566" t="n">
        <f aca="false">IF($D462=0.4,0.92,IF($D462=0.6,0.68,IF($D462=0.8,0.74,IF($D462=1,0.7,IF($D462=1.2,0.66,IF($D462=1.5,0.6,IF($D462&lt;=2,(2.4-(D462+0.3)),"--")))))))</f>
        <v>0.74</v>
      </c>
      <c r="AH462" s="547" t="n">
        <f aca="false">IF($Y462="--","--",IF($AE462&lt;=$W$4,ROUND(IF($AE462&lt;1.5,$AE462*$AF462*$AG462,1.5*$AF462*$AG462),2),0))</f>
        <v>0</v>
      </c>
      <c r="AI462" s="547" t="n">
        <f aca="false">IF($Y462="--","--",IF($AE462&gt;$W$4,ROUND(IF($AE462&lt;1.5,$AE462*$AF462*$AG462,1.5*$AF462*$AG462),2),0))</f>
        <v>2.55</v>
      </c>
      <c r="AJ462" s="547" t="n">
        <f aca="false">IF($Y462="--","--",IF($AE462&gt;$W$4,ROUND(IF($AE462&lt;1.5,0,IF($AE462&gt;3,1.5*$AF462*$AG462,($AE462-1.5)*$AF462*$AG462)),2),0))</f>
        <v>0.77</v>
      </c>
      <c r="AK462" s="547" t="n">
        <f aca="false">IF($Y462="--","--",IF($AE462&gt;$W$4,ROUND(IF($AE462&lt;3,0,IF($AE462&gt;4.5,1.5*$AF462*$AG462,($AE462-3)*$AF462*$AG462)),2),0))</f>
        <v>0</v>
      </c>
      <c r="AL462" s="547" t="n">
        <f aca="false">IF($Y462="--","--",IF($AE462&gt;$W$4,ROUND(IF($AE462&lt;4.5,0,IF($AE462&gt;6,($AE462-4.5)*$AF462*$AG462,($AE462-4.5)*$AF462*$AG462)),2),0))</f>
        <v>0</v>
      </c>
      <c r="AM462" s="544" t="n">
        <f aca="false">IF($Y462="--","--",IF($AE462&gt;$W$4,IF($AE462&lt;=4,ROUND(($AG462*4)*($AE462+0.5)*2,2),0),0))</f>
        <v>14.5</v>
      </c>
      <c r="AN462" s="548" t="n">
        <f aca="false">IF($Y462="--","--",IF($AE462&gt;$W$4,IF($AE462&gt;4,ROUND(($AG462*4)*($AE462+0.5)*2,2),0),0))</f>
        <v>0</v>
      </c>
      <c r="AO462" s="558" t="s">
        <v>1552</v>
      </c>
      <c r="AP462" s="570" t="s">
        <v>10</v>
      </c>
      <c r="AQ462" s="571" t="s">
        <v>1553</v>
      </c>
      <c r="AR462" s="560" t="n">
        <v>0.8</v>
      </c>
      <c r="AS462" s="561"/>
      <c r="AT462" s="561"/>
      <c r="AU462" s="562" t="n">
        <v>17</v>
      </c>
      <c r="AV462" s="560" t="n">
        <f aca="false">IF($Y462="--","--",Y462+0.2)</f>
        <v>1.5</v>
      </c>
      <c r="AW462" s="564" t="s">
        <v>1151</v>
      </c>
      <c r="AX462" s="561" t="n">
        <f aca="false">AV462</f>
        <v>1.5</v>
      </c>
      <c r="AY462" s="538" t="n">
        <f aca="false">IF(D462&gt;2,AU462,AU462-AV462)</f>
        <v>15.5</v>
      </c>
      <c r="AZ462" s="538" t="n">
        <f aca="false">N462</f>
        <v>0.16</v>
      </c>
      <c r="BA462" s="538" t="n">
        <f aca="false">P462</f>
        <v>1.56</v>
      </c>
      <c r="BB462" s="537" t="n">
        <f aca="false">IF(F462=0,IF(ROUND(AY462*(((N462*P462)+(((D462+M462*2)/6)*P462))-ROUND(((D462+M462*2)^2)*((PI()*96.379/(4*360))-((SIN((96.379/2)*PI()/180))*(COS((96.379/2)*PI()/180))/4)),4)),2),ROUND(AY462*(((N462*P462)+(((D462+M462*2)/4)*P462))-ROUND(((D462+M462*2)^2)*((PI()*120/(4*360))-((SIN((120/2)*PI()/180))*(COS((120/2)*PI()/180))/4)),4)),2)),0)</f>
        <v>7.48</v>
      </c>
      <c r="BC462" s="549" t="n">
        <f aca="false">IF(F462&gt;0,ROUND(AY462*N462*P462,2),0)</f>
        <v>0</v>
      </c>
      <c r="BD462" s="549" t="n">
        <f aca="false">SUM(Q462:U462,AH462:AL462)</f>
        <v>55.3</v>
      </c>
      <c r="BE462" s="549" t="n">
        <f aca="false">IF(F462=0,ROUND((PI()*((D462+M462*2)^2)/4)*AY462,2),ROUND((D462+M462*2)*(F462+M462*2)*AY462,2))</f>
        <v>11.22</v>
      </c>
      <c r="BF462" s="572" t="n">
        <f aca="false">IF(($I462+M462-0.15)&lt;=2,($I462+M462+0.15),IF(($I462+M462)&lt;=3,2.35,($I462+M462+0.2)-0.85))</f>
        <v>1.9549</v>
      </c>
      <c r="BG462" s="572" t="n">
        <f aca="false">IF(D462&gt;2,(I462-F462-M462-0.11),IF(($I462+M462)&lt;=2,0,IF(($I462+M462)&gt;3,0.85,(I462+M462+0.2-BF462))))</f>
        <v>0</v>
      </c>
      <c r="BH462" s="572" t="n">
        <f aca="false">IF(D462&gt;2,ROUND(((1.42+0.4)+(0.91+0.4))*2*BG462,2),ROUND(AV462*AX462*BF462,2))</f>
        <v>4.4</v>
      </c>
      <c r="BI462" s="572" t="n">
        <f aca="false">ROUND(((PI()*0.9^2)/4)*BG462,2)</f>
        <v>0</v>
      </c>
      <c r="BJ462" s="550" t="n">
        <f aca="false">ROUND(BD462-BE462-BH462-BI462-BB462-BC462,2)</f>
        <v>32.2</v>
      </c>
      <c r="BK462" s="516"/>
    </row>
    <row r="463" customFormat="false" ht="14.25" hidden="false" customHeight="false" outlineLevel="0" collapsed="false">
      <c r="A463" s="558" t="s">
        <v>1553</v>
      </c>
      <c r="B463" s="570" t="s">
        <v>10</v>
      </c>
      <c r="C463" s="559" t="s">
        <v>1554</v>
      </c>
      <c r="D463" s="560" t="n">
        <v>0.8</v>
      </c>
      <c r="E463" s="561"/>
      <c r="F463" s="561"/>
      <c r="G463" s="560" t="s">
        <v>1150</v>
      </c>
      <c r="H463" s="562" t="n">
        <v>20</v>
      </c>
      <c r="I463" s="563" t="n">
        <v>1.7125</v>
      </c>
      <c r="J463" s="563" t="n">
        <v>1.72809999999999</v>
      </c>
      <c r="K463" s="536" t="n">
        <v>0</v>
      </c>
      <c r="L463" s="537" t="n">
        <f aca="false">ROUND((I463+J463)/2,2)</f>
        <v>1.72</v>
      </c>
      <c r="M463" s="538" t="n">
        <f aca="false">IF(F463=0,ROUND($D463*0.1,2),IF(D463&gt;2.8,0.18,0.15))</f>
        <v>0.08</v>
      </c>
      <c r="N463" s="538" t="n">
        <f aca="false">IF(F463=0,IF(ROUND($D463/4,2),IF(ROUND(($D463*1.2)/6,2)&lt;0.1,0.1,ROUND(($D463*1.2)/6,2))),0.5)</f>
        <v>0.16</v>
      </c>
      <c r="O463" s="537" t="n">
        <f aca="false">L463+M463+N463</f>
        <v>1.96</v>
      </c>
      <c r="P463" s="537" t="n">
        <f aca="false">IF(O463&lt;2,(D463+M463*2)+0.6,(D463+M463*2)+0.6+ROUNDUP(O463-2,0)*0.1)</f>
        <v>1.56</v>
      </c>
      <c r="Q463" s="539" t="n">
        <f aca="false">IF($O463&lt;=$W$4,ROUND(IF($O463&lt;1.5,$O463*$H463*$P463,1.5*$H463*$P463),2),0)</f>
        <v>0</v>
      </c>
      <c r="R463" s="539" t="n">
        <f aca="false">IF($O463&gt;$W$4,ROUND(IF($O463&lt;1.5,$O463*$H463*$P463,1.5*$H463*$P463),2),0)</f>
        <v>46.8</v>
      </c>
      <c r="S463" s="539" t="n">
        <f aca="false">IF($O463&gt;$W$4,ROUND(IF($O463&lt;1.5,0,IF($O463&gt;3,1.5*$H463*$P463,($O463-1.5)*$H463*$P463)),2),0)</f>
        <v>14.35</v>
      </c>
      <c r="T463" s="539" t="n">
        <f aca="false">IF($O463&gt;$W$4,ROUND(IF($O463&lt;3,0,IF($O463&gt;4.5,1.5*$H463*$P463,($O463-3)*$H463*$P463)),2),0)</f>
        <v>0</v>
      </c>
      <c r="U463" s="539" t="n">
        <f aca="false">IF($O463&gt;$W$4,ROUND(IF($O463&lt;4.5,0,IF($O463&gt;6,($O463-4.5)*$H463*$P463,($O463-4.5)*$H463*$P463)),2),0)</f>
        <v>0</v>
      </c>
      <c r="V463" s="540" t="n">
        <f aca="false">IF($O463&gt;$W$4,IF($O463&lt;=4,ROUND($H463*($O463+0.5)*2,2),0),0)</f>
        <v>98.4</v>
      </c>
      <c r="W463" s="541" t="n">
        <f aca="false">IF($O463&gt;$W$4,IF($O463&gt;4,ROUND($H463*($O463+0.5)*2,2),0),0)</f>
        <v>0</v>
      </c>
      <c r="X463" s="558" t="str">
        <f aca="false">A463</f>
        <v>JC24</v>
      </c>
      <c r="Y463" s="560" t="n">
        <f aca="false">IF($D463=0.4,1.2,IF($D463=0.6,1.2,IF($D463=0.8,1.3,IF($D463=1,1.5,IF($D463=1.2,1.7,IF($D463&lt;=2,2,"--"))))))</f>
        <v>1.3</v>
      </c>
      <c r="Z463" s="564" t="s">
        <v>1151</v>
      </c>
      <c r="AA463" s="561" t="n">
        <f aca="false">Y463</f>
        <v>1.3</v>
      </c>
      <c r="AB463" s="543" t="n">
        <f aca="false">IF($Y463="--","--",I463)</f>
        <v>1.7125</v>
      </c>
      <c r="AC463" s="544" t="n">
        <f aca="false">IF($Y463="--","--",IF(D463&gt;1.5,0.15,ROUND($D463*0.1,2)))</f>
        <v>0.08</v>
      </c>
      <c r="AD463" s="544" t="n">
        <f aca="false">IF($Y463="--","--",0.15)</f>
        <v>0.15</v>
      </c>
      <c r="AE463" s="545" t="n">
        <f aca="false">IF($Y463="--","--",ROUND(AB463+AC463+AD463,2))</f>
        <v>1.94</v>
      </c>
      <c r="AF463" s="565" t="n">
        <f aca="false">IF($Y463="--","--",IF($AB463&lt;=2,$Y463+1,($Y463+1)+ROUNDUP($AB463-2,0)*0.1))</f>
        <v>2.3</v>
      </c>
      <c r="AG463" s="566" t="n">
        <f aca="false">IF($D463=0.4,0.92,IF($D463=0.6,0.68,IF($D463=0.8,0.74,IF($D463=1,0.7,IF($D463=1.2,0.66,IF($D463=1.5,0.6,IF($D463&lt;=2,(2.4-(D463+0.3)),"--")))))))</f>
        <v>0.74</v>
      </c>
      <c r="AH463" s="547" t="n">
        <f aca="false">IF($Y463="--","--",IF($AE463&lt;=$W$4,ROUND(IF($AE463&lt;1.5,$AE463*$AF463*$AG463,1.5*$AF463*$AG463),2),0))</f>
        <v>0</v>
      </c>
      <c r="AI463" s="547" t="n">
        <f aca="false">IF($Y463="--","--",IF($AE463&gt;$W$4,ROUND(IF($AE463&lt;1.5,$AE463*$AF463*$AG463,1.5*$AF463*$AG463),2),0))</f>
        <v>2.55</v>
      </c>
      <c r="AJ463" s="547" t="n">
        <f aca="false">IF($Y463="--","--",IF($AE463&gt;$W$4,ROUND(IF($AE463&lt;1.5,0,IF($AE463&gt;3,1.5*$AF463*$AG463,($AE463-1.5)*$AF463*$AG463)),2),0))</f>
        <v>0.75</v>
      </c>
      <c r="AK463" s="547" t="n">
        <f aca="false">IF($Y463="--","--",IF($AE463&gt;$W$4,ROUND(IF($AE463&lt;3,0,IF($AE463&gt;4.5,1.5*$AF463*$AG463,($AE463-3)*$AF463*$AG463)),2),0))</f>
        <v>0</v>
      </c>
      <c r="AL463" s="547" t="n">
        <f aca="false">IF($Y463="--","--",IF($AE463&gt;$W$4,ROUND(IF($AE463&lt;4.5,0,IF($AE463&gt;6,($AE463-4.5)*$AF463*$AG463,($AE463-4.5)*$AF463*$AG463)),2),0))</f>
        <v>0</v>
      </c>
      <c r="AM463" s="544" t="n">
        <f aca="false">IF($Y463="--","--",IF($AE463&gt;$W$4,IF($AE463&lt;=4,ROUND(($AG463*4)*($AE463+0.5)*2,2),0),0))</f>
        <v>14.44</v>
      </c>
      <c r="AN463" s="548" t="n">
        <f aca="false">IF($Y463="--","--",IF($AE463&gt;$W$4,IF($AE463&gt;4,ROUND(($AG463*4)*($AE463+0.5)*2,2),0),0))</f>
        <v>0</v>
      </c>
      <c r="AO463" s="558" t="s">
        <v>1553</v>
      </c>
      <c r="AP463" s="570" t="s">
        <v>10</v>
      </c>
      <c r="AQ463" s="571" t="s">
        <v>1554</v>
      </c>
      <c r="AR463" s="560" t="n">
        <v>0.8</v>
      </c>
      <c r="AS463" s="561"/>
      <c r="AT463" s="561"/>
      <c r="AU463" s="562" t="n">
        <v>20</v>
      </c>
      <c r="AV463" s="560" t="n">
        <f aca="false">IF($Y463="--","--",Y463+0.2)</f>
        <v>1.5</v>
      </c>
      <c r="AW463" s="564" t="s">
        <v>1151</v>
      </c>
      <c r="AX463" s="561" t="n">
        <f aca="false">AV463</f>
        <v>1.5</v>
      </c>
      <c r="AY463" s="538" t="n">
        <f aca="false">IF(D463&gt;2,AU463,AU463-AV463)</f>
        <v>18.5</v>
      </c>
      <c r="AZ463" s="538" t="n">
        <f aca="false">N463</f>
        <v>0.16</v>
      </c>
      <c r="BA463" s="538" t="n">
        <f aca="false">P463</f>
        <v>1.56</v>
      </c>
      <c r="BB463" s="537" t="n">
        <f aca="false">IF(F463=0,IF(ROUND(AY463*(((N463*P463)+(((D463+M463*2)/6)*P463))-ROUND(((D463+M463*2)^2)*((PI()*96.379/(4*360))-((SIN((96.379/2)*PI()/180))*(COS((96.379/2)*PI()/180))/4)),4)),2),ROUND(AY463*(((N463*P463)+(((D463+M463*2)/4)*P463))-ROUND(((D463+M463*2)^2)*((PI()*120/(4*360))-((SIN((120/2)*PI()/180))*(COS((120/2)*PI()/180))/4)),4)),2)),0)</f>
        <v>8.93</v>
      </c>
      <c r="BC463" s="549" t="n">
        <f aca="false">IF(F463&gt;0,ROUND(AY463*N463*P463,2),0)</f>
        <v>0</v>
      </c>
      <c r="BD463" s="549" t="n">
        <f aca="false">SUM(Q463:U463,AH463:AL463)</f>
        <v>64.45</v>
      </c>
      <c r="BE463" s="549" t="n">
        <f aca="false">IF(F463=0,ROUND((PI()*((D463+M463*2)^2)/4)*AY463,2),ROUND((D463+M463*2)*(F463+M463*2)*AY463,2))</f>
        <v>13.39</v>
      </c>
      <c r="BF463" s="572" t="n">
        <f aca="false">IF(($I463+M463-0.15)&lt;=2,($I463+M463+0.15),IF(($I463+M463)&lt;=3,2.35,($I463+M463+0.2)-0.85))</f>
        <v>1.9425</v>
      </c>
      <c r="BG463" s="572" t="n">
        <f aca="false">IF(D463&gt;2,(I463-F463-M463-0.11),IF(($I463+M463)&lt;=2,0,IF(($I463+M463)&gt;3,0.85,(I463+M463+0.2-BF463))))</f>
        <v>0</v>
      </c>
      <c r="BH463" s="572" t="n">
        <f aca="false">IF(D463&gt;2,ROUND(((1.42+0.4)+(0.91+0.4))*2*BG463,2),ROUND(AV463*AX463*BF463,2))</f>
        <v>4.37</v>
      </c>
      <c r="BI463" s="572" t="n">
        <f aca="false">ROUND(((PI()*0.9^2)/4)*BG463,2)</f>
        <v>0</v>
      </c>
      <c r="BJ463" s="550" t="n">
        <f aca="false">ROUND(BD463-BE463-BH463-BI463-BB463-BC463,2)</f>
        <v>37.76</v>
      </c>
      <c r="BK463" s="516"/>
    </row>
    <row r="464" customFormat="false" ht="14.25" hidden="false" customHeight="false" outlineLevel="0" collapsed="false">
      <c r="A464" s="558" t="s">
        <v>1554</v>
      </c>
      <c r="B464" s="570" t="s">
        <v>10</v>
      </c>
      <c r="C464" s="559" t="s">
        <v>1555</v>
      </c>
      <c r="D464" s="560" t="n">
        <v>0.8</v>
      </c>
      <c r="E464" s="561"/>
      <c r="F464" s="561"/>
      <c r="G464" s="560" t="s">
        <v>1150</v>
      </c>
      <c r="H464" s="562" t="n">
        <v>40</v>
      </c>
      <c r="I464" s="563" t="n">
        <v>1.72809999999999</v>
      </c>
      <c r="J464" s="563" t="n">
        <v>1.73349999999999</v>
      </c>
      <c r="K464" s="536" t="n">
        <v>0</v>
      </c>
      <c r="L464" s="537" t="n">
        <f aca="false">ROUND((I464+J464)/2,2)</f>
        <v>1.73</v>
      </c>
      <c r="M464" s="538" t="n">
        <f aca="false">IF(F464=0,ROUND($D464*0.1,2),IF(D464&gt;2.8,0.18,0.15))</f>
        <v>0.08</v>
      </c>
      <c r="N464" s="538" t="n">
        <f aca="false">IF(F464=0,IF(ROUND($D464/4,2),IF(ROUND(($D464*1.2)/6,2)&lt;0.1,0.1,ROUND(($D464*1.2)/6,2))),0.5)</f>
        <v>0.16</v>
      </c>
      <c r="O464" s="537" t="n">
        <f aca="false">L464+M464+N464</f>
        <v>1.97</v>
      </c>
      <c r="P464" s="537" t="n">
        <f aca="false">IF(O464&lt;2,(D464+M464*2)+0.6,(D464+M464*2)+0.6+ROUNDUP(O464-2,0)*0.1)</f>
        <v>1.56</v>
      </c>
      <c r="Q464" s="539" t="n">
        <f aca="false">IF($O464&lt;=$W$4,ROUND(IF($O464&lt;1.5,$O464*$H464*$P464,1.5*$H464*$P464),2),0)</f>
        <v>0</v>
      </c>
      <c r="R464" s="539" t="n">
        <f aca="false">IF($O464&gt;$W$4,ROUND(IF($O464&lt;1.5,$O464*$H464*$P464,1.5*$H464*$P464),2),0)</f>
        <v>93.6</v>
      </c>
      <c r="S464" s="539" t="n">
        <f aca="false">IF($O464&gt;$W$4,ROUND(IF($O464&lt;1.5,0,IF($O464&gt;3,1.5*$H464*$P464,($O464-1.5)*$H464*$P464)),2),0)</f>
        <v>29.33</v>
      </c>
      <c r="T464" s="539" t="n">
        <f aca="false">IF($O464&gt;$W$4,ROUND(IF($O464&lt;3,0,IF($O464&gt;4.5,1.5*$H464*$P464,($O464-3)*$H464*$P464)),2),0)</f>
        <v>0</v>
      </c>
      <c r="U464" s="539" t="n">
        <f aca="false">IF($O464&gt;$W$4,ROUND(IF($O464&lt;4.5,0,IF($O464&gt;6,($O464-4.5)*$H464*$P464,($O464-4.5)*$H464*$P464)),2),0)</f>
        <v>0</v>
      </c>
      <c r="V464" s="540" t="n">
        <f aca="false">IF($O464&gt;$W$4,IF($O464&lt;=4,ROUND($H464*($O464+0.5)*2,2),0),0)</f>
        <v>197.6</v>
      </c>
      <c r="W464" s="541" t="n">
        <f aca="false">IF($O464&gt;$W$4,IF($O464&gt;4,ROUND($H464*($O464+0.5)*2,2),0),0)</f>
        <v>0</v>
      </c>
      <c r="X464" s="558" t="str">
        <f aca="false">A464</f>
        <v>JC25</v>
      </c>
      <c r="Y464" s="560" t="n">
        <f aca="false">IF($D464=0.4,1.2,IF($D464=0.6,1.2,IF($D464=0.8,1.3,IF($D464=1,1.5,IF($D464=1.2,1.7,IF($D464&lt;=2,2,"--"))))))</f>
        <v>1.3</v>
      </c>
      <c r="Z464" s="564" t="s">
        <v>1151</v>
      </c>
      <c r="AA464" s="561" t="n">
        <f aca="false">Y464</f>
        <v>1.3</v>
      </c>
      <c r="AB464" s="543" t="n">
        <f aca="false">IF($Y464="--","--",I464)</f>
        <v>1.72809999999999</v>
      </c>
      <c r="AC464" s="544" t="n">
        <f aca="false">IF($Y464="--","--",IF(D464&gt;1.5,0.15,ROUND($D464*0.1,2)))</f>
        <v>0.08</v>
      </c>
      <c r="AD464" s="544" t="n">
        <f aca="false">IF($Y464="--","--",0.15)</f>
        <v>0.15</v>
      </c>
      <c r="AE464" s="545" t="n">
        <f aca="false">IF($Y464="--","--",ROUND(AB464+AC464+AD464,2))</f>
        <v>1.96</v>
      </c>
      <c r="AF464" s="565" t="n">
        <f aca="false">IF($Y464="--","--",IF($AB464&lt;=2,$Y464+1,($Y464+1)+ROUNDUP($AB464-2,0)*0.1))</f>
        <v>2.3</v>
      </c>
      <c r="AG464" s="566" t="n">
        <f aca="false">IF($D464=0.4,0.92,IF($D464=0.6,0.68,IF($D464=0.8,0.74,IF($D464=1,0.7,IF($D464=1.2,0.66,IF($D464=1.5,0.6,IF($D464&lt;=2,(2.4-(D464+0.3)),"--")))))))</f>
        <v>0.74</v>
      </c>
      <c r="AH464" s="547" t="n">
        <f aca="false">IF($Y464="--","--",IF($AE464&lt;=$W$4,ROUND(IF($AE464&lt;1.5,$AE464*$AF464*$AG464,1.5*$AF464*$AG464),2),0))</f>
        <v>0</v>
      </c>
      <c r="AI464" s="547" t="n">
        <f aca="false">IF($Y464="--","--",IF($AE464&gt;$W$4,ROUND(IF($AE464&lt;1.5,$AE464*$AF464*$AG464,1.5*$AF464*$AG464),2),0))</f>
        <v>2.55</v>
      </c>
      <c r="AJ464" s="547" t="n">
        <f aca="false">IF($Y464="--","--",IF($AE464&gt;$W$4,ROUND(IF($AE464&lt;1.5,0,IF($AE464&gt;3,1.5*$AF464*$AG464,($AE464-1.5)*$AF464*$AG464)),2),0))</f>
        <v>0.78</v>
      </c>
      <c r="AK464" s="547" t="n">
        <f aca="false">IF($Y464="--","--",IF($AE464&gt;$W$4,ROUND(IF($AE464&lt;3,0,IF($AE464&gt;4.5,1.5*$AF464*$AG464,($AE464-3)*$AF464*$AG464)),2),0))</f>
        <v>0</v>
      </c>
      <c r="AL464" s="547" t="n">
        <f aca="false">IF($Y464="--","--",IF($AE464&gt;$W$4,ROUND(IF($AE464&lt;4.5,0,IF($AE464&gt;6,($AE464-4.5)*$AF464*$AG464,($AE464-4.5)*$AF464*$AG464)),2),0))</f>
        <v>0</v>
      </c>
      <c r="AM464" s="544" t="n">
        <f aca="false">IF($Y464="--","--",IF($AE464&gt;$W$4,IF($AE464&lt;=4,ROUND(($AG464*4)*($AE464+0.5)*2,2),0),0))</f>
        <v>14.56</v>
      </c>
      <c r="AN464" s="548" t="n">
        <f aca="false">IF($Y464="--","--",IF($AE464&gt;$W$4,IF($AE464&gt;4,ROUND(($AG464*4)*($AE464+0.5)*2,2),0),0))</f>
        <v>0</v>
      </c>
      <c r="AO464" s="558" t="s">
        <v>1554</v>
      </c>
      <c r="AP464" s="570" t="s">
        <v>10</v>
      </c>
      <c r="AQ464" s="571" t="s">
        <v>1555</v>
      </c>
      <c r="AR464" s="560" t="n">
        <v>0.8</v>
      </c>
      <c r="AS464" s="561"/>
      <c r="AT464" s="561"/>
      <c r="AU464" s="562" t="n">
        <v>40</v>
      </c>
      <c r="AV464" s="560" t="n">
        <f aca="false">IF($Y464="--","--",Y464+0.2)</f>
        <v>1.5</v>
      </c>
      <c r="AW464" s="564" t="s">
        <v>1151</v>
      </c>
      <c r="AX464" s="561" t="n">
        <f aca="false">AV464</f>
        <v>1.5</v>
      </c>
      <c r="AY464" s="538" t="n">
        <f aca="false">IF(D464&gt;2,AU464,AU464-AV464)</f>
        <v>38.5</v>
      </c>
      <c r="AZ464" s="538" t="n">
        <f aca="false">N464</f>
        <v>0.16</v>
      </c>
      <c r="BA464" s="538" t="n">
        <f aca="false">P464</f>
        <v>1.56</v>
      </c>
      <c r="BB464" s="537" t="n">
        <f aca="false">IF(F464=0,IF(ROUND(AY464*(((N464*P464)+(((D464+M464*2)/6)*P464))-ROUND(((D464+M464*2)^2)*((PI()*96.379/(4*360))-((SIN((96.379/2)*PI()/180))*(COS((96.379/2)*PI()/180))/4)),4)),2),ROUND(AY464*(((N464*P464)+(((D464+M464*2)/4)*P464))-ROUND(((D464+M464*2)^2)*((PI()*120/(4*360))-((SIN((120/2)*PI()/180))*(COS((120/2)*PI()/180))/4)),4)),2)),0)</f>
        <v>18.58</v>
      </c>
      <c r="BC464" s="549" t="n">
        <f aca="false">IF(F464&gt;0,ROUND(AY464*N464*P464,2),0)</f>
        <v>0</v>
      </c>
      <c r="BD464" s="549" t="n">
        <f aca="false">SUM(Q464:U464,AH464:AL464)</f>
        <v>126.26</v>
      </c>
      <c r="BE464" s="549" t="n">
        <f aca="false">IF(F464=0,ROUND((PI()*((D464+M464*2)^2)/4)*AY464,2),ROUND((D464+M464*2)*(F464+M464*2)*AY464,2))</f>
        <v>27.87</v>
      </c>
      <c r="BF464" s="572" t="n">
        <f aca="false">IF(($I464+M464-0.15)&lt;=2,($I464+M464+0.15),IF(($I464+M464)&lt;=3,2.35,($I464+M464+0.2)-0.85))</f>
        <v>1.95809999999999</v>
      </c>
      <c r="BG464" s="572" t="n">
        <f aca="false">IF(D464&gt;2,(I464-F464-M464-0.11),IF(($I464+M464)&lt;=2,0,IF(($I464+M464)&gt;3,0.85,(I464+M464+0.2-BF464))))</f>
        <v>0</v>
      </c>
      <c r="BH464" s="572" t="n">
        <f aca="false">IF(D464&gt;2,ROUND(((1.42+0.4)+(0.91+0.4))*2*BG464,2),ROUND(AV464*AX464*BF464,2))</f>
        <v>4.41</v>
      </c>
      <c r="BI464" s="572" t="n">
        <f aca="false">ROUND(((PI()*0.9^2)/4)*BG464,2)</f>
        <v>0</v>
      </c>
      <c r="BJ464" s="550" t="n">
        <f aca="false">ROUND(BD464-BE464-BH464-BI464-BB464-BC464,2)</f>
        <v>75.4</v>
      </c>
      <c r="BK464" s="516"/>
    </row>
    <row r="465" customFormat="false" ht="14.25" hidden="false" customHeight="false" outlineLevel="0" collapsed="false">
      <c r="A465" s="558" t="s">
        <v>1555</v>
      </c>
      <c r="B465" s="570" t="s">
        <v>10</v>
      </c>
      <c r="C465" s="559" t="s">
        <v>1556</v>
      </c>
      <c r="D465" s="560" t="n">
        <v>0.8</v>
      </c>
      <c r="E465" s="561"/>
      <c r="F465" s="561"/>
      <c r="G465" s="560" t="s">
        <v>1150</v>
      </c>
      <c r="H465" s="562" t="n">
        <v>40</v>
      </c>
      <c r="I465" s="563" t="n">
        <v>1.73349999999999</v>
      </c>
      <c r="J465" s="563" t="n">
        <v>1.6819</v>
      </c>
      <c r="K465" s="536" t="n">
        <v>0</v>
      </c>
      <c r="L465" s="537" t="n">
        <f aca="false">ROUND((I465+J465)/2,2)</f>
        <v>1.71</v>
      </c>
      <c r="M465" s="538" t="n">
        <f aca="false">IF(F465=0,ROUND($D465*0.1,2),IF(D465&gt;2.8,0.18,0.15))</f>
        <v>0.08</v>
      </c>
      <c r="N465" s="538" t="n">
        <f aca="false">IF(F465=0,IF(ROUND($D465/4,2),IF(ROUND(($D465*1.2)/6,2)&lt;0.1,0.1,ROUND(($D465*1.2)/6,2))),0.5)</f>
        <v>0.16</v>
      </c>
      <c r="O465" s="537" t="n">
        <f aca="false">L465+M465+N465</f>
        <v>1.95</v>
      </c>
      <c r="P465" s="537" t="n">
        <f aca="false">IF(O465&lt;2,(D465+M465*2)+0.6,(D465+M465*2)+0.6+ROUNDUP(O465-2,0)*0.1)</f>
        <v>1.56</v>
      </c>
      <c r="Q465" s="539" t="n">
        <f aca="false">IF($O465&lt;=$W$4,ROUND(IF($O465&lt;1.5,$O465*$H465*$P465,1.5*$H465*$P465),2),0)</f>
        <v>0</v>
      </c>
      <c r="R465" s="539" t="n">
        <f aca="false">IF($O465&gt;$W$4,ROUND(IF($O465&lt;1.5,$O465*$H465*$P465,1.5*$H465*$P465),2),0)</f>
        <v>93.6</v>
      </c>
      <c r="S465" s="539" t="n">
        <f aca="false">IF($O465&gt;$W$4,ROUND(IF($O465&lt;1.5,0,IF($O465&gt;3,1.5*$H465*$P465,($O465-1.5)*$H465*$P465)),2),0)</f>
        <v>28.08</v>
      </c>
      <c r="T465" s="539" t="n">
        <f aca="false">IF($O465&gt;$W$4,ROUND(IF($O465&lt;3,0,IF($O465&gt;4.5,1.5*$H465*$P465,($O465-3)*$H465*$P465)),2),0)</f>
        <v>0</v>
      </c>
      <c r="U465" s="539" t="n">
        <f aca="false">IF($O465&gt;$W$4,ROUND(IF($O465&lt;4.5,0,IF($O465&gt;6,($O465-4.5)*$H465*$P465,($O465-4.5)*$H465*$P465)),2),0)</f>
        <v>0</v>
      </c>
      <c r="V465" s="540" t="n">
        <f aca="false">IF($O465&gt;$W$4,IF($O465&lt;=4,ROUND($H465*($O465+0.5)*2,2),0),0)</f>
        <v>196</v>
      </c>
      <c r="W465" s="541" t="n">
        <f aca="false">IF($O465&gt;$W$4,IF($O465&gt;4,ROUND($H465*($O465+0.5)*2,2),0),0)</f>
        <v>0</v>
      </c>
      <c r="X465" s="558" t="str">
        <f aca="false">A465</f>
        <v>JC26</v>
      </c>
      <c r="Y465" s="560" t="n">
        <f aca="false">IF($D465=0.4,1.2,IF($D465=0.6,1.2,IF($D465=0.8,1.3,IF($D465=1,1.5,IF($D465=1.2,1.7,IF($D465&lt;=2,2,"--"))))))</f>
        <v>1.3</v>
      </c>
      <c r="Z465" s="564" t="s">
        <v>1151</v>
      </c>
      <c r="AA465" s="561" t="n">
        <f aca="false">Y465</f>
        <v>1.3</v>
      </c>
      <c r="AB465" s="543" t="n">
        <f aca="false">IF($Y465="--","--",I465)</f>
        <v>1.73349999999999</v>
      </c>
      <c r="AC465" s="544" t="n">
        <f aca="false">IF($Y465="--","--",IF(D465&gt;1.5,0.15,ROUND($D465*0.1,2)))</f>
        <v>0.08</v>
      </c>
      <c r="AD465" s="544" t="n">
        <f aca="false">IF($Y465="--","--",0.15)</f>
        <v>0.15</v>
      </c>
      <c r="AE465" s="545" t="n">
        <f aca="false">IF($Y465="--","--",ROUND(AB465+AC465+AD465,2))</f>
        <v>1.96</v>
      </c>
      <c r="AF465" s="565" t="n">
        <f aca="false">IF($Y465="--","--",IF($AB465&lt;=2,$Y465+1,($Y465+1)+ROUNDUP($AB465-2,0)*0.1))</f>
        <v>2.3</v>
      </c>
      <c r="AG465" s="566" t="n">
        <f aca="false">IF($D465=0.4,0.92,IF($D465=0.6,0.68,IF($D465=0.8,0.74,IF($D465=1,0.7,IF($D465=1.2,0.66,IF($D465=1.5,0.6,IF($D465&lt;=2,(2.4-(D465+0.3)),"--")))))))</f>
        <v>0.74</v>
      </c>
      <c r="AH465" s="547" t="n">
        <f aca="false">IF($Y465="--","--",IF($AE465&lt;=$W$4,ROUND(IF($AE465&lt;1.5,$AE465*$AF465*$AG465,1.5*$AF465*$AG465),2),0))</f>
        <v>0</v>
      </c>
      <c r="AI465" s="547" t="n">
        <f aca="false">IF($Y465="--","--",IF($AE465&gt;$W$4,ROUND(IF($AE465&lt;1.5,$AE465*$AF465*$AG465,1.5*$AF465*$AG465),2),0))</f>
        <v>2.55</v>
      </c>
      <c r="AJ465" s="547" t="n">
        <f aca="false">IF($Y465="--","--",IF($AE465&gt;$W$4,ROUND(IF($AE465&lt;1.5,0,IF($AE465&gt;3,1.5*$AF465*$AG465,($AE465-1.5)*$AF465*$AG465)),2),0))</f>
        <v>0.78</v>
      </c>
      <c r="AK465" s="547" t="n">
        <f aca="false">IF($Y465="--","--",IF($AE465&gt;$W$4,ROUND(IF($AE465&lt;3,0,IF($AE465&gt;4.5,1.5*$AF465*$AG465,($AE465-3)*$AF465*$AG465)),2),0))</f>
        <v>0</v>
      </c>
      <c r="AL465" s="547" t="n">
        <f aca="false">IF($Y465="--","--",IF($AE465&gt;$W$4,ROUND(IF($AE465&lt;4.5,0,IF($AE465&gt;6,($AE465-4.5)*$AF465*$AG465,($AE465-4.5)*$AF465*$AG465)),2),0))</f>
        <v>0</v>
      </c>
      <c r="AM465" s="544" t="n">
        <f aca="false">IF($Y465="--","--",IF($AE465&gt;$W$4,IF($AE465&lt;=4,ROUND(($AG465*4)*($AE465+0.5)*2,2),0),0))</f>
        <v>14.56</v>
      </c>
      <c r="AN465" s="548" t="n">
        <f aca="false">IF($Y465="--","--",IF($AE465&gt;$W$4,IF($AE465&gt;4,ROUND(($AG465*4)*($AE465+0.5)*2,2),0),0))</f>
        <v>0</v>
      </c>
      <c r="AO465" s="558" t="s">
        <v>1555</v>
      </c>
      <c r="AP465" s="570" t="s">
        <v>10</v>
      </c>
      <c r="AQ465" s="571" t="s">
        <v>1556</v>
      </c>
      <c r="AR465" s="560" t="n">
        <v>0.8</v>
      </c>
      <c r="AS465" s="561"/>
      <c r="AT465" s="561"/>
      <c r="AU465" s="562" t="n">
        <v>40</v>
      </c>
      <c r="AV465" s="560" t="n">
        <f aca="false">IF($Y465="--","--",Y465+0.2)</f>
        <v>1.5</v>
      </c>
      <c r="AW465" s="564" t="s">
        <v>1151</v>
      </c>
      <c r="AX465" s="561" t="n">
        <f aca="false">AV465</f>
        <v>1.5</v>
      </c>
      <c r="AY465" s="538" t="n">
        <f aca="false">IF(D465&gt;2,AU465,AU465-AV465)</f>
        <v>38.5</v>
      </c>
      <c r="AZ465" s="538" t="n">
        <f aca="false">N465</f>
        <v>0.16</v>
      </c>
      <c r="BA465" s="538" t="n">
        <f aca="false">P465</f>
        <v>1.56</v>
      </c>
      <c r="BB465" s="537" t="n">
        <f aca="false">IF(F465=0,IF(ROUND(AY465*(((N465*P465)+(((D465+M465*2)/6)*P465))-ROUND(((D465+M465*2)^2)*((PI()*96.379/(4*360))-((SIN((96.379/2)*PI()/180))*(COS((96.379/2)*PI()/180))/4)),4)),2),ROUND(AY465*(((N465*P465)+(((D465+M465*2)/4)*P465))-ROUND(((D465+M465*2)^2)*((PI()*120/(4*360))-((SIN((120/2)*PI()/180))*(COS((120/2)*PI()/180))/4)),4)),2)),0)</f>
        <v>18.58</v>
      </c>
      <c r="BC465" s="549" t="n">
        <f aca="false">IF(F465&gt;0,ROUND(AY465*N465*P465,2),0)</f>
        <v>0</v>
      </c>
      <c r="BD465" s="549" t="n">
        <f aca="false">SUM(Q465:U465,AH465:AL465)</f>
        <v>125.01</v>
      </c>
      <c r="BE465" s="549" t="n">
        <f aca="false">IF(F465=0,ROUND((PI()*((D465+M465*2)^2)/4)*AY465,2),ROUND((D465+M465*2)*(F465+M465*2)*AY465,2))</f>
        <v>27.87</v>
      </c>
      <c r="BF465" s="572" t="n">
        <f aca="false">IF(($I465+M465-0.15)&lt;=2,($I465+M465+0.15),IF(($I465+M465)&lt;=3,2.35,($I465+M465+0.2)-0.85))</f>
        <v>1.96349999999999</v>
      </c>
      <c r="BG465" s="572" t="n">
        <f aca="false">IF(D465&gt;2,(I465-F465-M465-0.11),IF(($I465+M465)&lt;=2,0,IF(($I465+M465)&gt;3,0.85,(I465+M465+0.2-BF465))))</f>
        <v>0</v>
      </c>
      <c r="BH465" s="572" t="n">
        <f aca="false">IF(D465&gt;2,ROUND(((1.42+0.4)+(0.91+0.4))*2*BG465,2),ROUND(AV465*AX465*BF465,2))</f>
        <v>4.42</v>
      </c>
      <c r="BI465" s="572" t="n">
        <f aca="false">ROUND(((PI()*0.9^2)/4)*BG465,2)</f>
        <v>0</v>
      </c>
      <c r="BJ465" s="550" t="n">
        <f aca="false">ROUND(BD465-BE465-BH465-BI465-BB465-BC465,2)</f>
        <v>74.14</v>
      </c>
      <c r="BK465" s="516"/>
    </row>
    <row r="466" customFormat="false" ht="14.25" hidden="false" customHeight="false" outlineLevel="0" collapsed="false">
      <c r="A466" s="558" t="s">
        <v>1556</v>
      </c>
      <c r="B466" s="570" t="s">
        <v>10</v>
      </c>
      <c r="C466" s="559" t="s">
        <v>1557</v>
      </c>
      <c r="D466" s="560" t="n">
        <v>0.8</v>
      </c>
      <c r="E466" s="561"/>
      <c r="F466" s="561"/>
      <c r="G466" s="560" t="s">
        <v>1150</v>
      </c>
      <c r="H466" s="562" t="n">
        <v>40</v>
      </c>
      <c r="I466" s="563" t="n">
        <v>1.6819</v>
      </c>
      <c r="J466" s="563" t="n">
        <v>1.63039999999999</v>
      </c>
      <c r="K466" s="536" t="n">
        <v>0</v>
      </c>
      <c r="L466" s="537" t="n">
        <f aca="false">ROUND((I466+J466)/2,2)</f>
        <v>1.66</v>
      </c>
      <c r="M466" s="538" t="n">
        <f aca="false">IF(F466=0,ROUND($D466*0.1,2),IF(D466&gt;2.8,0.18,0.15))</f>
        <v>0.08</v>
      </c>
      <c r="N466" s="538" t="n">
        <f aca="false">IF(F466=0,IF(ROUND($D466/4,2),IF(ROUND(($D466*1.2)/6,2)&lt;0.1,0.1,ROUND(($D466*1.2)/6,2))),0.5)</f>
        <v>0.16</v>
      </c>
      <c r="O466" s="537" t="n">
        <f aca="false">L466+M466+N466</f>
        <v>1.9</v>
      </c>
      <c r="P466" s="537" t="n">
        <f aca="false">IF(O466&lt;2,(D466+M466*2)+0.6,(D466+M466*2)+0.6+ROUNDUP(O466-2,0)*0.1)</f>
        <v>1.56</v>
      </c>
      <c r="Q466" s="539" t="n">
        <f aca="false">IF($O466&lt;=$W$4,ROUND(IF($O466&lt;1.5,$O466*$H466*$P466,1.5*$H466*$P466),2),0)</f>
        <v>0</v>
      </c>
      <c r="R466" s="539" t="n">
        <f aca="false">IF($O466&gt;$W$4,ROUND(IF($O466&lt;1.5,$O466*$H466*$P466,1.5*$H466*$P466),2),0)</f>
        <v>93.6</v>
      </c>
      <c r="S466" s="539" t="n">
        <f aca="false">IF($O466&gt;$W$4,ROUND(IF($O466&lt;1.5,0,IF($O466&gt;3,1.5*$H466*$P466,($O466-1.5)*$H466*$P466)),2),0)</f>
        <v>24.96</v>
      </c>
      <c r="T466" s="539" t="n">
        <f aca="false">IF($O466&gt;$W$4,ROUND(IF($O466&lt;3,0,IF($O466&gt;4.5,1.5*$H466*$P466,($O466-3)*$H466*$P466)),2),0)</f>
        <v>0</v>
      </c>
      <c r="U466" s="539" t="n">
        <f aca="false">IF($O466&gt;$W$4,ROUND(IF($O466&lt;4.5,0,IF($O466&gt;6,($O466-4.5)*$H466*$P466,($O466-4.5)*$H466*$P466)),2),0)</f>
        <v>0</v>
      </c>
      <c r="V466" s="540" t="n">
        <f aca="false">IF($O466&gt;$W$4,IF($O466&lt;=4,ROUND($H466*($O466+0.5)*2,2),0),0)</f>
        <v>192</v>
      </c>
      <c r="W466" s="541" t="n">
        <f aca="false">IF($O466&gt;$W$4,IF($O466&gt;4,ROUND($H466*($O466+0.5)*2,2),0),0)</f>
        <v>0</v>
      </c>
      <c r="X466" s="558" t="str">
        <f aca="false">A466</f>
        <v>JC27</v>
      </c>
      <c r="Y466" s="560" t="n">
        <f aca="false">IF($D466=0.4,1.2,IF($D466=0.6,1.2,IF($D466=0.8,1.3,IF($D466=1,1.5,IF($D466=1.2,1.7,IF($D466&lt;=2,2,"--"))))))</f>
        <v>1.3</v>
      </c>
      <c r="Z466" s="564" t="s">
        <v>1151</v>
      </c>
      <c r="AA466" s="561" t="n">
        <f aca="false">Y466</f>
        <v>1.3</v>
      </c>
      <c r="AB466" s="543" t="n">
        <f aca="false">IF($Y466="--","--",I466)</f>
        <v>1.6819</v>
      </c>
      <c r="AC466" s="544" t="n">
        <f aca="false">IF($Y466="--","--",IF(D466&gt;1.5,0.15,ROUND($D466*0.1,2)))</f>
        <v>0.08</v>
      </c>
      <c r="AD466" s="544" t="n">
        <f aca="false">IF($Y466="--","--",0.15)</f>
        <v>0.15</v>
      </c>
      <c r="AE466" s="545" t="n">
        <f aca="false">IF($Y466="--","--",ROUND(AB466+AC466+AD466,2))</f>
        <v>1.91</v>
      </c>
      <c r="AF466" s="565" t="n">
        <f aca="false">IF($Y466="--","--",IF($AB466&lt;=2,$Y466+1,($Y466+1)+ROUNDUP($AB466-2,0)*0.1))</f>
        <v>2.3</v>
      </c>
      <c r="AG466" s="566" t="n">
        <f aca="false">IF($D466=0.4,0.92,IF($D466=0.6,0.68,IF($D466=0.8,0.74,IF($D466=1,0.7,IF($D466=1.2,0.66,IF($D466=1.5,0.6,IF($D466&lt;=2,(2.4-(D466+0.3)),"--")))))))</f>
        <v>0.74</v>
      </c>
      <c r="AH466" s="547" t="n">
        <f aca="false">IF($Y466="--","--",IF($AE466&lt;=$W$4,ROUND(IF($AE466&lt;1.5,$AE466*$AF466*$AG466,1.5*$AF466*$AG466),2),0))</f>
        <v>0</v>
      </c>
      <c r="AI466" s="547" t="n">
        <f aca="false">IF($Y466="--","--",IF($AE466&gt;$W$4,ROUND(IF($AE466&lt;1.5,$AE466*$AF466*$AG466,1.5*$AF466*$AG466),2),0))</f>
        <v>2.55</v>
      </c>
      <c r="AJ466" s="547" t="n">
        <f aca="false">IF($Y466="--","--",IF($AE466&gt;$W$4,ROUND(IF($AE466&lt;1.5,0,IF($AE466&gt;3,1.5*$AF466*$AG466,($AE466-1.5)*$AF466*$AG466)),2),0))</f>
        <v>0.7</v>
      </c>
      <c r="AK466" s="547" t="n">
        <f aca="false">IF($Y466="--","--",IF($AE466&gt;$W$4,ROUND(IF($AE466&lt;3,0,IF($AE466&gt;4.5,1.5*$AF466*$AG466,($AE466-3)*$AF466*$AG466)),2),0))</f>
        <v>0</v>
      </c>
      <c r="AL466" s="547" t="n">
        <f aca="false">IF($Y466="--","--",IF($AE466&gt;$W$4,ROUND(IF($AE466&lt;4.5,0,IF($AE466&gt;6,($AE466-4.5)*$AF466*$AG466,($AE466-4.5)*$AF466*$AG466)),2),0))</f>
        <v>0</v>
      </c>
      <c r="AM466" s="544" t="n">
        <f aca="false">IF($Y466="--","--",IF($AE466&gt;$W$4,IF($AE466&lt;=4,ROUND(($AG466*4)*($AE466+0.5)*2,2),0),0))</f>
        <v>14.27</v>
      </c>
      <c r="AN466" s="548" t="n">
        <f aca="false">IF($Y466="--","--",IF($AE466&gt;$W$4,IF($AE466&gt;4,ROUND(($AG466*4)*($AE466+0.5)*2,2),0),0))</f>
        <v>0</v>
      </c>
      <c r="AO466" s="558" t="s">
        <v>1556</v>
      </c>
      <c r="AP466" s="570" t="s">
        <v>10</v>
      </c>
      <c r="AQ466" s="571" t="s">
        <v>1557</v>
      </c>
      <c r="AR466" s="560" t="n">
        <v>0.8</v>
      </c>
      <c r="AS466" s="561"/>
      <c r="AT466" s="561"/>
      <c r="AU466" s="562" t="n">
        <v>40</v>
      </c>
      <c r="AV466" s="560" t="n">
        <f aca="false">IF($Y466="--","--",Y466+0.2)</f>
        <v>1.5</v>
      </c>
      <c r="AW466" s="564" t="s">
        <v>1151</v>
      </c>
      <c r="AX466" s="561" t="n">
        <f aca="false">AV466</f>
        <v>1.5</v>
      </c>
      <c r="AY466" s="538" t="n">
        <f aca="false">IF(D466&gt;2,AU466,AU466-AV466)</f>
        <v>38.5</v>
      </c>
      <c r="AZ466" s="538" t="n">
        <f aca="false">N466</f>
        <v>0.16</v>
      </c>
      <c r="BA466" s="538" t="n">
        <f aca="false">P466</f>
        <v>1.56</v>
      </c>
      <c r="BB466" s="537" t="n">
        <f aca="false">IF(F466=0,IF(ROUND(AY466*(((N466*P466)+(((D466+M466*2)/6)*P466))-ROUND(((D466+M466*2)^2)*((PI()*96.379/(4*360))-((SIN((96.379/2)*PI()/180))*(COS((96.379/2)*PI()/180))/4)),4)),2),ROUND(AY466*(((N466*P466)+(((D466+M466*2)/4)*P466))-ROUND(((D466+M466*2)^2)*((PI()*120/(4*360))-((SIN((120/2)*PI()/180))*(COS((120/2)*PI()/180))/4)),4)),2)),0)</f>
        <v>18.58</v>
      </c>
      <c r="BC466" s="549" t="n">
        <f aca="false">IF(F466&gt;0,ROUND(AY466*N466*P466,2),0)</f>
        <v>0</v>
      </c>
      <c r="BD466" s="549" t="n">
        <f aca="false">SUM(Q466:U466,AH466:AL466)</f>
        <v>121.81</v>
      </c>
      <c r="BE466" s="549" t="n">
        <f aca="false">IF(F466=0,ROUND((PI()*((D466+M466*2)^2)/4)*AY466,2),ROUND((D466+M466*2)*(F466+M466*2)*AY466,2))</f>
        <v>27.87</v>
      </c>
      <c r="BF466" s="572" t="n">
        <f aca="false">IF(($I466+M466-0.15)&lt;=2,($I466+M466+0.15),IF(($I466+M466)&lt;=3,2.35,($I466+M466+0.2)-0.85))</f>
        <v>1.9119</v>
      </c>
      <c r="BG466" s="572" t="n">
        <f aca="false">IF(D466&gt;2,(I466-F466-M466-0.11),IF(($I466+M466)&lt;=2,0,IF(($I466+M466)&gt;3,0.85,(I466+M466+0.2-BF466))))</f>
        <v>0</v>
      </c>
      <c r="BH466" s="572" t="n">
        <f aca="false">IF(D466&gt;2,ROUND(((1.42+0.4)+(0.91+0.4))*2*BG466,2),ROUND(AV466*AX466*BF466,2))</f>
        <v>4.3</v>
      </c>
      <c r="BI466" s="572" t="n">
        <f aca="false">ROUND(((PI()*0.9^2)/4)*BG466,2)</f>
        <v>0</v>
      </c>
      <c r="BJ466" s="550" t="n">
        <f aca="false">ROUND(BD466-BE466-BH466-BI466-BB466-BC466,2)</f>
        <v>71.06</v>
      </c>
      <c r="BK466" s="516"/>
    </row>
    <row r="467" customFormat="false" ht="14.25" hidden="false" customHeight="false" outlineLevel="0" collapsed="false">
      <c r="A467" s="558" t="s">
        <v>1557</v>
      </c>
      <c r="B467" s="570" t="s">
        <v>10</v>
      </c>
      <c r="C467" s="559" t="s">
        <v>1519</v>
      </c>
      <c r="D467" s="560" t="n">
        <v>0.8</v>
      </c>
      <c r="E467" s="561"/>
      <c r="F467" s="561"/>
      <c r="G467" s="560" t="s">
        <v>1155</v>
      </c>
      <c r="H467" s="562" t="n">
        <v>30</v>
      </c>
      <c r="I467" s="563" t="n">
        <v>1.63039999999999</v>
      </c>
      <c r="J467" s="563" t="n">
        <v>1.536927</v>
      </c>
      <c r="K467" s="536" t="n">
        <v>0.4</v>
      </c>
      <c r="L467" s="537" t="n">
        <f aca="false">ROUND((I467+J467)/2,2)</f>
        <v>1.58</v>
      </c>
      <c r="M467" s="538" t="n">
        <f aca="false">IF(F467=0,ROUND($D467*0.1,2),IF(D467&gt;2.8,0.18,0.15))</f>
        <v>0.08</v>
      </c>
      <c r="N467" s="538" t="n">
        <f aca="false">IF(F467=0,IF(ROUND($D467/4,2),IF(ROUND(($D467*1.2)/6,2)&lt;0.1,0.1,ROUND(($D467*1.2)/6,2))),0.5)</f>
        <v>0.16</v>
      </c>
      <c r="O467" s="537" t="n">
        <f aca="false">L467+M467+N467</f>
        <v>1.82</v>
      </c>
      <c r="P467" s="537" t="n">
        <f aca="false">IF(O467&lt;2,(D467+M467*2)+0.6,(D467+M467*2)+0.6+ROUNDUP(O467-2,0)*0.1)</f>
        <v>1.56</v>
      </c>
      <c r="Q467" s="539" t="n">
        <f aca="false">IF($O467&lt;=$W$4,ROUND(IF($O467&lt;1.5,$O467*$H467*$P467,1.5*$H467*$P467),2),0)</f>
        <v>0</v>
      </c>
      <c r="R467" s="539" t="n">
        <f aca="false">IF($O467&gt;$W$4,ROUND(IF($O467&lt;1.5,$O467*$H467*$P467,1.5*$H467*$P467),2),0)</f>
        <v>70.2</v>
      </c>
      <c r="S467" s="539" t="n">
        <f aca="false">IF($O467&gt;$W$4,ROUND(IF($O467&lt;1.5,0,IF($O467&gt;3,1.5*$H467*$P467,($O467-1.5)*$H467*$P467)),2),0)</f>
        <v>14.98</v>
      </c>
      <c r="T467" s="539" t="n">
        <f aca="false">IF($O467&gt;$W$4,ROUND(IF($O467&lt;3,0,IF($O467&gt;4.5,1.5*$H467*$P467,($O467-3)*$H467*$P467)),2),0)</f>
        <v>0</v>
      </c>
      <c r="U467" s="539" t="n">
        <f aca="false">IF($O467&gt;$W$4,ROUND(IF($O467&lt;4.5,0,IF($O467&gt;6,($O467-4.5)*$H467*$P467,($O467-4.5)*$H467*$P467)),2),0)</f>
        <v>0</v>
      </c>
      <c r="V467" s="540" t="n">
        <f aca="false">IF($O467&gt;$W$4,IF($O467&lt;=4,ROUND($H467*($O467+0.5)*2,2),0),0)</f>
        <v>139.2</v>
      </c>
      <c r="W467" s="541" t="n">
        <f aca="false">IF($O467&gt;$W$4,IF($O467&gt;4,ROUND($H467*($O467+0.5)*2,2),0),0)</f>
        <v>0</v>
      </c>
      <c r="X467" s="558" t="str">
        <f aca="false">A467</f>
        <v>JC28</v>
      </c>
      <c r="Y467" s="560" t="n">
        <f aca="false">IF($D467=0.4,1.2,IF($D467=0.6,1.2,IF($D467=0.8,1.3,IF($D467=1,1.5,IF($D467=1.2,1.7,IF($D467&lt;=2,2,"--"))))))</f>
        <v>1.3</v>
      </c>
      <c r="Z467" s="564" t="s">
        <v>1151</v>
      </c>
      <c r="AA467" s="561" t="n">
        <f aca="false">Y467</f>
        <v>1.3</v>
      </c>
      <c r="AB467" s="543" t="n">
        <f aca="false">IF($Y467="--","--",I467)</f>
        <v>1.63039999999999</v>
      </c>
      <c r="AC467" s="544" t="n">
        <f aca="false">IF($Y467="--","--",IF(D467&gt;1.5,0.15,ROUND($D467*0.1,2)))</f>
        <v>0.08</v>
      </c>
      <c r="AD467" s="544" t="n">
        <f aca="false">IF($Y467="--","--",0.15)</f>
        <v>0.15</v>
      </c>
      <c r="AE467" s="545" t="n">
        <f aca="false">IF($Y467="--","--",ROUND(AB467+AC467+AD467,2))</f>
        <v>1.86</v>
      </c>
      <c r="AF467" s="565" t="n">
        <f aca="false">IF($Y467="--","--",IF($AB467&lt;=2,$Y467+1,($Y467+1)+ROUNDUP($AB467-2,0)*0.1))</f>
        <v>2.3</v>
      </c>
      <c r="AG467" s="566" t="n">
        <f aca="false">IF($D467=0.4,0.92,IF($D467=0.6,0.68,IF($D467=0.8,0.74,IF($D467=1,0.7,IF($D467=1.2,0.66,IF($D467=1.5,0.6,IF($D467&lt;=2,(2.4-(D467+0.3)),"--")))))))</f>
        <v>0.74</v>
      </c>
      <c r="AH467" s="547" t="n">
        <f aca="false">IF($Y467="--","--",IF($AE467&lt;=$W$4,ROUND(IF($AE467&lt;1.5,$AE467*$AF467*$AG467,1.5*$AF467*$AG467),2),0))</f>
        <v>0</v>
      </c>
      <c r="AI467" s="547" t="n">
        <f aca="false">IF($Y467="--","--",IF($AE467&gt;$W$4,ROUND(IF($AE467&lt;1.5,$AE467*$AF467*$AG467,1.5*$AF467*$AG467),2),0))</f>
        <v>2.55</v>
      </c>
      <c r="AJ467" s="547" t="n">
        <f aca="false">IF($Y467="--","--",IF($AE467&gt;$W$4,ROUND(IF($AE467&lt;1.5,0,IF($AE467&gt;3,1.5*$AF467*$AG467,($AE467-1.5)*$AF467*$AG467)),2),0))</f>
        <v>0.61</v>
      </c>
      <c r="AK467" s="547" t="n">
        <f aca="false">IF($Y467="--","--",IF($AE467&gt;$W$4,ROUND(IF($AE467&lt;3,0,IF($AE467&gt;4.5,1.5*$AF467*$AG467,($AE467-3)*$AF467*$AG467)),2),0))</f>
        <v>0</v>
      </c>
      <c r="AL467" s="547" t="n">
        <f aca="false">IF($Y467="--","--",IF($AE467&gt;$W$4,ROUND(IF($AE467&lt;4.5,0,IF($AE467&gt;6,($AE467-4.5)*$AF467*$AG467,($AE467-4.5)*$AF467*$AG467)),2),0))</f>
        <v>0</v>
      </c>
      <c r="AM467" s="544" t="n">
        <f aca="false">IF($Y467="--","--",IF($AE467&gt;$W$4,IF($AE467&lt;=4,ROUND(($AG467*4)*($AE467+0.5)*2,2),0),0))</f>
        <v>13.97</v>
      </c>
      <c r="AN467" s="548" t="n">
        <f aca="false">IF($Y467="--","--",IF($AE467&gt;$W$4,IF($AE467&gt;4,ROUND(($AG467*4)*($AE467+0.5)*2,2),0),0))</f>
        <v>0</v>
      </c>
      <c r="AO467" s="558" t="s">
        <v>1557</v>
      </c>
      <c r="AP467" s="570" t="s">
        <v>10</v>
      </c>
      <c r="AQ467" s="571" t="s">
        <v>1519</v>
      </c>
      <c r="AR467" s="560" t="n">
        <v>0.8</v>
      </c>
      <c r="AS467" s="561"/>
      <c r="AT467" s="561"/>
      <c r="AU467" s="562" t="n">
        <v>30</v>
      </c>
      <c r="AV467" s="560" t="n">
        <f aca="false">IF($Y467="--","--",Y467+0.2)</f>
        <v>1.5</v>
      </c>
      <c r="AW467" s="564" t="s">
        <v>1151</v>
      </c>
      <c r="AX467" s="561" t="n">
        <f aca="false">AV467</f>
        <v>1.5</v>
      </c>
      <c r="AY467" s="538" t="n">
        <f aca="false">IF(D467&gt;2,AU467,AU467-AV467)</f>
        <v>28.5</v>
      </c>
      <c r="AZ467" s="538" t="n">
        <f aca="false">N467</f>
        <v>0.16</v>
      </c>
      <c r="BA467" s="538" t="n">
        <f aca="false">P467</f>
        <v>1.56</v>
      </c>
      <c r="BB467" s="537" t="n">
        <f aca="false">IF(F467=0,IF(ROUND(AY467*(((N467*P467)+(((D467+M467*2)/6)*P467))-ROUND(((D467+M467*2)^2)*((PI()*96.379/(4*360))-((SIN((96.379/2)*PI()/180))*(COS((96.379/2)*PI()/180))/4)),4)),2),ROUND(AY467*(((N467*P467)+(((D467+M467*2)/4)*P467))-ROUND(((D467+M467*2)^2)*((PI()*120/(4*360))-((SIN((120/2)*PI()/180))*(COS((120/2)*PI()/180))/4)),4)),2)),0)</f>
        <v>13.75</v>
      </c>
      <c r="BC467" s="549" t="n">
        <f aca="false">IF(F467&gt;0,ROUND(AY467*N467*P467,2),0)</f>
        <v>0</v>
      </c>
      <c r="BD467" s="549" t="n">
        <f aca="false">SUM(Q467:U467,AH467:AL467)</f>
        <v>88.34</v>
      </c>
      <c r="BE467" s="549" t="n">
        <f aca="false">IF(F467=0,ROUND((PI()*((D467+M467*2)^2)/4)*AY467,2),ROUND((D467+M467*2)*(F467+M467*2)*AY467,2))</f>
        <v>20.63</v>
      </c>
      <c r="BF467" s="572" t="n">
        <f aca="false">IF(($I467+M467-0.15)&lt;=2,($I467+M467+0.15),IF(($I467+M467)&lt;=3,2.35,($I467+M467+0.2)-0.85))</f>
        <v>1.86039999999999</v>
      </c>
      <c r="BG467" s="572" t="n">
        <f aca="false">IF(D467&gt;2,(I467-F467-M467-0.11),IF(($I467+M467)&lt;=2,0,IF(($I467+M467)&gt;3,0.85,(I467+M467+0.2-BF467))))</f>
        <v>0</v>
      </c>
      <c r="BH467" s="572" t="n">
        <f aca="false">IF(D467&gt;2,ROUND(((1.42+0.4)+(0.91+0.4))*2*BG467,2),ROUND(AV467*AX467*BF467,2))</f>
        <v>4.19</v>
      </c>
      <c r="BI467" s="572" t="n">
        <f aca="false">ROUND(((PI()*0.9^2)/4)*BG467,2)</f>
        <v>0</v>
      </c>
      <c r="BJ467" s="550" t="n">
        <f aca="false">ROUND(BD467-BE467-BH467-BI467-BB467-BC467,2)</f>
        <v>49.77</v>
      </c>
      <c r="BK467" s="516"/>
    </row>
    <row r="468" customFormat="false" ht="14.25" hidden="false" customHeight="false" outlineLevel="0" collapsed="false">
      <c r="A468" s="558" t="s">
        <v>1519</v>
      </c>
      <c r="B468" s="570" t="s">
        <v>10</v>
      </c>
      <c r="C468" s="559" t="s">
        <v>1558</v>
      </c>
      <c r="D468" s="560" t="n">
        <v>1.2</v>
      </c>
      <c r="E468" s="561"/>
      <c r="F468" s="561"/>
      <c r="G468" s="560" t="s">
        <v>1155</v>
      </c>
      <c r="H468" s="562" t="n">
        <v>35</v>
      </c>
      <c r="I468" s="563" t="n">
        <v>1.936927</v>
      </c>
      <c r="J468" s="563" t="n">
        <v>1.936927</v>
      </c>
      <c r="K468" s="536" t="n">
        <v>0.43</v>
      </c>
      <c r="L468" s="537" t="n">
        <f aca="false">ROUND((I468+J468)/2,2)</f>
        <v>1.94</v>
      </c>
      <c r="M468" s="538" t="n">
        <f aca="false">IF(F468=0,ROUND($D468*0.1,2),IF(D468&gt;2.8,0.18,0.15))</f>
        <v>0.12</v>
      </c>
      <c r="N468" s="538" t="n">
        <f aca="false">IF(F468=0,IF(ROUND($D468/4,2),IF(ROUND(($D468*1.2)/6,2)&lt;0.1,0.1,ROUND(($D468*1.2)/6,2))),0.5)</f>
        <v>0.24</v>
      </c>
      <c r="O468" s="537" t="n">
        <f aca="false">L468+M468+N468</f>
        <v>2.3</v>
      </c>
      <c r="P468" s="537" t="n">
        <f aca="false">IF(O468&lt;2,(D468+M468*2)+0.6,(D468+M468*2)+0.6+ROUNDUP(O468-2,0)*0.1)</f>
        <v>2.14</v>
      </c>
      <c r="Q468" s="539" t="n">
        <f aca="false">IF($O468&lt;=$W$4,ROUND(IF($O468&lt;1.5,$O468*$H468*$P468,1.5*$H468*$P468),2),0)</f>
        <v>0</v>
      </c>
      <c r="R468" s="539" t="n">
        <f aca="false">IF($O468&gt;$W$4,ROUND(IF($O468&lt;1.5,$O468*$H468*$P468,1.5*$H468*$P468),2),0)</f>
        <v>112.35</v>
      </c>
      <c r="S468" s="539" t="n">
        <f aca="false">IF($O468&gt;$W$4,ROUND(IF($O468&lt;1.5,0,IF($O468&gt;3,1.5*$H468*$P468,($O468-1.5)*$H468*$P468)),2),0)</f>
        <v>59.92</v>
      </c>
      <c r="T468" s="539" t="n">
        <f aca="false">IF($O468&gt;$W$4,ROUND(IF($O468&lt;3,0,IF($O468&gt;4.5,1.5*$H468*$P468,($O468-3)*$H468*$P468)),2),0)</f>
        <v>0</v>
      </c>
      <c r="U468" s="539" t="n">
        <f aca="false">IF($O468&gt;$W$4,ROUND(IF($O468&lt;4.5,0,IF($O468&gt;6,($O468-4.5)*$H468*$P468,($O468-4.5)*$H468*$P468)),2),0)</f>
        <v>0</v>
      </c>
      <c r="V468" s="540" t="n">
        <f aca="false">IF($O468&gt;$W$4,IF($O468&lt;=4,ROUND($H468*($O468+0.5)*2,2),0),0)</f>
        <v>196</v>
      </c>
      <c r="W468" s="541" t="n">
        <f aca="false">IF($O468&gt;$W$4,IF($O468&gt;4,ROUND($H468*($O468+0.5)*2,2),0),0)</f>
        <v>0</v>
      </c>
      <c r="X468" s="558" t="str">
        <f aca="false">A468</f>
        <v>JC29</v>
      </c>
      <c r="Y468" s="560" t="n">
        <f aca="false">IF($D468=0.4,1.2,IF($D468=0.6,1.2,IF($D468=0.8,1.3,IF($D468=1,1.5,IF($D468=1.2,1.7,IF($D468&lt;=2,2,"--"))))))</f>
        <v>1.7</v>
      </c>
      <c r="Z468" s="564" t="s">
        <v>1151</v>
      </c>
      <c r="AA468" s="561" t="n">
        <f aca="false">Y468</f>
        <v>1.7</v>
      </c>
      <c r="AB468" s="543" t="n">
        <f aca="false">IF($Y468="--","--",I468)</f>
        <v>1.936927</v>
      </c>
      <c r="AC468" s="544" t="n">
        <f aca="false">IF($Y468="--","--",IF(D468&gt;1.5,0.15,ROUND($D468*0.1,2)))</f>
        <v>0.12</v>
      </c>
      <c r="AD468" s="544" t="n">
        <f aca="false">IF($Y468="--","--",0.15)</f>
        <v>0.15</v>
      </c>
      <c r="AE468" s="545" t="n">
        <f aca="false">IF($Y468="--","--",ROUND(AB468+AC468+AD468,2))</f>
        <v>2.21</v>
      </c>
      <c r="AF468" s="565" t="n">
        <f aca="false">IF($Y468="--","--",IF($AB468&lt;=2,$Y468+1,($Y468+1)+ROUNDUP($AB468-2,0)*0.1))</f>
        <v>2.7</v>
      </c>
      <c r="AG468" s="566" t="n">
        <f aca="false">IF($D468=0.4,0.92,IF($D468=0.6,0.68,IF($D468=0.8,0.74,IF($D468=1,0.7,IF($D468=1.2,0.66,IF($D468=1.5,0.6,IF($D468&lt;=2,(2.4-(D468+0.3)),"--")))))))</f>
        <v>0.66</v>
      </c>
      <c r="AH468" s="547" t="n">
        <f aca="false">IF($Y468="--","--",IF($AE468&lt;=$W$4,ROUND(IF($AE468&lt;1.5,$AE468*$AF468*$AG468,1.5*$AF468*$AG468),2),0))</f>
        <v>0</v>
      </c>
      <c r="AI468" s="547" t="n">
        <f aca="false">IF($Y468="--","--",IF($AE468&gt;$W$4,ROUND(IF($AE468&lt;1.5,$AE468*$AF468*$AG468,1.5*$AF468*$AG468),2),0))</f>
        <v>2.67</v>
      </c>
      <c r="AJ468" s="547" t="n">
        <f aca="false">IF($Y468="--","--",IF($AE468&gt;$W$4,ROUND(IF($AE468&lt;1.5,0,IF($AE468&gt;3,1.5*$AF468*$AG468,($AE468-1.5)*$AF468*$AG468)),2),0))</f>
        <v>1.27</v>
      </c>
      <c r="AK468" s="547" t="n">
        <f aca="false">IF($Y468="--","--",IF($AE468&gt;$W$4,ROUND(IF($AE468&lt;3,0,IF($AE468&gt;4.5,1.5*$AF468*$AG468,($AE468-3)*$AF468*$AG468)),2),0))</f>
        <v>0</v>
      </c>
      <c r="AL468" s="547" t="n">
        <f aca="false">IF($Y468="--","--",IF($AE468&gt;$W$4,ROUND(IF($AE468&lt;4.5,0,IF($AE468&gt;6,($AE468-4.5)*$AF468*$AG468,($AE468-4.5)*$AF468*$AG468)),2),0))</f>
        <v>0</v>
      </c>
      <c r="AM468" s="544" t="n">
        <f aca="false">IF($Y468="--","--",IF($AE468&gt;$W$4,IF($AE468&lt;=4,ROUND(($AG468*4)*($AE468+0.5)*2,2),0),0))</f>
        <v>14.31</v>
      </c>
      <c r="AN468" s="548" t="n">
        <f aca="false">IF($Y468="--","--",IF($AE468&gt;$W$4,IF($AE468&gt;4,ROUND(($AG468*4)*($AE468+0.5)*2,2),0),0))</f>
        <v>0</v>
      </c>
      <c r="AO468" s="558" t="s">
        <v>1519</v>
      </c>
      <c r="AP468" s="570" t="s">
        <v>10</v>
      </c>
      <c r="AQ468" s="571" t="s">
        <v>1558</v>
      </c>
      <c r="AR468" s="560" t="n">
        <v>1.2</v>
      </c>
      <c r="AS468" s="561"/>
      <c r="AT468" s="561"/>
      <c r="AU468" s="562" t="n">
        <v>35</v>
      </c>
      <c r="AV468" s="560" t="n">
        <f aca="false">IF($Y468="--","--",Y468+0.2)</f>
        <v>1.9</v>
      </c>
      <c r="AW468" s="564" t="s">
        <v>1151</v>
      </c>
      <c r="AX468" s="561" t="n">
        <f aca="false">AV468</f>
        <v>1.9</v>
      </c>
      <c r="AY468" s="538" t="n">
        <f aca="false">IF(D468&gt;2,AU468,AU468-AV468)</f>
        <v>33.1</v>
      </c>
      <c r="AZ468" s="538" t="n">
        <f aca="false">N468</f>
        <v>0.24</v>
      </c>
      <c r="BA468" s="538" t="n">
        <f aca="false">P468</f>
        <v>2.14</v>
      </c>
      <c r="BB468" s="537" t="n">
        <f aca="false">IF(F468=0,IF(ROUND(AY468*(((N468*P468)+(((D468+M468*2)/6)*P468))-ROUND(((D468+M468*2)^2)*((PI()*96.379/(4*360))-((SIN((96.379/2)*PI()/180))*(COS((96.379/2)*PI()/180))/4)),4)),2),ROUND(AY468*(((N468*P468)+(((D468+M468*2)/4)*P468))-ROUND(((D468+M468*2)^2)*((PI()*120/(4*360))-((SIN((120/2)*PI()/180))*(COS((120/2)*PI()/180))/4)),4)),2)),0)</f>
        <v>31.96</v>
      </c>
      <c r="BC468" s="549" t="n">
        <f aca="false">IF(F468&gt;0,ROUND(AY468*N468*P468,2),0)</f>
        <v>0</v>
      </c>
      <c r="BD468" s="549" t="n">
        <f aca="false">SUM(Q468:U468,AH468:AL468)</f>
        <v>176.21</v>
      </c>
      <c r="BE468" s="549" t="n">
        <f aca="false">IF(F468=0,ROUND((PI()*((D468+M468*2)^2)/4)*AY468,2),ROUND((D468+M468*2)*(F468+M468*2)*AY468,2))</f>
        <v>53.91</v>
      </c>
      <c r="BF468" s="572" t="n">
        <f aca="false">IF(($I468+M468-0.15)&lt;=2,($I468+M468+0.15),IF(($I468+M468)&lt;=3,2.35,($I468+M468+0.2)-0.85))</f>
        <v>2.206927</v>
      </c>
      <c r="BG468" s="572" t="n">
        <f aca="false">IF(D468&gt;2,(I468-F468-M468-0.11),IF(($I468+M468)&lt;=2,0,IF(($I468+M468)&gt;3,0.85,(I468+M468+0.2-BF468))))</f>
        <v>0.0500000000000003</v>
      </c>
      <c r="BH468" s="572" t="n">
        <f aca="false">IF(D468&gt;2,ROUND(((1.42+0.4)+(0.91+0.4))*2*BG468,2),ROUND(AV468*AX468*BF468,2))</f>
        <v>7.97</v>
      </c>
      <c r="BI468" s="572" t="n">
        <f aca="false">ROUND(((PI()*0.9^2)/4)*BG468,2)</f>
        <v>0.03</v>
      </c>
      <c r="BJ468" s="550" t="n">
        <f aca="false">ROUND(BD468-BE468-BH468-BI468-BB468-BC468,2)</f>
        <v>82.34</v>
      </c>
      <c r="BK468" s="516"/>
    </row>
    <row r="469" customFormat="false" ht="14.25" hidden="false" customHeight="false" outlineLevel="0" collapsed="false">
      <c r="A469" s="530" t="s">
        <v>1558</v>
      </c>
      <c r="B469" s="531" t="s">
        <v>10</v>
      </c>
      <c r="C469" s="532" t="s">
        <v>1526</v>
      </c>
      <c r="D469" s="533" t="n">
        <v>1.5</v>
      </c>
      <c r="E469" s="534"/>
      <c r="F469" s="534"/>
      <c r="G469" s="533" t="s">
        <v>1155</v>
      </c>
      <c r="H469" s="535" t="n">
        <v>34</v>
      </c>
      <c r="I469" s="536" t="n">
        <v>2.366927</v>
      </c>
      <c r="J469" s="536" t="n">
        <v>2.22642699999999</v>
      </c>
      <c r="K469" s="536" t="n">
        <v>0</v>
      </c>
      <c r="L469" s="537" t="n">
        <f aca="false">ROUND((I469+J469)/2,2)</f>
        <v>2.3</v>
      </c>
      <c r="M469" s="538" t="n">
        <f aca="false">IF(F469=0,ROUND($D469*0.1,2),IF(D469&gt;2.8,0.18,0.15))</f>
        <v>0.15</v>
      </c>
      <c r="N469" s="538" t="n">
        <f aca="false">IF(F469=0,IF(ROUND($D469/4,2),IF(ROUND(($D469*1.2)/6,2)&lt;0.1,0.1,ROUND(($D469*1.2)/6,2))),0.5)</f>
        <v>0.3</v>
      </c>
      <c r="O469" s="537" t="n">
        <f aca="false">L469+M469+N469</f>
        <v>2.75</v>
      </c>
      <c r="P469" s="537" t="n">
        <f aca="false">IF(O469&lt;2,(D469+M469*2)+0.6,(D469+M469*2)+0.6+ROUNDUP(O469-2,0)*0.1)</f>
        <v>2.5</v>
      </c>
      <c r="Q469" s="539" t="n">
        <f aca="false">IF($O469&lt;=$W$4,ROUND(IF($O469&lt;1.5,$O469*$H469*$P469,1.5*$H469*$P469),2),0)</f>
        <v>0</v>
      </c>
      <c r="R469" s="539" t="n">
        <f aca="false">IF($O469&gt;$W$4,ROUND(IF($O469&lt;1.5,$O469*$H469*$P469,1.5*$H469*$P469),2),0)</f>
        <v>127.5</v>
      </c>
      <c r="S469" s="539" t="n">
        <f aca="false">IF($O469&gt;$W$4,ROUND(IF($O469&lt;1.5,0,IF($O469&gt;3,1.5*$H469*$P469,($O469-1.5)*$H469*$P469)),2),0)</f>
        <v>106.25</v>
      </c>
      <c r="T469" s="539" t="n">
        <f aca="false">IF($O469&gt;$W$4,ROUND(IF($O469&lt;3,0,IF($O469&gt;4.5,1.5*$H469*$P469,($O469-3)*$H469*$P469)),2),0)</f>
        <v>0</v>
      </c>
      <c r="U469" s="539" t="n">
        <f aca="false">IF($O469&gt;$W$4,ROUND(IF($O469&lt;4.5,0,IF($O469&gt;6,($O469-4.5)*$H469*$P469,($O469-4.5)*$H469*$P469)),2),0)</f>
        <v>0</v>
      </c>
      <c r="V469" s="540" t="n">
        <f aca="false">IF($O469&gt;$W$4,IF($O469&lt;=4,ROUND($H469*($O469+0.5)*2,2),0),0)</f>
        <v>221</v>
      </c>
      <c r="W469" s="541" t="n">
        <f aca="false">IF($O469&gt;$W$4,IF($O469&gt;4,ROUND($H469*($O469+0.5)*2,2),0),0)</f>
        <v>0</v>
      </c>
      <c r="X469" s="530" t="str">
        <f aca="false">A469</f>
        <v>JC30</v>
      </c>
      <c r="Y469" s="533" t="n">
        <f aca="false">IF($D469=0.4,1.2,IF($D469=0.6,1.2,IF($D469=0.8,1.3,IF($D469=1,1.5,IF($D469=1.2,1.7,IF($D469&lt;=2,2,"--"))))))</f>
        <v>2</v>
      </c>
      <c r="Z469" s="542" t="s">
        <v>1151</v>
      </c>
      <c r="AA469" s="534" t="n">
        <f aca="false">Y469</f>
        <v>2</v>
      </c>
      <c r="AB469" s="543" t="n">
        <f aca="false">IF($Y469="--","--",I469)</f>
        <v>2.366927</v>
      </c>
      <c r="AC469" s="544" t="n">
        <f aca="false">IF($Y469="--","--",IF(D469&gt;1.5,0.15,ROUND($D469*0.1,2)))</f>
        <v>0.15</v>
      </c>
      <c r="AD469" s="544" t="n">
        <f aca="false">IF($Y469="--","--",0.15)</f>
        <v>0.15</v>
      </c>
      <c r="AE469" s="545" t="n">
        <f aca="false">IF($Y469="--","--",ROUND(AB469+AC469+AD469,2))</f>
        <v>2.67</v>
      </c>
      <c r="AF469" s="545" t="n">
        <f aca="false">IF($Y469="--","--",IF($AB469&lt;=2,$Y469+1,($Y469+1)+ROUNDUP($AB469-2,0)*0.1))</f>
        <v>3.1</v>
      </c>
      <c r="AG469" s="546" t="n">
        <f aca="false">IF($D469=0.4,0.92,IF($D469=0.6,0.68,IF($D469=0.8,0.74,IF($D469=1,0.7,IF($D469=1.2,0.66,IF($D469=1.5,0.6,IF($D469&lt;=2,(2.4-(D469+0.3)),"--")))))))</f>
        <v>0.6</v>
      </c>
      <c r="AH469" s="547" t="n">
        <f aca="false">IF($Y469="--","--",IF($AE469&lt;=$W$4,ROUND(IF($AE469&lt;1.5,$AE469*$AF469*$AG469,1.5*$AF469*$AG469),2),0))</f>
        <v>0</v>
      </c>
      <c r="AI469" s="547" t="n">
        <f aca="false">IF($Y469="--","--",IF($AE469&gt;$W$4,ROUND(IF($AE469&lt;1.5,$AE469*$AF469*$AG469,1.5*$AF469*$AG469),2),0))</f>
        <v>2.79</v>
      </c>
      <c r="AJ469" s="547" t="n">
        <f aca="false">IF($Y469="--","--",IF($AE469&gt;$W$4,ROUND(IF($AE469&lt;1.5,0,IF($AE469&gt;3,1.5*$AF469*$AG469,($AE469-1.5)*$AF469*$AG469)),2),0))</f>
        <v>2.18</v>
      </c>
      <c r="AK469" s="547" t="n">
        <f aca="false">IF($Y469="--","--",IF($AE469&gt;$W$4,ROUND(IF($AE469&lt;3,0,IF($AE469&gt;4.5,1.5*$AF469*$AG469,($AE469-3)*$AF469*$AG469)),2),0))</f>
        <v>0</v>
      </c>
      <c r="AL469" s="547" t="n">
        <f aca="false">IF($Y469="--","--",IF($AE469&gt;$W$4,ROUND(IF($AE469&lt;4.5,0,IF($AE469&gt;6,($AE469-4.5)*$AF469*$AG469,($AE469-4.5)*$AF469*$AG469)),2),0))</f>
        <v>0</v>
      </c>
      <c r="AM469" s="544" t="n">
        <f aca="false">IF($Y469="--","--",IF($AE469&gt;$W$4,IF($AE469&lt;=4,ROUND(($AG469*4)*($AE469+0.5)*2,2),0),0))</f>
        <v>15.22</v>
      </c>
      <c r="AN469" s="548" t="n">
        <f aca="false">IF($Y469="--","--",IF($AE469&gt;$W$4,IF($AE469&gt;4,ROUND(($AG469*4)*($AE469+0.5)*2,2),0),0))</f>
        <v>0</v>
      </c>
      <c r="AO469" s="530" t="s">
        <v>1558</v>
      </c>
      <c r="AP469" s="531" t="s">
        <v>10</v>
      </c>
      <c r="AQ469" s="569" t="s">
        <v>1526</v>
      </c>
      <c r="AR469" s="533" t="n">
        <v>1.5</v>
      </c>
      <c r="AS469" s="534"/>
      <c r="AT469" s="534"/>
      <c r="AU469" s="535" t="n">
        <v>34</v>
      </c>
      <c r="AV469" s="533" t="n">
        <f aca="false">IF($Y469="--","--",Y469+0.2)</f>
        <v>2.2</v>
      </c>
      <c r="AW469" s="542" t="s">
        <v>1151</v>
      </c>
      <c r="AX469" s="534" t="n">
        <f aca="false">AV469</f>
        <v>2.2</v>
      </c>
      <c r="AY469" s="538" t="n">
        <f aca="false">IF(D469&gt;2,AU469,AU469-AV469)</f>
        <v>31.8</v>
      </c>
      <c r="AZ469" s="538" t="n">
        <f aca="false">N469</f>
        <v>0.3</v>
      </c>
      <c r="BA469" s="538" t="n">
        <f aca="false">P469</f>
        <v>2.5</v>
      </c>
      <c r="BB469" s="537" t="n">
        <f aca="false">IF(F469=0,IF(ROUND(AY469*(((N469*P469)+(((D469+M469*2)/6)*P469))-ROUND(((D469+M469*2)^2)*((PI()*96.379/(4*360))-((SIN((96.379/2)*PI()/180))*(COS((96.379/2)*PI()/180))/4)),4)),2),ROUND(AY469*(((N469*P469)+(((D469+M469*2)/4)*P469))-ROUND(((D469+M469*2)^2)*((PI()*120/(4*360))-((SIN((120/2)*PI()/180))*(COS((120/2)*PI()/180))/4)),4)),2)),0)</f>
        <v>43.8</v>
      </c>
      <c r="BC469" s="549" t="n">
        <f aca="false">IF(F469&gt;0,ROUND(AY469*N469*P469,2),0)</f>
        <v>0</v>
      </c>
      <c r="BD469" s="549" t="n">
        <f aca="false">SUM(Q469:U469,AH469:AL469)</f>
        <v>238.72</v>
      </c>
      <c r="BE469" s="549" t="n">
        <f aca="false">IF(F469=0,ROUND((PI()*((D469+M469*2)^2)/4)*AY469,2),ROUND((D469+M469*2)*(F469+M469*2)*AY469,2))</f>
        <v>80.92</v>
      </c>
      <c r="BF469" s="572" t="n">
        <f aca="false">IF(($I469+M469-0.15)&lt;=2,($I469+M469+0.15),IF(($I469+M469)&lt;=3,2.35,($I469+M469+0.2)-0.85))</f>
        <v>2.35</v>
      </c>
      <c r="BG469" s="572" t="n">
        <f aca="false">IF(D469&gt;2,(I469-F469-M469-0.11),IF(($I469+M469)&lt;=2,0,IF(($I469+M469)&gt;3,0.85,(I469+M469+0.2-BF469))))</f>
        <v>0.366927</v>
      </c>
      <c r="BH469" s="572" t="n">
        <f aca="false">IF(D469&gt;2,ROUND(((1.42+0.4)+(0.91+0.4))*2*BG469,2),ROUND(AV469*AX469*BF469,2))</f>
        <v>11.37</v>
      </c>
      <c r="BI469" s="572" t="n">
        <f aca="false">ROUND(((PI()*0.9^2)/4)*BG469,2)</f>
        <v>0.23</v>
      </c>
      <c r="BJ469" s="550" t="n">
        <f aca="false">ROUND(BD469-BE469-BH469-BI469-BB469-BC469,2)</f>
        <v>102.4</v>
      </c>
      <c r="BK469" s="516"/>
    </row>
    <row r="470" customFormat="false" ht="14.25" hidden="false" customHeight="false" outlineLevel="0" collapsed="false">
      <c r="A470" s="558" t="s">
        <v>1526</v>
      </c>
      <c r="B470" s="570" t="s">
        <v>10</v>
      </c>
      <c r="C470" s="559" t="s">
        <v>1531</v>
      </c>
      <c r="D470" s="560" t="n">
        <v>1.5</v>
      </c>
      <c r="E470" s="561"/>
      <c r="F470" s="561"/>
      <c r="G470" s="560" t="s">
        <v>1155</v>
      </c>
      <c r="H470" s="562" t="n">
        <v>36</v>
      </c>
      <c r="I470" s="563" t="n">
        <v>2.22642699999999</v>
      </c>
      <c r="J470" s="563" t="n">
        <v>2.11902699999999</v>
      </c>
      <c r="K470" s="536" t="n">
        <v>0</v>
      </c>
      <c r="L470" s="537" t="n">
        <f aca="false">ROUND((I470+J470)/2,2)</f>
        <v>2.17</v>
      </c>
      <c r="M470" s="538" t="n">
        <f aca="false">IF(F470=0,ROUND($D470*0.1,2),IF(D470&gt;2.8,0.18,0.15))</f>
        <v>0.15</v>
      </c>
      <c r="N470" s="538" t="n">
        <f aca="false">IF(F470=0,IF(ROUND($D470/4,2),IF(ROUND(($D470*1.2)/6,2)&lt;0.1,0.1,ROUND(($D470*1.2)/6,2))),0.5)</f>
        <v>0.3</v>
      </c>
      <c r="O470" s="537" t="n">
        <f aca="false">L470+M470+N470</f>
        <v>2.62</v>
      </c>
      <c r="P470" s="537" t="n">
        <f aca="false">IF(O470&lt;2,(D470+M470*2)+0.6,(D470+M470*2)+0.6+ROUNDUP(O470-2,0)*0.1)</f>
        <v>2.5</v>
      </c>
      <c r="Q470" s="539" t="n">
        <f aca="false">IF($O470&lt;=$W$4,ROUND(IF($O470&lt;1.5,$O470*$H470*$P470,1.5*$H470*$P470),2),0)</f>
        <v>0</v>
      </c>
      <c r="R470" s="539" t="n">
        <f aca="false">IF($O470&gt;$W$4,ROUND(IF($O470&lt;1.5,$O470*$H470*$P470,1.5*$H470*$P470),2),0)</f>
        <v>135</v>
      </c>
      <c r="S470" s="539" t="n">
        <f aca="false">IF($O470&gt;$W$4,ROUND(IF($O470&lt;1.5,0,IF($O470&gt;3,1.5*$H470*$P470,($O470-1.5)*$H470*$P470)),2),0)</f>
        <v>100.8</v>
      </c>
      <c r="T470" s="539" t="n">
        <f aca="false">IF($O470&gt;$W$4,ROUND(IF($O470&lt;3,0,IF($O470&gt;4.5,1.5*$H470*$P470,($O470-3)*$H470*$P470)),2),0)</f>
        <v>0</v>
      </c>
      <c r="U470" s="539" t="n">
        <f aca="false">IF($O470&gt;$W$4,ROUND(IF($O470&lt;4.5,0,IF($O470&gt;6,($O470-4.5)*$H470*$P470,($O470-4.5)*$H470*$P470)),2),0)</f>
        <v>0</v>
      </c>
      <c r="V470" s="540" t="n">
        <f aca="false">IF($O470&gt;$W$4,IF($O470&lt;=4,ROUND($H470*($O470+0.5)*2,2),0),0)</f>
        <v>224.64</v>
      </c>
      <c r="W470" s="541" t="n">
        <f aca="false">IF($O470&gt;$W$4,IF($O470&gt;4,ROUND($H470*($O470+0.5)*2,2),0),0)</f>
        <v>0</v>
      </c>
      <c r="X470" s="558" t="str">
        <f aca="false">A470</f>
        <v>JC31</v>
      </c>
      <c r="Y470" s="560" t="n">
        <f aca="false">IF($D470=0.4,1.2,IF($D470=0.6,1.2,IF($D470=0.8,1.3,IF($D470=1,1.5,IF($D470=1.2,1.7,IF($D470&lt;=2,2,"--"))))))</f>
        <v>2</v>
      </c>
      <c r="Z470" s="564" t="s">
        <v>1151</v>
      </c>
      <c r="AA470" s="561" t="n">
        <f aca="false">Y470</f>
        <v>2</v>
      </c>
      <c r="AB470" s="543" t="n">
        <f aca="false">IF($Y470="--","--",I470)</f>
        <v>2.22642699999999</v>
      </c>
      <c r="AC470" s="544" t="n">
        <f aca="false">IF($Y470="--","--",IF(D470&gt;1.5,0.15,ROUND($D470*0.1,2)))</f>
        <v>0.15</v>
      </c>
      <c r="AD470" s="544" t="n">
        <f aca="false">IF($Y470="--","--",0.15)</f>
        <v>0.15</v>
      </c>
      <c r="AE470" s="545" t="n">
        <f aca="false">IF($Y470="--","--",ROUND(AB470+AC470+AD470,2))</f>
        <v>2.53</v>
      </c>
      <c r="AF470" s="565" t="n">
        <f aca="false">IF($Y470="--","--",IF($AB470&lt;=2,$Y470+1,($Y470+1)+ROUNDUP($AB470-2,0)*0.1))</f>
        <v>3.1</v>
      </c>
      <c r="AG470" s="566" t="n">
        <f aca="false">IF($D470=0.4,0.92,IF($D470=0.6,0.68,IF($D470=0.8,0.74,IF($D470=1,0.7,IF($D470=1.2,0.66,IF($D470=1.5,0.6,IF($D470&lt;=2,(2.4-(D470+0.3)),"--")))))))</f>
        <v>0.6</v>
      </c>
      <c r="AH470" s="547" t="n">
        <f aca="false">IF($Y470="--","--",IF($AE470&lt;=$W$4,ROUND(IF($AE470&lt;1.5,$AE470*$AF470*$AG470,1.5*$AF470*$AG470),2),0))</f>
        <v>0</v>
      </c>
      <c r="AI470" s="547" t="n">
        <f aca="false">IF($Y470="--","--",IF($AE470&gt;$W$4,ROUND(IF($AE470&lt;1.5,$AE470*$AF470*$AG470,1.5*$AF470*$AG470),2),0))</f>
        <v>2.79</v>
      </c>
      <c r="AJ470" s="547" t="n">
        <f aca="false">IF($Y470="--","--",IF($AE470&gt;$W$4,ROUND(IF($AE470&lt;1.5,0,IF($AE470&gt;3,1.5*$AF470*$AG470,($AE470-1.5)*$AF470*$AG470)),2),0))</f>
        <v>1.92</v>
      </c>
      <c r="AK470" s="547" t="n">
        <f aca="false">IF($Y470="--","--",IF($AE470&gt;$W$4,ROUND(IF($AE470&lt;3,0,IF($AE470&gt;4.5,1.5*$AF470*$AG470,($AE470-3)*$AF470*$AG470)),2),0))</f>
        <v>0</v>
      </c>
      <c r="AL470" s="547" t="n">
        <f aca="false">IF($Y470="--","--",IF($AE470&gt;$W$4,ROUND(IF($AE470&lt;4.5,0,IF($AE470&gt;6,($AE470-4.5)*$AF470*$AG470,($AE470-4.5)*$AF470*$AG470)),2),0))</f>
        <v>0</v>
      </c>
      <c r="AM470" s="544" t="n">
        <f aca="false">IF($Y470="--","--",IF($AE470&gt;$W$4,IF($AE470&lt;=4,ROUND(($AG470*4)*($AE470+0.5)*2,2),0),0))</f>
        <v>14.54</v>
      </c>
      <c r="AN470" s="548" t="n">
        <f aca="false">IF($Y470="--","--",IF($AE470&gt;$W$4,IF($AE470&gt;4,ROUND(($AG470*4)*($AE470+0.5)*2,2),0),0))</f>
        <v>0</v>
      </c>
      <c r="AO470" s="558" t="s">
        <v>1526</v>
      </c>
      <c r="AP470" s="570" t="s">
        <v>10</v>
      </c>
      <c r="AQ470" s="571" t="s">
        <v>1531</v>
      </c>
      <c r="AR470" s="560" t="n">
        <v>1.5</v>
      </c>
      <c r="AS470" s="561"/>
      <c r="AT470" s="561"/>
      <c r="AU470" s="562" t="n">
        <v>36</v>
      </c>
      <c r="AV470" s="560" t="n">
        <f aca="false">IF($Y470="--","--",Y470+0.2)</f>
        <v>2.2</v>
      </c>
      <c r="AW470" s="564" t="s">
        <v>1151</v>
      </c>
      <c r="AX470" s="561" t="n">
        <f aca="false">AV470</f>
        <v>2.2</v>
      </c>
      <c r="AY470" s="538" t="n">
        <f aca="false">IF(D470&gt;2,AU470,AU470-AV470)</f>
        <v>33.8</v>
      </c>
      <c r="AZ470" s="538" t="n">
        <f aca="false">N470</f>
        <v>0.3</v>
      </c>
      <c r="BA470" s="538" t="n">
        <f aca="false">P470</f>
        <v>2.5</v>
      </c>
      <c r="BB470" s="537" t="n">
        <f aca="false">IF(F470=0,IF(ROUND(AY470*(((N470*P470)+(((D470+M470*2)/6)*P470))-ROUND(((D470+M470*2)^2)*((PI()*96.379/(4*360))-((SIN((96.379/2)*PI()/180))*(COS((96.379/2)*PI()/180))/4)),4)),2),ROUND(AY470*(((N470*P470)+(((D470+M470*2)/4)*P470))-ROUND(((D470+M470*2)^2)*((PI()*120/(4*360))-((SIN((120/2)*PI()/180))*(COS((120/2)*PI()/180))/4)),4)),2)),0)</f>
        <v>46.56</v>
      </c>
      <c r="BC470" s="549" t="n">
        <f aca="false">IF(F470&gt;0,ROUND(AY470*N470*P470,2),0)</f>
        <v>0</v>
      </c>
      <c r="BD470" s="549" t="n">
        <f aca="false">SUM(Q470:U470,AH470:AL470)</f>
        <v>240.51</v>
      </c>
      <c r="BE470" s="549" t="n">
        <f aca="false">IF(F470=0,ROUND((PI()*((D470+M470*2)^2)/4)*AY470,2),ROUND((D470+M470*2)*(F470+M470*2)*AY470,2))</f>
        <v>86.01</v>
      </c>
      <c r="BF470" s="572" t="n">
        <f aca="false">IF(($I470+M470-0.15)&lt;=2,($I470+M470+0.15),IF(($I470+M470)&lt;=3,2.35,($I470+M470+0.2)-0.85))</f>
        <v>2.35</v>
      </c>
      <c r="BG470" s="572" t="n">
        <f aca="false">IF(D470&gt;2,(I470-F470-M470-0.11),IF(($I470+M470)&lt;=2,0,IF(($I470+M470)&gt;3,0.85,(I470+M470+0.2-BF470))))</f>
        <v>0.22642699999999</v>
      </c>
      <c r="BH470" s="572" t="n">
        <f aca="false">IF(D470&gt;2,ROUND(((1.42+0.4)+(0.91+0.4))*2*BG470,2),ROUND(AV470*AX470*BF470,2))</f>
        <v>11.37</v>
      </c>
      <c r="BI470" s="572" t="n">
        <f aca="false">ROUND(((PI()*0.9^2)/4)*BG470,2)</f>
        <v>0.14</v>
      </c>
      <c r="BJ470" s="550" t="n">
        <f aca="false">ROUND(BD470-BE470-BH470-BI470-BB470-BC470,2)</f>
        <v>96.43</v>
      </c>
      <c r="BK470" s="516"/>
    </row>
    <row r="471" customFormat="false" ht="14.25" hidden="false" customHeight="false" outlineLevel="0" collapsed="false">
      <c r="A471" s="558" t="s">
        <v>1531</v>
      </c>
      <c r="B471" s="570" t="s">
        <v>10</v>
      </c>
      <c r="C471" s="559" t="s">
        <v>1559</v>
      </c>
      <c r="D471" s="560" t="n">
        <v>1.5</v>
      </c>
      <c r="E471" s="561"/>
      <c r="F471" s="561"/>
      <c r="G471" s="560" t="s">
        <v>1155</v>
      </c>
      <c r="H471" s="562" t="n">
        <v>20</v>
      </c>
      <c r="I471" s="563" t="n">
        <v>2.11902699999999</v>
      </c>
      <c r="J471" s="563" t="n">
        <v>2.522627</v>
      </c>
      <c r="K471" s="536" t="n">
        <v>0</v>
      </c>
      <c r="L471" s="537" t="n">
        <f aca="false">ROUND((I471+J471)/2,2)</f>
        <v>2.32</v>
      </c>
      <c r="M471" s="538" t="n">
        <f aca="false">IF(F471=0,ROUND($D471*0.1,2),IF(D471&gt;2.8,0.18,0.15))</f>
        <v>0.15</v>
      </c>
      <c r="N471" s="538" t="n">
        <f aca="false">IF(F471=0,IF(ROUND($D471/4,2),IF(ROUND(($D471*1.2)/6,2)&lt;0.1,0.1,ROUND(($D471*1.2)/6,2))),0.5)</f>
        <v>0.3</v>
      </c>
      <c r="O471" s="537" t="n">
        <f aca="false">L471+M471+N471</f>
        <v>2.77</v>
      </c>
      <c r="P471" s="537" t="n">
        <f aca="false">IF(O471&lt;2,(D471+M471*2)+0.6,(D471+M471*2)+0.6+ROUNDUP(O471-2,0)*0.1)</f>
        <v>2.5</v>
      </c>
      <c r="Q471" s="539" t="n">
        <f aca="false">IF($O471&lt;=$W$4,ROUND(IF($O471&lt;1.5,$O471*$H471*$P471,1.5*$H471*$P471),2),0)</f>
        <v>0</v>
      </c>
      <c r="R471" s="539" t="n">
        <f aca="false">IF($O471&gt;$W$4,ROUND(IF($O471&lt;1.5,$O471*$H471*$P471,1.5*$H471*$P471),2),0)</f>
        <v>75</v>
      </c>
      <c r="S471" s="539" t="n">
        <f aca="false">IF($O471&gt;$W$4,ROUND(IF($O471&lt;1.5,0,IF($O471&gt;3,1.5*$H471*$P471,($O471-1.5)*$H471*$P471)),2),0)</f>
        <v>63.5</v>
      </c>
      <c r="T471" s="539" t="n">
        <f aca="false">IF($O471&gt;$W$4,ROUND(IF($O471&lt;3,0,IF($O471&gt;4.5,1.5*$H471*$P471,($O471-3)*$H471*$P471)),2),0)</f>
        <v>0</v>
      </c>
      <c r="U471" s="539" t="n">
        <f aca="false">IF($O471&gt;$W$4,ROUND(IF($O471&lt;4.5,0,IF($O471&gt;6,($O471-4.5)*$H471*$P471,($O471-4.5)*$H471*$P471)),2),0)</f>
        <v>0</v>
      </c>
      <c r="V471" s="540" t="n">
        <f aca="false">IF($O471&gt;$W$4,IF($O471&lt;=4,ROUND($H471*($O471+0.5)*2,2),0),0)</f>
        <v>130.8</v>
      </c>
      <c r="W471" s="541" t="n">
        <f aca="false">IF($O471&gt;$W$4,IF($O471&gt;4,ROUND($H471*($O471+0.5)*2,2),0),0)</f>
        <v>0</v>
      </c>
      <c r="X471" s="558" t="str">
        <f aca="false">A471</f>
        <v>JC32</v>
      </c>
      <c r="Y471" s="560" t="n">
        <f aca="false">IF($D471=0.4,1.2,IF($D471=0.6,1.2,IF($D471=0.8,1.3,IF($D471=1,1.5,IF($D471=1.2,1.7,IF($D471&lt;=2,2,"--"))))))</f>
        <v>2</v>
      </c>
      <c r="Z471" s="564" t="s">
        <v>1151</v>
      </c>
      <c r="AA471" s="561" t="n">
        <f aca="false">Y471</f>
        <v>2</v>
      </c>
      <c r="AB471" s="543" t="n">
        <f aca="false">IF($Y471="--","--",I471)</f>
        <v>2.11902699999999</v>
      </c>
      <c r="AC471" s="544" t="n">
        <f aca="false">IF($Y471="--","--",IF(D471&gt;1.5,0.15,ROUND($D471*0.1,2)))</f>
        <v>0.15</v>
      </c>
      <c r="AD471" s="544" t="n">
        <f aca="false">IF($Y471="--","--",0.15)</f>
        <v>0.15</v>
      </c>
      <c r="AE471" s="545" t="n">
        <f aca="false">IF($Y471="--","--",ROUND(AB471+AC471+AD471,2))</f>
        <v>2.42</v>
      </c>
      <c r="AF471" s="565" t="n">
        <f aca="false">IF($Y471="--","--",IF($AB471&lt;=2,$Y471+1,($Y471+1)+ROUNDUP($AB471-2,0)*0.1))</f>
        <v>3.1</v>
      </c>
      <c r="AG471" s="566" t="n">
        <f aca="false">IF($D471=0.4,0.92,IF($D471=0.6,0.68,IF($D471=0.8,0.74,IF($D471=1,0.7,IF($D471=1.2,0.66,IF($D471=1.5,0.6,IF($D471&lt;=2,(2.4-(D471+0.3)),"--")))))))</f>
        <v>0.6</v>
      </c>
      <c r="AH471" s="547" t="n">
        <f aca="false">IF($Y471="--","--",IF($AE471&lt;=$W$4,ROUND(IF($AE471&lt;1.5,$AE471*$AF471*$AG471,1.5*$AF471*$AG471),2),0))</f>
        <v>0</v>
      </c>
      <c r="AI471" s="547" t="n">
        <f aca="false">IF($Y471="--","--",IF($AE471&gt;$W$4,ROUND(IF($AE471&lt;1.5,$AE471*$AF471*$AG471,1.5*$AF471*$AG471),2),0))</f>
        <v>2.79</v>
      </c>
      <c r="AJ471" s="547" t="n">
        <f aca="false">IF($Y471="--","--",IF($AE471&gt;$W$4,ROUND(IF($AE471&lt;1.5,0,IF($AE471&gt;3,1.5*$AF471*$AG471,($AE471-1.5)*$AF471*$AG471)),2),0))</f>
        <v>1.71</v>
      </c>
      <c r="AK471" s="547" t="n">
        <f aca="false">IF($Y471="--","--",IF($AE471&gt;$W$4,ROUND(IF($AE471&lt;3,0,IF($AE471&gt;4.5,1.5*$AF471*$AG471,($AE471-3)*$AF471*$AG471)),2),0))</f>
        <v>0</v>
      </c>
      <c r="AL471" s="547" t="n">
        <f aca="false">IF($Y471="--","--",IF($AE471&gt;$W$4,ROUND(IF($AE471&lt;4.5,0,IF($AE471&gt;6,($AE471-4.5)*$AF471*$AG471,($AE471-4.5)*$AF471*$AG471)),2),0))</f>
        <v>0</v>
      </c>
      <c r="AM471" s="544" t="n">
        <f aca="false">IF($Y471="--","--",IF($AE471&gt;$W$4,IF($AE471&lt;=4,ROUND(($AG471*4)*($AE471+0.5)*2,2),0),0))</f>
        <v>14.02</v>
      </c>
      <c r="AN471" s="548" t="n">
        <f aca="false">IF($Y471="--","--",IF($AE471&gt;$W$4,IF($AE471&gt;4,ROUND(($AG471*4)*($AE471+0.5)*2,2),0),0))</f>
        <v>0</v>
      </c>
      <c r="AO471" s="558" t="s">
        <v>1531</v>
      </c>
      <c r="AP471" s="570" t="s">
        <v>10</v>
      </c>
      <c r="AQ471" s="571" t="s">
        <v>1559</v>
      </c>
      <c r="AR471" s="560" t="n">
        <v>1.5</v>
      </c>
      <c r="AS471" s="561"/>
      <c r="AT471" s="561"/>
      <c r="AU471" s="562" t="n">
        <v>20</v>
      </c>
      <c r="AV471" s="560" t="n">
        <f aca="false">IF($Y471="--","--",Y471+0.2)</f>
        <v>2.2</v>
      </c>
      <c r="AW471" s="564" t="s">
        <v>1151</v>
      </c>
      <c r="AX471" s="561" t="n">
        <f aca="false">AV471</f>
        <v>2.2</v>
      </c>
      <c r="AY471" s="538" t="n">
        <f aca="false">IF(D471&gt;2,AU471,AU471-AV471)</f>
        <v>17.8</v>
      </c>
      <c r="AZ471" s="538" t="n">
        <f aca="false">N471</f>
        <v>0.3</v>
      </c>
      <c r="BA471" s="538" t="n">
        <f aca="false">P471</f>
        <v>2.5</v>
      </c>
      <c r="BB471" s="537" t="n">
        <f aca="false">IF(F471=0,IF(ROUND(AY471*(((N471*P471)+(((D471+M471*2)/6)*P471))-ROUND(((D471+M471*2)^2)*((PI()*96.379/(4*360))-((SIN((96.379/2)*PI()/180))*(COS((96.379/2)*PI()/180))/4)),4)),2),ROUND(AY471*(((N471*P471)+(((D471+M471*2)/4)*P471))-ROUND(((D471+M471*2)^2)*((PI()*120/(4*360))-((SIN((120/2)*PI()/180))*(COS((120/2)*PI()/180))/4)),4)),2)),0)</f>
        <v>24.52</v>
      </c>
      <c r="BC471" s="549" t="n">
        <f aca="false">IF(F471&gt;0,ROUND(AY471*N471*P471,2),0)</f>
        <v>0</v>
      </c>
      <c r="BD471" s="549" t="n">
        <f aca="false">SUM(Q471:U471,AH471:AL471)</f>
        <v>143</v>
      </c>
      <c r="BE471" s="549" t="n">
        <f aca="false">IF(F471=0,ROUND((PI()*((D471+M471*2)^2)/4)*AY471,2),ROUND((D471+M471*2)*(F471+M471*2)*AY471,2))</f>
        <v>45.3</v>
      </c>
      <c r="BF471" s="572" t="n">
        <f aca="false">IF(($I471+M471-0.15)&lt;=2,($I471+M471+0.15),IF(($I471+M471)&lt;=3,2.35,($I471+M471+0.2)-0.85))</f>
        <v>2.35</v>
      </c>
      <c r="BG471" s="572" t="n">
        <f aca="false">IF(D471&gt;2,(I471-F471-M471-0.11),IF(($I471+M471)&lt;=2,0,IF(($I471+M471)&gt;3,0.85,(I471+M471+0.2-BF471))))</f>
        <v>0.11902699999999</v>
      </c>
      <c r="BH471" s="572" t="n">
        <f aca="false">IF(D471&gt;2,ROUND(((1.42+0.4)+(0.91+0.4))*2*BG471,2),ROUND(AV471*AX471*BF471,2))</f>
        <v>11.37</v>
      </c>
      <c r="BI471" s="572" t="n">
        <f aca="false">ROUND(((PI()*0.9^2)/4)*BG471,2)</f>
        <v>0.08</v>
      </c>
      <c r="BJ471" s="550" t="n">
        <f aca="false">ROUND(BD471-BE471-BH471-BI471-BB471-BC471,2)</f>
        <v>61.73</v>
      </c>
      <c r="BK471" s="516"/>
    </row>
    <row r="472" customFormat="false" ht="14.25" hidden="false" customHeight="false" outlineLevel="0" collapsed="false">
      <c r="A472" s="558" t="s">
        <v>1559</v>
      </c>
      <c r="B472" s="570" t="s">
        <v>10</v>
      </c>
      <c r="C472" s="559" t="s">
        <v>1560</v>
      </c>
      <c r="D472" s="560" t="n">
        <v>1.5</v>
      </c>
      <c r="E472" s="561"/>
      <c r="F472" s="561"/>
      <c r="G472" s="560" t="s">
        <v>1155</v>
      </c>
      <c r="H472" s="562" t="n">
        <v>18</v>
      </c>
      <c r="I472" s="563" t="n">
        <v>2.522627</v>
      </c>
      <c r="J472" s="563" t="n">
        <v>2.192227</v>
      </c>
      <c r="K472" s="536" t="n">
        <v>0</v>
      </c>
      <c r="L472" s="537" t="n">
        <f aca="false">ROUND((I472+J472)/2,2)</f>
        <v>2.36</v>
      </c>
      <c r="M472" s="538" t="n">
        <f aca="false">IF(F472=0,ROUND($D472*0.1,2),IF(D472&gt;2.8,0.18,0.15))</f>
        <v>0.15</v>
      </c>
      <c r="N472" s="538" t="n">
        <f aca="false">IF(F472=0,IF(ROUND($D472/4,2),IF(ROUND(($D472*1.2)/6,2)&lt;0.1,0.1,ROUND(($D472*1.2)/6,2))),0.5)</f>
        <v>0.3</v>
      </c>
      <c r="O472" s="537" t="n">
        <f aca="false">L472+M472+N472</f>
        <v>2.81</v>
      </c>
      <c r="P472" s="537" t="n">
        <f aca="false">IF(O472&lt;2,(D472+M472*2)+0.6,(D472+M472*2)+0.6+ROUNDUP(O472-2,0)*0.1)</f>
        <v>2.5</v>
      </c>
      <c r="Q472" s="539" t="n">
        <f aca="false">IF($O472&lt;=$W$4,ROUND(IF($O472&lt;1.5,$O472*$H472*$P472,1.5*$H472*$P472),2),0)</f>
        <v>0</v>
      </c>
      <c r="R472" s="539" t="n">
        <f aca="false">IF($O472&gt;$W$4,ROUND(IF($O472&lt;1.5,$O472*$H472*$P472,1.5*$H472*$P472),2),0)</f>
        <v>67.5</v>
      </c>
      <c r="S472" s="539" t="n">
        <f aca="false">IF($O472&gt;$W$4,ROUND(IF($O472&lt;1.5,0,IF($O472&gt;3,1.5*$H472*$P472,($O472-1.5)*$H472*$P472)),2),0)</f>
        <v>58.95</v>
      </c>
      <c r="T472" s="539" t="n">
        <f aca="false">IF($O472&gt;$W$4,ROUND(IF($O472&lt;3,0,IF($O472&gt;4.5,1.5*$H472*$P472,($O472-3)*$H472*$P472)),2),0)</f>
        <v>0</v>
      </c>
      <c r="U472" s="539" t="n">
        <f aca="false">IF($O472&gt;$W$4,ROUND(IF($O472&lt;4.5,0,IF($O472&gt;6,($O472-4.5)*$H472*$P472,($O472-4.5)*$H472*$P472)),2),0)</f>
        <v>0</v>
      </c>
      <c r="V472" s="540" t="n">
        <f aca="false">IF($O472&gt;$W$4,IF($O472&lt;=4,ROUND($H472*($O472+0.5)*2,2),0),0)</f>
        <v>119.16</v>
      </c>
      <c r="W472" s="541" t="n">
        <f aca="false">IF($O472&gt;$W$4,IF($O472&gt;4,ROUND($H472*($O472+0.5)*2,2),0),0)</f>
        <v>0</v>
      </c>
      <c r="X472" s="558" t="str">
        <f aca="false">A472</f>
        <v>JC33</v>
      </c>
      <c r="Y472" s="560" t="n">
        <f aca="false">IF($D472=0.4,1.2,IF($D472=0.6,1.2,IF($D472=0.8,1.3,IF($D472=1,1.5,IF($D472=1.2,1.7,IF($D472&lt;=2,2,"--"))))))</f>
        <v>2</v>
      </c>
      <c r="Z472" s="564" t="s">
        <v>1151</v>
      </c>
      <c r="AA472" s="561" t="n">
        <f aca="false">Y472</f>
        <v>2</v>
      </c>
      <c r="AB472" s="543" t="n">
        <f aca="false">IF($Y472="--","--",I472)</f>
        <v>2.522627</v>
      </c>
      <c r="AC472" s="544" t="n">
        <f aca="false">IF($Y472="--","--",IF(D472&gt;1.5,0.15,ROUND($D472*0.1,2)))</f>
        <v>0.15</v>
      </c>
      <c r="AD472" s="544" t="n">
        <f aca="false">IF($Y472="--","--",0.15)</f>
        <v>0.15</v>
      </c>
      <c r="AE472" s="545" t="n">
        <f aca="false">IF($Y472="--","--",ROUND(AB472+AC472+AD472,2))</f>
        <v>2.82</v>
      </c>
      <c r="AF472" s="565" t="n">
        <f aca="false">IF($Y472="--","--",IF($AB472&lt;=2,$Y472+1,($Y472+1)+ROUNDUP($AB472-2,0)*0.1))</f>
        <v>3.1</v>
      </c>
      <c r="AG472" s="566" t="n">
        <f aca="false">IF($D472=0.4,0.92,IF($D472=0.6,0.68,IF($D472=0.8,0.74,IF($D472=1,0.7,IF($D472=1.2,0.66,IF($D472=1.5,0.6,IF($D472&lt;=2,(2.4-(D472+0.3)),"--")))))))</f>
        <v>0.6</v>
      </c>
      <c r="AH472" s="547" t="n">
        <f aca="false">IF($Y472="--","--",IF($AE472&lt;=$W$4,ROUND(IF($AE472&lt;1.5,$AE472*$AF472*$AG472,1.5*$AF472*$AG472),2),0))</f>
        <v>0</v>
      </c>
      <c r="AI472" s="547" t="n">
        <f aca="false">IF($Y472="--","--",IF($AE472&gt;$W$4,ROUND(IF($AE472&lt;1.5,$AE472*$AF472*$AG472,1.5*$AF472*$AG472),2),0))</f>
        <v>2.79</v>
      </c>
      <c r="AJ472" s="547" t="n">
        <f aca="false">IF($Y472="--","--",IF($AE472&gt;$W$4,ROUND(IF($AE472&lt;1.5,0,IF($AE472&gt;3,1.5*$AF472*$AG472,($AE472-1.5)*$AF472*$AG472)),2),0))</f>
        <v>2.46</v>
      </c>
      <c r="AK472" s="547" t="n">
        <f aca="false">IF($Y472="--","--",IF($AE472&gt;$W$4,ROUND(IF($AE472&lt;3,0,IF($AE472&gt;4.5,1.5*$AF472*$AG472,($AE472-3)*$AF472*$AG472)),2),0))</f>
        <v>0</v>
      </c>
      <c r="AL472" s="547" t="n">
        <f aca="false">IF($Y472="--","--",IF($AE472&gt;$W$4,ROUND(IF($AE472&lt;4.5,0,IF($AE472&gt;6,($AE472-4.5)*$AF472*$AG472,($AE472-4.5)*$AF472*$AG472)),2),0))</f>
        <v>0</v>
      </c>
      <c r="AM472" s="544" t="n">
        <f aca="false">IF($Y472="--","--",IF($AE472&gt;$W$4,IF($AE472&lt;=4,ROUND(($AG472*4)*($AE472+0.5)*2,2),0),0))</f>
        <v>15.94</v>
      </c>
      <c r="AN472" s="548" t="n">
        <f aca="false">IF($Y472="--","--",IF($AE472&gt;$W$4,IF($AE472&gt;4,ROUND(($AG472*4)*($AE472+0.5)*2,2),0),0))</f>
        <v>0</v>
      </c>
      <c r="AO472" s="558" t="s">
        <v>1559</v>
      </c>
      <c r="AP472" s="570" t="s">
        <v>10</v>
      </c>
      <c r="AQ472" s="571" t="s">
        <v>1560</v>
      </c>
      <c r="AR472" s="560" t="n">
        <v>1.5</v>
      </c>
      <c r="AS472" s="561"/>
      <c r="AT472" s="561"/>
      <c r="AU472" s="562" t="n">
        <v>18</v>
      </c>
      <c r="AV472" s="560" t="n">
        <f aca="false">IF($Y472="--","--",Y472+0.2)</f>
        <v>2.2</v>
      </c>
      <c r="AW472" s="564" t="s">
        <v>1151</v>
      </c>
      <c r="AX472" s="561" t="n">
        <f aca="false">AV472</f>
        <v>2.2</v>
      </c>
      <c r="AY472" s="538" t="n">
        <f aca="false">IF(D472&gt;2,AU472,AU472-AV472)</f>
        <v>15.8</v>
      </c>
      <c r="AZ472" s="538" t="n">
        <f aca="false">N472</f>
        <v>0.3</v>
      </c>
      <c r="BA472" s="538" t="n">
        <f aca="false">P472</f>
        <v>2.5</v>
      </c>
      <c r="BB472" s="537" t="n">
        <f aca="false">IF(F472=0,IF(ROUND(AY472*(((N472*P472)+(((D472+M472*2)/6)*P472))-ROUND(((D472+M472*2)^2)*((PI()*96.379/(4*360))-((SIN((96.379/2)*PI()/180))*(COS((96.379/2)*PI()/180))/4)),4)),2),ROUND(AY472*(((N472*P472)+(((D472+M472*2)/4)*P472))-ROUND(((D472+M472*2)^2)*((PI()*120/(4*360))-((SIN((120/2)*PI()/180))*(COS((120/2)*PI()/180))/4)),4)),2)),0)</f>
        <v>21.76</v>
      </c>
      <c r="BC472" s="549" t="n">
        <f aca="false">IF(F472&gt;0,ROUND(AY472*N472*P472,2),0)</f>
        <v>0</v>
      </c>
      <c r="BD472" s="549" t="n">
        <f aca="false">SUM(Q472:U472,AH472:AL472)</f>
        <v>131.7</v>
      </c>
      <c r="BE472" s="549" t="n">
        <f aca="false">IF(F472=0,ROUND((PI()*((D472+M472*2)^2)/4)*AY472,2),ROUND((D472+M472*2)*(F472+M472*2)*AY472,2))</f>
        <v>40.21</v>
      </c>
      <c r="BF472" s="572" t="n">
        <f aca="false">IF(($I472+M472-0.15)&lt;=2,($I472+M472+0.15),IF(($I472+M472)&lt;=3,2.35,($I472+M472+0.2)-0.85))</f>
        <v>2.35</v>
      </c>
      <c r="BG472" s="572" t="n">
        <f aca="false">IF(D472&gt;2,(I472-F472-M472-0.11),IF(($I472+M472)&lt;=2,0,IF(($I472+M472)&gt;3,0.85,(I472+M472+0.2-BF472))))</f>
        <v>0.522627</v>
      </c>
      <c r="BH472" s="572" t="n">
        <f aca="false">IF(D472&gt;2,ROUND(((1.42+0.4)+(0.91+0.4))*2*BG472,2),ROUND(AV472*AX472*BF472,2))</f>
        <v>11.37</v>
      </c>
      <c r="BI472" s="572" t="n">
        <f aca="false">ROUND(((PI()*0.9^2)/4)*BG472,2)</f>
        <v>0.33</v>
      </c>
      <c r="BJ472" s="550" t="n">
        <f aca="false">ROUND(BD472-BE472-BH472-BI472-BB472-BC472,2)</f>
        <v>58.03</v>
      </c>
      <c r="BK472" s="516"/>
    </row>
    <row r="473" customFormat="false" ht="14.25" hidden="false" customHeight="false" outlineLevel="0" collapsed="false">
      <c r="A473" s="530" t="s">
        <v>1560</v>
      </c>
      <c r="B473" s="531" t="s">
        <v>10</v>
      </c>
      <c r="C473" s="532" t="s">
        <v>1428</v>
      </c>
      <c r="D473" s="533" t="n">
        <v>1.5</v>
      </c>
      <c r="E473" s="534"/>
      <c r="F473" s="534"/>
      <c r="G473" s="533" t="s">
        <v>1155</v>
      </c>
      <c r="H473" s="535" t="n">
        <v>6</v>
      </c>
      <c r="I473" s="536" t="n">
        <v>2.192227</v>
      </c>
      <c r="J473" s="536" t="n">
        <v>2.206627</v>
      </c>
      <c r="K473" s="536" t="n">
        <v>0.56</v>
      </c>
      <c r="L473" s="537" t="n">
        <f aca="false">ROUND((I473+J473)/2,2)</f>
        <v>2.2</v>
      </c>
      <c r="M473" s="538" t="n">
        <f aca="false">IF(F473=0,ROUND($D473*0.1,2),IF(D473&gt;2.8,0.18,0.15))</f>
        <v>0.15</v>
      </c>
      <c r="N473" s="538" t="n">
        <f aca="false">IF(F473=0,IF(ROUND($D473/4,2),IF(ROUND(($D473*1.2)/6,2)&lt;0.1,0.1,ROUND(($D473*1.2)/6,2))),0.5)</f>
        <v>0.3</v>
      </c>
      <c r="O473" s="537" t="n">
        <f aca="false">L473+M473+N473</f>
        <v>2.65</v>
      </c>
      <c r="P473" s="537" t="n">
        <f aca="false">IF(O473&lt;2,(D473+M473*2)+0.6,(D473+M473*2)+0.6+ROUNDUP(O473-2,0)*0.1)</f>
        <v>2.5</v>
      </c>
      <c r="Q473" s="539" t="n">
        <f aca="false">IF($O473&lt;=$W$4,ROUND(IF($O473&lt;1.5,$O473*$H473*$P473,1.5*$H473*$P473),2),0)</f>
        <v>0</v>
      </c>
      <c r="R473" s="539" t="n">
        <f aca="false">IF($O473&gt;$W$4,ROUND(IF($O473&lt;1.5,$O473*$H473*$P473,1.5*$H473*$P473),2),0)</f>
        <v>22.5</v>
      </c>
      <c r="S473" s="539" t="n">
        <f aca="false">IF($O473&gt;$W$4,ROUND(IF($O473&lt;1.5,0,IF($O473&gt;3,1.5*$H473*$P473,($O473-1.5)*$H473*$P473)),2),0)</f>
        <v>17.25</v>
      </c>
      <c r="T473" s="539" t="n">
        <f aca="false">IF($O473&gt;$W$4,ROUND(IF($O473&lt;3,0,IF($O473&gt;4.5,1.5*$H473*$P473,($O473-3)*$H473*$P473)),2),0)</f>
        <v>0</v>
      </c>
      <c r="U473" s="539" t="n">
        <f aca="false">IF($O473&gt;$W$4,ROUND(IF($O473&lt;4.5,0,IF($O473&gt;6,($O473-4.5)*$H473*$P473,($O473-4.5)*$H473*$P473)),2),0)</f>
        <v>0</v>
      </c>
      <c r="V473" s="540" t="n">
        <f aca="false">IF($O473&gt;$W$4,IF($O473&lt;=4,ROUND($H473*($O473+0.5)*2,2),0),0)</f>
        <v>37.8</v>
      </c>
      <c r="W473" s="541" t="n">
        <f aca="false">IF($O473&gt;$W$4,IF($O473&gt;4,ROUND($H473*($O473+0.5)*2,2),0),0)</f>
        <v>0</v>
      </c>
      <c r="X473" s="530" t="str">
        <f aca="false">A473</f>
        <v>JC34</v>
      </c>
      <c r="Y473" s="533" t="n">
        <f aca="false">IF($D473=0.4,1.2,IF($D473=0.6,1.2,IF($D473=0.8,1.3,IF($D473=1,1.5,IF($D473=1.2,1.7,IF($D473&lt;=2,2,"--"))))))</f>
        <v>2</v>
      </c>
      <c r="Z473" s="542" t="s">
        <v>1151</v>
      </c>
      <c r="AA473" s="534" t="n">
        <f aca="false">Y473</f>
        <v>2</v>
      </c>
      <c r="AB473" s="543" t="n">
        <f aca="false">IF($Y473="--","--",I473)</f>
        <v>2.192227</v>
      </c>
      <c r="AC473" s="544" t="n">
        <f aca="false">IF($Y473="--","--",IF(D473&gt;1.5,0.15,ROUND($D473*0.1,2)))</f>
        <v>0.15</v>
      </c>
      <c r="AD473" s="544" t="n">
        <f aca="false">IF($Y473="--","--",0.15)</f>
        <v>0.15</v>
      </c>
      <c r="AE473" s="545" t="n">
        <f aca="false">IF($Y473="--","--",ROUND(AB473+AC473+AD473,2))</f>
        <v>2.49</v>
      </c>
      <c r="AF473" s="545" t="n">
        <f aca="false">IF($Y473="--","--",IF($AB473&lt;=2,$Y473+1,($Y473+1)+ROUNDUP($AB473-2,0)*0.1))</f>
        <v>3.1</v>
      </c>
      <c r="AG473" s="546" t="n">
        <f aca="false">IF($D473=0.4,0.92,IF($D473=0.6,0.68,IF($D473=0.8,0.74,IF($D473=1,0.7,IF($D473=1.2,0.66,IF($D473=1.5,0.6,IF($D473&lt;=2,(2.4-(D473+0.3)),"--")))))))</f>
        <v>0.6</v>
      </c>
      <c r="AH473" s="547" t="n">
        <f aca="false">IF($Y473="--","--",IF($AE473&lt;=$W$4,ROUND(IF($AE473&lt;1.5,$AE473*$AF473*$AG473,1.5*$AF473*$AG473),2),0))</f>
        <v>0</v>
      </c>
      <c r="AI473" s="547" t="n">
        <f aca="false">IF($Y473="--","--",IF($AE473&gt;$W$4,ROUND(IF($AE473&lt;1.5,$AE473*$AF473*$AG473,1.5*$AF473*$AG473),2),0))</f>
        <v>2.79</v>
      </c>
      <c r="AJ473" s="547" t="n">
        <f aca="false">IF($Y473="--","--",IF($AE473&gt;$W$4,ROUND(IF($AE473&lt;1.5,0,IF($AE473&gt;3,1.5*$AF473*$AG473,($AE473-1.5)*$AF473*$AG473)),2),0))</f>
        <v>1.84</v>
      </c>
      <c r="AK473" s="547" t="n">
        <f aca="false">IF($Y473="--","--",IF($AE473&gt;$W$4,ROUND(IF($AE473&lt;3,0,IF($AE473&gt;4.5,1.5*$AF473*$AG473,($AE473-3)*$AF473*$AG473)),2),0))</f>
        <v>0</v>
      </c>
      <c r="AL473" s="547" t="n">
        <f aca="false">IF($Y473="--","--",IF($AE473&gt;$W$4,ROUND(IF($AE473&lt;4.5,0,IF($AE473&gt;6,($AE473-4.5)*$AF473*$AG473,($AE473-4.5)*$AF473*$AG473)),2),0))</f>
        <v>0</v>
      </c>
      <c r="AM473" s="544" t="n">
        <f aca="false">IF($Y473="--","--",IF($AE473&gt;$W$4,IF($AE473&lt;=4,ROUND(($AG473*4)*($AE473+0.5)*2,2),0),0))</f>
        <v>14.35</v>
      </c>
      <c r="AN473" s="548" t="n">
        <f aca="false">IF($Y473="--","--",IF($AE473&gt;$W$4,IF($AE473&gt;4,ROUND(($AG473*4)*($AE473+0.5)*2,2),0),0))</f>
        <v>0</v>
      </c>
      <c r="AO473" s="530" t="s">
        <v>1560</v>
      </c>
      <c r="AP473" s="531" t="s">
        <v>10</v>
      </c>
      <c r="AQ473" s="532" t="s">
        <v>1428</v>
      </c>
      <c r="AR473" s="533" t="n">
        <v>1.5</v>
      </c>
      <c r="AS473" s="534"/>
      <c r="AT473" s="534"/>
      <c r="AU473" s="535" t="n">
        <v>6</v>
      </c>
      <c r="AV473" s="533" t="n">
        <f aca="false">IF($Y473="--","--",Y473+0.2)</f>
        <v>2.2</v>
      </c>
      <c r="AW473" s="542" t="s">
        <v>1151</v>
      </c>
      <c r="AX473" s="534" t="n">
        <f aca="false">AV473</f>
        <v>2.2</v>
      </c>
      <c r="AY473" s="538" t="n">
        <f aca="false">IF(D473&gt;2,AU473,AU473-AV473)</f>
        <v>3.8</v>
      </c>
      <c r="AZ473" s="538" t="n">
        <f aca="false">N473</f>
        <v>0.3</v>
      </c>
      <c r="BA473" s="538" t="n">
        <f aca="false">P473</f>
        <v>2.5</v>
      </c>
      <c r="BB473" s="537" t="n">
        <f aca="false">IF(F473=0,IF(ROUND(AY473*(((N473*P473)+(((D473+M473*2)/6)*P473))-ROUND(((D473+M473*2)^2)*((PI()*96.379/(4*360))-((SIN((96.379/2)*PI()/180))*(COS((96.379/2)*PI()/180))/4)),4)),2),ROUND(AY473*(((N473*P473)+(((D473+M473*2)/4)*P473))-ROUND(((D473+M473*2)^2)*((PI()*120/(4*360))-((SIN((120/2)*PI()/180))*(COS((120/2)*PI()/180))/4)),4)),2)),0)</f>
        <v>5.23</v>
      </c>
      <c r="BC473" s="549" t="n">
        <f aca="false">IF(F473&gt;0,ROUND(AY473*N473*P473,2),0)</f>
        <v>0</v>
      </c>
      <c r="BD473" s="549" t="n">
        <f aca="false">SUM(Q473:U473,AH473:AL473)</f>
        <v>44.38</v>
      </c>
      <c r="BE473" s="549" t="n">
        <f aca="false">IF(F473=0,ROUND((PI()*((D473+M473*2)^2)/4)*AY473,2),ROUND((D473+M473*2)*(F473+M473*2)*AY473,2))</f>
        <v>9.67</v>
      </c>
      <c r="BF473" s="539" t="n">
        <f aca="false">IF(($I473+M473-0.15)&lt;=2,($I473+M473+0.15),IF(($I473+M473)&lt;=3,2.35,($I473+M473+0.2)-0.85))</f>
        <v>2.35</v>
      </c>
      <c r="BG473" s="539" t="n">
        <f aca="false">IF(D473&gt;2,(I473-F473-M473-0.11),IF(($I473+M473)&lt;=2,0,IF(($I473+M473)&gt;3,0.85,(I473+M473+0.2-BF473))))</f>
        <v>0.192227</v>
      </c>
      <c r="BH473" s="539" t="n">
        <f aca="false">IF(D473&gt;2,ROUND(((1.42+0.4)+(0.91+0.4))*2*BG473,2),ROUND(AV473*AX473*BF473,2))</f>
        <v>11.37</v>
      </c>
      <c r="BI473" s="539" t="n">
        <f aca="false">ROUND(((PI()*0.9^2)/4)*BG473,2)</f>
        <v>0.12</v>
      </c>
      <c r="BJ473" s="550" t="n">
        <f aca="false">ROUND(BD473-BE473-BH473-BI473-BB473-BC473,2)</f>
        <v>17.99</v>
      </c>
      <c r="BK473" s="516"/>
    </row>
    <row r="474" customFormat="false" ht="14.25" hidden="false" customHeight="false" outlineLevel="0" collapsed="false">
      <c r="A474" s="503"/>
      <c r="B474" s="504"/>
      <c r="C474" s="604"/>
      <c r="D474" s="505"/>
      <c r="E474" s="505"/>
      <c r="F474" s="505"/>
      <c r="G474" s="505"/>
      <c r="H474" s="507"/>
      <c r="I474" s="508"/>
      <c r="J474" s="508"/>
      <c r="K474" s="508"/>
      <c r="L474" s="509"/>
      <c r="M474" s="510"/>
      <c r="N474" s="510"/>
      <c r="O474" s="509"/>
      <c r="P474" s="509"/>
      <c r="Q474" s="511"/>
      <c r="R474" s="511"/>
      <c r="S474" s="511"/>
      <c r="T474" s="511"/>
      <c r="U474" s="511"/>
      <c r="V474" s="512"/>
      <c r="W474" s="513"/>
      <c r="X474" s="503"/>
      <c r="Y474" s="505"/>
      <c r="Z474" s="551"/>
      <c r="AA474" s="505"/>
      <c r="AB474" s="552"/>
      <c r="AC474" s="553"/>
      <c r="AD474" s="553"/>
      <c r="AE474" s="554"/>
      <c r="AF474" s="554"/>
      <c r="AG474" s="551"/>
      <c r="AH474" s="555"/>
      <c r="AI474" s="555"/>
      <c r="AJ474" s="555"/>
      <c r="AK474" s="555"/>
      <c r="AL474" s="555"/>
      <c r="AM474" s="553"/>
      <c r="AN474" s="556"/>
      <c r="AO474" s="503"/>
      <c r="AP474" s="504"/>
      <c r="AQ474" s="604"/>
      <c r="AR474" s="505"/>
      <c r="AS474" s="505"/>
      <c r="AT474" s="505"/>
      <c r="AU474" s="507"/>
      <c r="AV474" s="505"/>
      <c r="AW474" s="551"/>
      <c r="AX474" s="505"/>
      <c r="AY474" s="510"/>
      <c r="AZ474" s="510"/>
      <c r="BA474" s="510"/>
      <c r="BB474" s="509"/>
      <c r="BC474" s="509"/>
      <c r="BD474" s="509"/>
      <c r="BE474" s="509"/>
      <c r="BF474" s="511"/>
      <c r="BG474" s="511"/>
      <c r="BH474" s="511"/>
      <c r="BI474" s="511"/>
      <c r="BJ474" s="515"/>
      <c r="BK474" s="516"/>
    </row>
    <row r="475" s="456" customFormat="true" ht="14.25" hidden="false" customHeight="false" outlineLevel="0" collapsed="false">
      <c r="A475" s="517" t="s">
        <v>1561</v>
      </c>
      <c r="B475" s="504"/>
      <c r="C475" s="504"/>
      <c r="D475" s="505"/>
      <c r="E475" s="505"/>
      <c r="F475" s="505"/>
      <c r="G475" s="506"/>
      <c r="H475" s="507"/>
      <c r="I475" s="508"/>
      <c r="J475" s="508"/>
      <c r="K475" s="508"/>
      <c r="L475" s="509"/>
      <c r="M475" s="510"/>
      <c r="N475" s="510"/>
      <c r="O475" s="509"/>
      <c r="P475" s="509"/>
      <c r="Q475" s="511"/>
      <c r="R475" s="511"/>
      <c r="S475" s="511"/>
      <c r="T475" s="511"/>
      <c r="U475" s="511"/>
      <c r="V475" s="512"/>
      <c r="W475" s="513"/>
      <c r="X475" s="518" t="str">
        <f aca="false">$A475</f>
        <v>BACIA JD - JOÃO MENDES  (D)</v>
      </c>
      <c r="Y475" s="505"/>
      <c r="Z475" s="551"/>
      <c r="AA475" s="505"/>
      <c r="AB475" s="552"/>
      <c r="AC475" s="553"/>
      <c r="AD475" s="553"/>
      <c r="AE475" s="554"/>
      <c r="AF475" s="554"/>
      <c r="AG475" s="551"/>
      <c r="AH475" s="555"/>
      <c r="AI475" s="555"/>
      <c r="AJ475" s="555"/>
      <c r="AK475" s="555"/>
      <c r="AL475" s="555"/>
      <c r="AM475" s="553"/>
      <c r="AN475" s="556"/>
      <c r="AO475" s="518" t="str">
        <f aca="false">$A475</f>
        <v>BACIA JD - JOÃO MENDES  (D)</v>
      </c>
      <c r="AP475" s="504"/>
      <c r="AQ475" s="504"/>
      <c r="AR475" s="505"/>
      <c r="AS475" s="505"/>
      <c r="AT475" s="505"/>
      <c r="AU475" s="507"/>
      <c r="AV475" s="506"/>
      <c r="AW475" s="506"/>
      <c r="AX475" s="506"/>
      <c r="AY475" s="510"/>
      <c r="AZ475" s="510"/>
      <c r="BA475" s="510"/>
      <c r="BB475" s="509"/>
      <c r="BC475" s="509"/>
      <c r="BD475" s="509"/>
      <c r="BE475" s="509"/>
      <c r="BF475" s="509"/>
      <c r="BG475" s="509"/>
      <c r="BH475" s="509"/>
      <c r="BI475" s="509"/>
      <c r="BJ475" s="515"/>
      <c r="BK475" s="516"/>
    </row>
    <row r="476" customFormat="false" ht="14.25" hidden="false" customHeight="false" outlineLevel="0" collapsed="false">
      <c r="A476" s="557" t="s">
        <v>1562</v>
      </c>
      <c r="B476" s="504"/>
      <c r="C476" s="504"/>
      <c r="D476" s="505"/>
      <c r="E476" s="505"/>
      <c r="F476" s="505"/>
      <c r="G476" s="506"/>
      <c r="H476" s="507"/>
      <c r="I476" s="508"/>
      <c r="J476" s="508"/>
      <c r="K476" s="508"/>
      <c r="L476" s="509"/>
      <c r="M476" s="510"/>
      <c r="N476" s="510"/>
      <c r="O476" s="509"/>
      <c r="P476" s="509"/>
      <c r="Q476" s="511"/>
      <c r="R476" s="511"/>
      <c r="S476" s="511"/>
      <c r="T476" s="511"/>
      <c r="U476" s="511"/>
      <c r="V476" s="512"/>
      <c r="W476" s="513"/>
      <c r="X476" s="528" t="str">
        <f aca="false">$A476</f>
        <v>Av. José Cortez Jr.</v>
      </c>
      <c r="Y476" s="522"/>
      <c r="Z476" s="522"/>
      <c r="AA476" s="522"/>
      <c r="AB476" s="525"/>
      <c r="AC476" s="525"/>
      <c r="AD476" s="525"/>
      <c r="AE476" s="525"/>
      <c r="AF476" s="523"/>
      <c r="AG476" s="525"/>
      <c r="AH476" s="525"/>
      <c r="AI476" s="525"/>
      <c r="AJ476" s="525"/>
      <c r="AK476" s="525"/>
      <c r="AL476" s="525"/>
      <c r="AM476" s="525"/>
      <c r="AN476" s="527"/>
      <c r="AO476" s="557" t="str">
        <f aca="false">$A476</f>
        <v>Av. José Cortez Jr.</v>
      </c>
      <c r="AP476" s="504"/>
      <c r="AQ476" s="504"/>
      <c r="AR476" s="505"/>
      <c r="AS476" s="505"/>
      <c r="AT476" s="505"/>
      <c r="AU476" s="507"/>
      <c r="AV476" s="506"/>
      <c r="AW476" s="506"/>
      <c r="AX476" s="506"/>
      <c r="AY476" s="510"/>
      <c r="AZ476" s="510"/>
      <c r="BA476" s="510"/>
      <c r="BB476" s="509"/>
      <c r="BC476" s="509"/>
      <c r="BD476" s="509"/>
      <c r="BE476" s="509"/>
      <c r="BF476" s="509"/>
      <c r="BG476" s="509"/>
      <c r="BH476" s="509"/>
      <c r="BI476" s="509"/>
      <c r="BJ476" s="515"/>
      <c r="BK476" s="516"/>
    </row>
    <row r="477" customFormat="false" ht="14.25" hidden="false" customHeight="false" outlineLevel="0" collapsed="false">
      <c r="A477" s="530" t="s">
        <v>1563</v>
      </c>
      <c r="B477" s="531" t="s">
        <v>10</v>
      </c>
      <c r="C477" s="532" t="s">
        <v>1564</v>
      </c>
      <c r="D477" s="533" t="n">
        <v>0.4</v>
      </c>
      <c r="E477" s="534"/>
      <c r="F477" s="534"/>
      <c r="G477" s="533" t="s">
        <v>1150</v>
      </c>
      <c r="H477" s="535" t="n">
        <v>35</v>
      </c>
      <c r="I477" s="536" t="n">
        <v>1.1</v>
      </c>
      <c r="J477" s="536" t="n">
        <v>1.1</v>
      </c>
      <c r="K477" s="536" t="n">
        <v>0.89</v>
      </c>
      <c r="L477" s="537" t="n">
        <f aca="false">ROUND((I477+J477)/2,2)</f>
        <v>1.1</v>
      </c>
      <c r="M477" s="538" t="n">
        <f aca="false">IF(F477=0,ROUND($D477*0.1,2),IF(D477&gt;2.8,0.18,0.15))</f>
        <v>0.04</v>
      </c>
      <c r="N477" s="538" t="n">
        <f aca="false">IF(F477=0,IF(ROUND($D477/4,2),IF(ROUND(($D477*1.2)/6,2)&lt;0.1,0.1,ROUND(($D477*1.2)/6,2))),0.5)</f>
        <v>0.1</v>
      </c>
      <c r="O477" s="537" t="n">
        <f aca="false">L477+M477+N477</f>
        <v>1.24</v>
      </c>
      <c r="P477" s="537" t="n">
        <f aca="false">IF(O477&lt;2,(D477+M477*2)+0.6,(D477+M477*2)+0.6+ROUNDUP(O477-2,0)*0.1)</f>
        <v>1.08</v>
      </c>
      <c r="Q477" s="539" t="n">
        <f aca="false">IF($O477&lt;=$W$4,ROUND(IF($O477&lt;1.5,$O477*$H477*$P477,1.5*$H477*$P477),2),0)</f>
        <v>46.87</v>
      </c>
      <c r="R477" s="539" t="n">
        <f aca="false">IF($O477&gt;$W$4,ROUND(IF($O477&lt;1.5,$O477*$H477*$P477,1.5*$H477*$P477),2),0)</f>
        <v>0</v>
      </c>
      <c r="S477" s="539" t="n">
        <f aca="false">IF($O477&gt;$W$4,ROUND(IF($O477&lt;1.5,0,IF($O477&gt;3,1.5*$H477*$P477,($O477-1.5)*$H477*$P477)),2),0)</f>
        <v>0</v>
      </c>
      <c r="T477" s="539" t="n">
        <f aca="false">IF($O477&gt;$W$4,ROUND(IF($O477&lt;3,0,IF($O477&gt;4.5,1.5*$H477*$P477,($O477-3)*$H477*$P477)),2),0)</f>
        <v>0</v>
      </c>
      <c r="U477" s="539" t="n">
        <f aca="false">IF($O477&gt;$W$4,ROUND(IF($O477&lt;4.5,0,IF($O477&gt;6,($O477-4.5)*$H477*$P477,($O477-4.5)*$H477*$P477)),2),0)</f>
        <v>0</v>
      </c>
      <c r="V477" s="540" t="n">
        <f aca="false">IF($O477&gt;$W$4,IF($O477&lt;=4,ROUND($H477*($O477+0.5)*2,2),0),0)</f>
        <v>0</v>
      </c>
      <c r="W477" s="541" t="n">
        <f aca="false">IF($O477&gt;$W$4,IF($O477&gt;4,ROUND($H477*($O477+0.5)*2,2),0),0)</f>
        <v>0</v>
      </c>
      <c r="X477" s="530" t="str">
        <f aca="false">A477</f>
        <v>JD4-1</v>
      </c>
      <c r="Y477" s="533" t="n">
        <f aca="false">IF($D477=0.4,1.2,IF($D477=0.6,1.2,IF($D477=0.8,1.3,IF($D477=1,1.5,IF($D477=1.2,1.7,IF($D477&lt;=2,2,"--"))))))</f>
        <v>1.2</v>
      </c>
      <c r="Z477" s="542" t="s">
        <v>1151</v>
      </c>
      <c r="AA477" s="534" t="n">
        <f aca="false">Y477</f>
        <v>1.2</v>
      </c>
      <c r="AB477" s="543" t="n">
        <f aca="false">IF($Y477="--","--",I477)</f>
        <v>1.1</v>
      </c>
      <c r="AC477" s="544" t="n">
        <f aca="false">IF($Y477="--","--",IF(D477&gt;1.5,0.15,ROUND($D477*0.1,2)))</f>
        <v>0.04</v>
      </c>
      <c r="AD477" s="544" t="n">
        <f aca="false">IF($Y477="--","--",0.15)</f>
        <v>0.15</v>
      </c>
      <c r="AE477" s="545" t="n">
        <f aca="false">IF($Y477="--","--",ROUND(AB477+AC477+AD477,2))</f>
        <v>1.29</v>
      </c>
      <c r="AF477" s="545" t="n">
        <f aca="false">IF($Y477="--","--",IF($AB477&lt;=2,$Y477+1,($Y477+1)+ROUNDUP($AB477-2,0)*0.1))</f>
        <v>2.2</v>
      </c>
      <c r="AG477" s="546" t="n">
        <f aca="false">IF($D477=0.4,0.92,IF($D477=0.6,0.68,IF($D477=0.8,0.74,IF($D477=1,0.7,IF($D477=1.2,0.66,IF($D477=1.5,0.6,IF($D477&lt;=2,(2.4-(D477+0.3)),"--")))))))</f>
        <v>0.92</v>
      </c>
      <c r="AH477" s="547" t="n">
        <f aca="false">IF($Y477="--","--",IF($AE477&lt;=$W$4,ROUND(IF($AE477&lt;1.5,$AE477*$AF477*$AG477,1.5*$AF477*$AG477),2),0))</f>
        <v>2.61</v>
      </c>
      <c r="AI477" s="547" t="n">
        <f aca="false">IF($Y477="--","--",IF($AE477&gt;$W$4,ROUND(IF($AE477&lt;1.5,$AE477*$AF477*$AG477,1.5*$AF477*$AG477),2),0))</f>
        <v>0</v>
      </c>
      <c r="AJ477" s="547" t="n">
        <f aca="false">IF($Y477="--","--",IF($AE477&gt;$W$4,ROUND(IF($AE477&lt;1.5,0,IF($AE477&gt;3,1.5*$AF477*$AG477,($AE477-1.5)*$AF477*$AG477)),2),0))</f>
        <v>0</v>
      </c>
      <c r="AK477" s="547" t="n">
        <f aca="false">IF($Y477="--","--",IF($AE477&gt;$W$4,ROUND(IF($AE477&lt;3,0,IF($AE477&gt;4.5,1.5*$AF477*$AG477,($AE477-3)*$AF477*$AG477)),2),0))</f>
        <v>0</v>
      </c>
      <c r="AL477" s="547" t="n">
        <f aca="false">IF($Y477="--","--",IF($AE477&gt;$W$4,ROUND(IF($AE477&lt;4.5,0,IF($AE477&gt;6,($AE477-4.5)*$AF477*$AG477,($AE477-4.5)*$AF477*$AG477)),2),0))</f>
        <v>0</v>
      </c>
      <c r="AM477" s="544" t="n">
        <f aca="false">IF($Y477="--","--",IF($AE477&gt;$W$4,IF($AE477&lt;=4,ROUND(($AG477*4)*($AE477+0.5)*2,2),0),0))</f>
        <v>0</v>
      </c>
      <c r="AN477" s="548" t="n">
        <f aca="false">IF($Y477="--","--",IF($AE477&gt;$W$4,IF($AE477&gt;4,ROUND(($AG477*4)*($AE477+0.5)*2,2),0),0))</f>
        <v>0</v>
      </c>
      <c r="AO477" s="530" t="s">
        <v>1563</v>
      </c>
      <c r="AP477" s="531" t="s">
        <v>10</v>
      </c>
      <c r="AQ477" s="532" t="s">
        <v>1564</v>
      </c>
      <c r="AR477" s="533" t="n">
        <v>0.4</v>
      </c>
      <c r="AS477" s="534"/>
      <c r="AT477" s="534"/>
      <c r="AU477" s="535" t="n">
        <v>35</v>
      </c>
      <c r="AV477" s="533" t="n">
        <f aca="false">IF($Y477="--","--",Y477+0.2)</f>
        <v>1.4</v>
      </c>
      <c r="AW477" s="542" t="s">
        <v>1151</v>
      </c>
      <c r="AX477" s="534" t="n">
        <f aca="false">AV477</f>
        <v>1.4</v>
      </c>
      <c r="AY477" s="538" t="n">
        <f aca="false">IF(D477&gt;2,AU477,AU477-AV477)</f>
        <v>33.6</v>
      </c>
      <c r="AZ477" s="538" t="n">
        <f aca="false">N477</f>
        <v>0.1</v>
      </c>
      <c r="BA477" s="538" t="n">
        <f aca="false">P477</f>
        <v>1.08</v>
      </c>
      <c r="BB477" s="537" t="n">
        <f aca="false">IF(F477=0,IF(ROUND(AY477*(((N477*P477)+(((D477+M477*2)/6)*P477))-ROUND(((D477+M477*2)^2)*((PI()*96.379/(4*360))-((SIN((96.379/2)*PI()/180))*(COS((96.379/2)*PI()/180))/4)),4)),2),ROUND(AY477*(((N477*P477)+(((D477+M477*2)/4)*P477))-ROUND(((D477+M477*2)^2)*((PI()*120/(4*360))-((SIN((120/2)*PI()/180))*(COS((120/2)*PI()/180))/4)),4)),2)),0)</f>
        <v>6.79</v>
      </c>
      <c r="BC477" s="549" t="n">
        <f aca="false">IF(F477&gt;0,ROUND(AY477*N477*P477,2),0)</f>
        <v>0</v>
      </c>
      <c r="BD477" s="549" t="n">
        <f aca="false">SUM(Q477:U477,AH477:AL477)</f>
        <v>49.48</v>
      </c>
      <c r="BE477" s="549" t="n">
        <f aca="false">IF(F477=0,ROUND((PI()*((D477+M477*2)^2)/4)*AY477,2),ROUND((D477+M477*2)*(F477+M477*2)*AY477,2))</f>
        <v>6.08</v>
      </c>
      <c r="BF477" s="539" t="n">
        <f aca="false">IF(($I477+M477-0.15)&lt;=2,($I477+M477+0.15),IF(($I477+M477)&lt;=3,2.35,($I477+M477+0.2)-0.85))</f>
        <v>1.29</v>
      </c>
      <c r="BG477" s="539" t="n">
        <f aca="false">IF(D477&gt;2,(I477-F477-M477-0.11),IF(($I477+M477)&lt;=2,0,IF(($I477+M477)&gt;3,0.85,(I477+M477+0.2-BF477))))</f>
        <v>0</v>
      </c>
      <c r="BH477" s="539" t="n">
        <f aca="false">IF(D477&gt;2,ROUND(((1.42+0.4)+(0.91+0.4))*2*BG477,2),ROUND(AV477*AX477*BF477,2))</f>
        <v>2.53</v>
      </c>
      <c r="BI477" s="539" t="n">
        <f aca="false">ROUND(((PI()*0.9^2)/4)*BG477,2)</f>
        <v>0</v>
      </c>
      <c r="BJ477" s="550" t="n">
        <f aca="false">ROUND(BD477-BE477-BH477-BI477-BB477-BC477,2)</f>
        <v>34.08</v>
      </c>
      <c r="BK477" s="516"/>
    </row>
    <row r="478" customFormat="false" ht="14.25" hidden="false" customHeight="false" outlineLevel="0" collapsed="false">
      <c r="A478" s="503"/>
      <c r="B478" s="504"/>
      <c r="C478" s="604"/>
      <c r="D478" s="505"/>
      <c r="E478" s="505"/>
      <c r="F478" s="505"/>
      <c r="G478" s="505"/>
      <c r="H478" s="507"/>
      <c r="I478" s="508"/>
      <c r="J478" s="508"/>
      <c r="K478" s="508"/>
      <c r="L478" s="509"/>
      <c r="M478" s="510"/>
      <c r="N478" s="510"/>
      <c r="O478" s="509"/>
      <c r="P478" s="509"/>
      <c r="Q478" s="511"/>
      <c r="R478" s="511"/>
      <c r="S478" s="511"/>
      <c r="T478" s="511"/>
      <c r="U478" s="511"/>
      <c r="V478" s="512"/>
      <c r="W478" s="513"/>
      <c r="X478" s="518"/>
      <c r="Y478" s="505"/>
      <c r="Z478" s="551"/>
      <c r="AA478" s="505"/>
      <c r="AB478" s="552"/>
      <c r="AC478" s="553"/>
      <c r="AD478" s="553"/>
      <c r="AE478" s="554"/>
      <c r="AF478" s="554"/>
      <c r="AG478" s="551"/>
      <c r="AH478" s="555"/>
      <c r="AI478" s="555"/>
      <c r="AJ478" s="555"/>
      <c r="AK478" s="555"/>
      <c r="AL478" s="555"/>
      <c r="AM478" s="553"/>
      <c r="AN478" s="556"/>
      <c r="AO478" s="518"/>
      <c r="AP478" s="504"/>
      <c r="AQ478" s="604"/>
      <c r="AR478" s="505"/>
      <c r="AS478" s="505"/>
      <c r="AT478" s="505"/>
      <c r="AU478" s="507"/>
      <c r="AV478" s="505"/>
      <c r="AW478" s="551"/>
      <c r="AX478" s="505"/>
      <c r="AY478" s="510"/>
      <c r="AZ478" s="510"/>
      <c r="BA478" s="510"/>
      <c r="BB478" s="509"/>
      <c r="BC478" s="509"/>
      <c r="BD478" s="509"/>
      <c r="BE478" s="509"/>
      <c r="BF478" s="511"/>
      <c r="BG478" s="511"/>
      <c r="BH478" s="511"/>
      <c r="BI478" s="511"/>
      <c r="BJ478" s="515"/>
      <c r="BK478" s="516"/>
    </row>
    <row r="479" s="456" customFormat="true" ht="14.25" hidden="false" customHeight="false" outlineLevel="0" collapsed="false">
      <c r="A479" s="557" t="s">
        <v>1565</v>
      </c>
      <c r="B479" s="504"/>
      <c r="C479" s="504"/>
      <c r="D479" s="505"/>
      <c r="E479" s="505"/>
      <c r="F479" s="505"/>
      <c r="G479" s="506"/>
      <c r="H479" s="507"/>
      <c r="I479" s="508"/>
      <c r="J479" s="508"/>
      <c r="K479" s="508"/>
      <c r="L479" s="509"/>
      <c r="M479" s="510"/>
      <c r="N479" s="510"/>
      <c r="O479" s="509"/>
      <c r="P479" s="509"/>
      <c r="Q479" s="511"/>
      <c r="R479" s="511"/>
      <c r="S479" s="511"/>
      <c r="T479" s="511"/>
      <c r="U479" s="511"/>
      <c r="V479" s="512"/>
      <c r="W479" s="513"/>
      <c r="X479" s="528" t="str">
        <f aca="false">$A479</f>
        <v>Av. José Cortez Jr. ==&gt; Rua 05</v>
      </c>
      <c r="Y479" s="522"/>
      <c r="Z479" s="522"/>
      <c r="AA479" s="522"/>
      <c r="AB479" s="525"/>
      <c r="AC479" s="525"/>
      <c r="AD479" s="525"/>
      <c r="AE479" s="525"/>
      <c r="AF479" s="523"/>
      <c r="AG479" s="525"/>
      <c r="AH479" s="525"/>
      <c r="AI479" s="525"/>
      <c r="AJ479" s="525"/>
      <c r="AK479" s="525"/>
      <c r="AL479" s="525"/>
      <c r="AM479" s="525"/>
      <c r="AN479" s="527"/>
      <c r="AO479" s="557" t="str">
        <f aca="false">$A479</f>
        <v>Av. José Cortez Jr. ==&gt; Rua 05</v>
      </c>
      <c r="AP479" s="504"/>
      <c r="AQ479" s="504"/>
      <c r="AR479" s="505"/>
      <c r="AS479" s="505"/>
      <c r="AT479" s="505"/>
      <c r="AU479" s="507"/>
      <c r="AV479" s="506"/>
      <c r="AW479" s="506"/>
      <c r="AX479" s="506"/>
      <c r="AY479" s="510"/>
      <c r="AZ479" s="510"/>
      <c r="BA479" s="510"/>
      <c r="BB479" s="509"/>
      <c r="BC479" s="509"/>
      <c r="BD479" s="509"/>
      <c r="BE479" s="509"/>
      <c r="BF479" s="509"/>
      <c r="BG479" s="509"/>
      <c r="BH479" s="509"/>
      <c r="BI479" s="509"/>
      <c r="BJ479" s="515"/>
      <c r="BK479" s="516"/>
    </row>
    <row r="480" customFormat="false" ht="14.25" hidden="false" customHeight="false" outlineLevel="0" collapsed="false">
      <c r="A480" s="558" t="s">
        <v>1566</v>
      </c>
      <c r="B480" s="570" t="s">
        <v>10</v>
      </c>
      <c r="C480" s="559" t="s">
        <v>1567</v>
      </c>
      <c r="D480" s="560" t="n">
        <v>0.4</v>
      </c>
      <c r="E480" s="561"/>
      <c r="F480" s="561"/>
      <c r="G480" s="560" t="s">
        <v>1150</v>
      </c>
      <c r="H480" s="562" t="n">
        <v>36</v>
      </c>
      <c r="I480" s="563" t="n">
        <v>1.1</v>
      </c>
      <c r="J480" s="563" t="n">
        <v>1.1</v>
      </c>
      <c r="K480" s="536" t="n">
        <v>0.052</v>
      </c>
      <c r="L480" s="537" t="n">
        <f aca="false">ROUND((I480+J480)/2,2)</f>
        <v>1.1</v>
      </c>
      <c r="M480" s="538" t="n">
        <f aca="false">IF(F480=0,ROUND($D480*0.1,2),IF(D480&gt;2.8,0.18,0.15))</f>
        <v>0.04</v>
      </c>
      <c r="N480" s="538" t="n">
        <f aca="false">IF(F480=0,IF(ROUND($D480/4,2),IF(ROUND(($D480*1.2)/6,2)&lt;0.1,0.1,ROUND(($D480*1.2)/6,2))),0.5)</f>
        <v>0.1</v>
      </c>
      <c r="O480" s="537" t="n">
        <f aca="false">L480+M480+N480</f>
        <v>1.24</v>
      </c>
      <c r="P480" s="537" t="n">
        <f aca="false">IF(O480&lt;2,(D480+M480*2)+0.6,(D480+M480*2)+0.6+ROUNDUP(O480-2,0)*0.1)</f>
        <v>1.08</v>
      </c>
      <c r="Q480" s="539" t="n">
        <f aca="false">IF($O480&lt;=$W$4,ROUND(IF($O480&lt;1.5,$O480*$H480*$P480,1.5*$H480*$P480),2),0)</f>
        <v>48.21</v>
      </c>
      <c r="R480" s="539" t="n">
        <f aca="false">IF($O480&gt;$W$4,ROUND(IF($O480&lt;1.5,$O480*$H480*$P480,1.5*$H480*$P480),2),0)</f>
        <v>0</v>
      </c>
      <c r="S480" s="539" t="n">
        <f aca="false">IF($O480&gt;$W$4,ROUND(IF($O480&lt;1.5,0,IF($O480&gt;3,1.5*$H480*$P480,($O480-1.5)*$H480*$P480)),2),0)</f>
        <v>0</v>
      </c>
      <c r="T480" s="539" t="n">
        <f aca="false">IF($O480&gt;$W$4,ROUND(IF($O480&lt;3,0,IF($O480&gt;4.5,1.5*$H480*$P480,($O480-3)*$H480*$P480)),2),0)</f>
        <v>0</v>
      </c>
      <c r="U480" s="539" t="n">
        <f aca="false">IF($O480&gt;$W$4,ROUND(IF($O480&lt;4.5,0,IF($O480&gt;6,($O480-4.5)*$H480*$P480,($O480-4.5)*$H480*$P480)),2),0)</f>
        <v>0</v>
      </c>
      <c r="V480" s="540" t="n">
        <f aca="false">IF($O480&gt;$W$4,IF($O480&lt;=4,ROUND($H480*($O480+0.5)*2,2),0),0)</f>
        <v>0</v>
      </c>
      <c r="W480" s="541" t="n">
        <f aca="false">IF($O480&gt;$W$4,IF($O480&gt;4,ROUND($H480*($O480+0.5)*2,2),0),0)</f>
        <v>0</v>
      </c>
      <c r="X480" s="558" t="str">
        <f aca="false">A480</f>
        <v>JD24-1</v>
      </c>
      <c r="Y480" s="560" t="n">
        <f aca="false">IF($D480=0.4,1.2,IF($D480=0.6,1.2,IF($D480=0.8,1.3,IF($D480=1,1.5,IF($D480=1.2,1.7,IF($D480&lt;=2,2,"--"))))))</f>
        <v>1.2</v>
      </c>
      <c r="Z480" s="564" t="s">
        <v>1151</v>
      </c>
      <c r="AA480" s="561" t="n">
        <f aca="false">Y480</f>
        <v>1.2</v>
      </c>
      <c r="AB480" s="543" t="n">
        <f aca="false">IF($Y480="--","--",I480)</f>
        <v>1.1</v>
      </c>
      <c r="AC480" s="544" t="n">
        <f aca="false">IF($Y480="--","--",IF(D480&gt;1.5,0.15,ROUND($D480*0.1,2)))</f>
        <v>0.04</v>
      </c>
      <c r="AD480" s="544" t="n">
        <f aca="false">IF($Y480="--","--",0.15)</f>
        <v>0.15</v>
      </c>
      <c r="AE480" s="545" t="n">
        <f aca="false">IF($Y480="--","--",ROUND(AB480+AC480+AD480,2))</f>
        <v>1.29</v>
      </c>
      <c r="AF480" s="565" t="n">
        <f aca="false">IF($Y480="--","--",IF($AB480&lt;=2,$Y480+1,($Y480+1)+ROUNDUP($AB480-2,0)*0.1))</f>
        <v>2.2</v>
      </c>
      <c r="AG480" s="566" t="n">
        <f aca="false">IF($D480=0.4,0.92,IF($D480=0.6,0.68,IF($D480=0.8,0.74,IF($D480=1,0.7,IF($D480=1.2,0.66,IF($D480=1.5,0.6,IF($D480&lt;=2,(2.4-(D480+0.3)),"--")))))))</f>
        <v>0.92</v>
      </c>
      <c r="AH480" s="547" t="n">
        <f aca="false">IF($Y480="--","--",IF($AE480&lt;=$W$4,ROUND(IF($AE480&lt;1.5,$AE480*$AF480*$AG480,1.5*$AF480*$AG480),2),0))</f>
        <v>2.61</v>
      </c>
      <c r="AI480" s="547" t="n">
        <f aca="false">IF($Y480="--","--",IF($AE480&gt;$W$4,ROUND(IF($AE480&lt;1.5,$AE480*$AF480*$AG480,1.5*$AF480*$AG480),2),0))</f>
        <v>0</v>
      </c>
      <c r="AJ480" s="547" t="n">
        <f aca="false">IF($Y480="--","--",IF($AE480&gt;$W$4,ROUND(IF($AE480&lt;1.5,0,IF($AE480&gt;3,1.5*$AF480*$AG480,($AE480-1.5)*$AF480*$AG480)),2),0))</f>
        <v>0</v>
      </c>
      <c r="AK480" s="547" t="n">
        <f aca="false">IF($Y480="--","--",IF($AE480&gt;$W$4,ROUND(IF($AE480&lt;3,0,IF($AE480&gt;4.5,1.5*$AF480*$AG480,($AE480-3)*$AF480*$AG480)),2),0))</f>
        <v>0</v>
      </c>
      <c r="AL480" s="547" t="n">
        <f aca="false">IF($Y480="--","--",IF($AE480&gt;$W$4,ROUND(IF($AE480&lt;4.5,0,IF($AE480&gt;6,($AE480-4.5)*$AF480*$AG480,($AE480-4.5)*$AF480*$AG480)),2),0))</f>
        <v>0</v>
      </c>
      <c r="AM480" s="544" t="n">
        <f aca="false">IF($Y480="--","--",IF($AE480&gt;$W$4,IF($AE480&lt;=4,ROUND(($AG480*4)*($AE480+0.5)*2,2),0),0))</f>
        <v>0</v>
      </c>
      <c r="AN480" s="548" t="n">
        <f aca="false">IF($Y480="--","--",IF($AE480&gt;$W$4,IF($AE480&gt;4,ROUND(($AG480*4)*($AE480+0.5)*2,2),0),0))</f>
        <v>0</v>
      </c>
      <c r="AO480" s="558" t="s">
        <v>1566</v>
      </c>
      <c r="AP480" s="570" t="s">
        <v>10</v>
      </c>
      <c r="AQ480" s="571" t="s">
        <v>1567</v>
      </c>
      <c r="AR480" s="560" t="n">
        <v>0.4</v>
      </c>
      <c r="AS480" s="561"/>
      <c r="AT480" s="561"/>
      <c r="AU480" s="562" t="n">
        <v>36</v>
      </c>
      <c r="AV480" s="560" t="n">
        <f aca="false">IF($Y480="--","--",Y480+0.2)</f>
        <v>1.4</v>
      </c>
      <c r="AW480" s="564" t="s">
        <v>1151</v>
      </c>
      <c r="AX480" s="561" t="n">
        <f aca="false">AV480</f>
        <v>1.4</v>
      </c>
      <c r="AY480" s="538" t="n">
        <f aca="false">IF(D480&gt;2,AU480,AU480-AV480)</f>
        <v>34.6</v>
      </c>
      <c r="AZ480" s="538" t="n">
        <f aca="false">N480</f>
        <v>0.1</v>
      </c>
      <c r="BA480" s="538" t="n">
        <f aca="false">P480</f>
        <v>1.08</v>
      </c>
      <c r="BB480" s="537" t="n">
        <f aca="false">IF(F480=0,IF(ROUND(AY480*(((N480*P480)+(((D480+M480*2)/6)*P480))-ROUND(((D480+M480*2)^2)*((PI()*96.379/(4*360))-((SIN((96.379/2)*PI()/180))*(COS((96.379/2)*PI()/180))/4)),4)),2),ROUND(AY480*(((N480*P480)+(((D480+M480*2)/4)*P480))-ROUND(((D480+M480*2)^2)*((PI()*120/(4*360))-((SIN((120/2)*PI()/180))*(COS((120/2)*PI()/180))/4)),4)),2)),0)</f>
        <v>7</v>
      </c>
      <c r="BC480" s="549" t="n">
        <f aca="false">IF(F480&gt;0,ROUND(AY480*N480*P480,2),0)</f>
        <v>0</v>
      </c>
      <c r="BD480" s="549" t="n">
        <f aca="false">SUM(Q480:U480,AH480:AL480)</f>
        <v>50.82</v>
      </c>
      <c r="BE480" s="549" t="n">
        <f aca="false">IF(F480=0,ROUND((PI()*((D480+M480*2)^2)/4)*AY480,2),ROUND((D480+M480*2)*(F480+M480*2)*AY480,2))</f>
        <v>6.26</v>
      </c>
      <c r="BF480" s="572" t="n">
        <f aca="false">IF(($I480+M480-0.15)&lt;=2,($I480+M480+0.15),IF(($I480+M480)&lt;=3,2.35,($I480+M480+0.2)-0.85))</f>
        <v>1.29</v>
      </c>
      <c r="BG480" s="572" t="n">
        <f aca="false">IF(D480&gt;2,(I480-F480-M480-0.11),IF(($I480+M480)&lt;=2,0,IF(($I480+M480)&gt;3,0.85,(I480+M480+0.2-BF480))))</f>
        <v>0</v>
      </c>
      <c r="BH480" s="572" t="n">
        <f aca="false">IF(D480&gt;2,ROUND(((1.42+0.4)+(0.91+0.4))*2*BG480,2),ROUND(AV480*AX480*BF480,2))</f>
        <v>2.53</v>
      </c>
      <c r="BI480" s="572" t="n">
        <f aca="false">ROUND(((PI()*0.9^2)/4)*BG480,2)</f>
        <v>0</v>
      </c>
      <c r="BJ480" s="550" t="n">
        <f aca="false">ROUND(BD480-BE480-BH480-BI480-BB480-BC480,2)</f>
        <v>35.03</v>
      </c>
      <c r="BK480" s="516"/>
    </row>
    <row r="481" customFormat="false" ht="14.25" hidden="false" customHeight="false" outlineLevel="0" collapsed="false">
      <c r="A481" s="558" t="s">
        <v>1567</v>
      </c>
      <c r="B481" s="570" t="s">
        <v>10</v>
      </c>
      <c r="C481" s="559" t="s">
        <v>1568</v>
      </c>
      <c r="D481" s="560" t="n">
        <v>0.4</v>
      </c>
      <c r="E481" s="561"/>
      <c r="F481" s="561"/>
      <c r="G481" s="560" t="s">
        <v>1150</v>
      </c>
      <c r="H481" s="562" t="n">
        <v>35</v>
      </c>
      <c r="I481" s="563" t="n">
        <v>1.152</v>
      </c>
      <c r="J481" s="563" t="n">
        <v>1.1029</v>
      </c>
      <c r="K481" s="536" t="n">
        <v>0.172</v>
      </c>
      <c r="L481" s="537" t="n">
        <f aca="false">ROUND((I481+J481)/2,2)</f>
        <v>1.13</v>
      </c>
      <c r="M481" s="538" t="n">
        <f aca="false">IF(F481=0,ROUND($D481*0.1,2),IF(D481&gt;2.8,0.18,0.15))</f>
        <v>0.04</v>
      </c>
      <c r="N481" s="538" t="n">
        <f aca="false">IF(F481=0,IF(ROUND($D481/4,2),IF(ROUND(($D481*1.2)/6,2)&lt;0.1,0.1,ROUND(($D481*1.2)/6,2))),0.5)</f>
        <v>0.1</v>
      </c>
      <c r="O481" s="537" t="n">
        <f aca="false">L481+M481+N481</f>
        <v>1.27</v>
      </c>
      <c r="P481" s="537" t="n">
        <f aca="false">IF(O481&lt;2,(D481+M481*2)+0.6,(D481+M481*2)+0.6+ROUNDUP(O481-2,0)*0.1)</f>
        <v>1.08</v>
      </c>
      <c r="Q481" s="539" t="n">
        <f aca="false">IF($O481&lt;=$W$4,ROUND(IF($O481&lt;1.5,$O481*$H481*$P481,1.5*$H481*$P481),2),0)</f>
        <v>48.01</v>
      </c>
      <c r="R481" s="539" t="n">
        <f aca="false">IF($O481&gt;$W$4,ROUND(IF($O481&lt;1.5,$O481*$H481*$P481,1.5*$H481*$P481),2),0)</f>
        <v>0</v>
      </c>
      <c r="S481" s="539" t="n">
        <f aca="false">IF($O481&gt;$W$4,ROUND(IF($O481&lt;1.5,0,IF($O481&gt;3,1.5*$H481*$P481,($O481-1.5)*$H481*$P481)),2),0)</f>
        <v>0</v>
      </c>
      <c r="T481" s="539" t="n">
        <f aca="false">IF($O481&gt;$W$4,ROUND(IF($O481&lt;3,0,IF($O481&gt;4.5,1.5*$H481*$P481,($O481-3)*$H481*$P481)),2),0)</f>
        <v>0</v>
      </c>
      <c r="U481" s="539" t="n">
        <f aca="false">IF($O481&gt;$W$4,ROUND(IF($O481&lt;4.5,0,IF($O481&gt;6,($O481-4.5)*$H481*$P481,($O481-4.5)*$H481*$P481)),2),0)</f>
        <v>0</v>
      </c>
      <c r="V481" s="540" t="n">
        <f aca="false">IF($O481&gt;$W$4,IF($O481&lt;=4,ROUND($H481*($O481+0.5)*2,2),0),0)</f>
        <v>0</v>
      </c>
      <c r="W481" s="541" t="n">
        <f aca="false">IF($O481&gt;$W$4,IF($O481&gt;4,ROUND($H481*($O481+0.5)*2,2),0),0)</f>
        <v>0</v>
      </c>
      <c r="X481" s="558" t="str">
        <f aca="false">A481</f>
        <v>JD24-2</v>
      </c>
      <c r="Y481" s="560" t="n">
        <f aca="false">IF($D481=0.4,1.2,IF($D481=0.6,1.2,IF($D481=0.8,1.3,IF($D481=1,1.5,IF($D481=1.2,1.7,IF($D481&lt;=2,2,"--"))))))</f>
        <v>1.2</v>
      </c>
      <c r="Z481" s="564" t="s">
        <v>1151</v>
      </c>
      <c r="AA481" s="561" t="n">
        <f aca="false">Y481</f>
        <v>1.2</v>
      </c>
      <c r="AB481" s="543" t="n">
        <f aca="false">IF($Y481="--","--",I481)</f>
        <v>1.152</v>
      </c>
      <c r="AC481" s="544" t="n">
        <f aca="false">IF($Y481="--","--",IF(D481&gt;1.5,0.15,ROUND($D481*0.1,2)))</f>
        <v>0.04</v>
      </c>
      <c r="AD481" s="544" t="n">
        <f aca="false">IF($Y481="--","--",0.15)</f>
        <v>0.15</v>
      </c>
      <c r="AE481" s="545" t="n">
        <f aca="false">IF($Y481="--","--",ROUND(AB481+AC481+AD481,2))</f>
        <v>1.34</v>
      </c>
      <c r="AF481" s="565" t="n">
        <f aca="false">IF($Y481="--","--",IF($AB481&lt;=2,$Y481+1,($Y481+1)+ROUNDUP($AB481-2,0)*0.1))</f>
        <v>2.2</v>
      </c>
      <c r="AG481" s="566" t="n">
        <f aca="false">IF($D481=0.4,0.92,IF($D481=0.6,0.68,IF($D481=0.8,0.74,IF($D481=1,0.7,IF($D481=1.2,0.66,IF($D481=1.5,0.6,IF($D481&lt;=2,(2.4-(D481+0.3)),"--")))))))</f>
        <v>0.92</v>
      </c>
      <c r="AH481" s="547" t="n">
        <f aca="false">IF($Y481="--","--",IF($AE481&lt;=$W$4,ROUND(IF($AE481&lt;1.5,$AE481*$AF481*$AG481,1.5*$AF481*$AG481),2),0))</f>
        <v>2.71</v>
      </c>
      <c r="AI481" s="547" t="n">
        <f aca="false">IF($Y481="--","--",IF($AE481&gt;$W$4,ROUND(IF($AE481&lt;1.5,$AE481*$AF481*$AG481,1.5*$AF481*$AG481),2),0))</f>
        <v>0</v>
      </c>
      <c r="AJ481" s="547" t="n">
        <f aca="false">IF($Y481="--","--",IF($AE481&gt;$W$4,ROUND(IF($AE481&lt;1.5,0,IF($AE481&gt;3,1.5*$AF481*$AG481,($AE481-1.5)*$AF481*$AG481)),2),0))</f>
        <v>0</v>
      </c>
      <c r="AK481" s="547" t="n">
        <f aca="false">IF($Y481="--","--",IF($AE481&gt;$W$4,ROUND(IF($AE481&lt;3,0,IF($AE481&gt;4.5,1.5*$AF481*$AG481,($AE481-3)*$AF481*$AG481)),2),0))</f>
        <v>0</v>
      </c>
      <c r="AL481" s="547" t="n">
        <f aca="false">IF($Y481="--","--",IF($AE481&gt;$W$4,ROUND(IF($AE481&lt;4.5,0,IF($AE481&gt;6,($AE481-4.5)*$AF481*$AG481,($AE481-4.5)*$AF481*$AG481)),2),0))</f>
        <v>0</v>
      </c>
      <c r="AM481" s="544" t="n">
        <f aca="false">IF($Y481="--","--",IF($AE481&gt;$W$4,IF($AE481&lt;=4,ROUND(($AG481*4)*($AE481+0.5)*2,2),0),0))</f>
        <v>0</v>
      </c>
      <c r="AN481" s="548" t="n">
        <f aca="false">IF($Y481="--","--",IF($AE481&gt;$W$4,IF($AE481&gt;4,ROUND(($AG481*4)*($AE481+0.5)*2,2),0),0))</f>
        <v>0</v>
      </c>
      <c r="AO481" s="558" t="s">
        <v>1567</v>
      </c>
      <c r="AP481" s="570" t="s">
        <v>10</v>
      </c>
      <c r="AQ481" s="571" t="s">
        <v>1568</v>
      </c>
      <c r="AR481" s="560" t="n">
        <v>0.4</v>
      </c>
      <c r="AS481" s="561"/>
      <c r="AT481" s="561"/>
      <c r="AU481" s="562" t="n">
        <v>35</v>
      </c>
      <c r="AV481" s="560" t="n">
        <f aca="false">IF($Y481="--","--",Y481+0.2)</f>
        <v>1.4</v>
      </c>
      <c r="AW481" s="564" t="s">
        <v>1151</v>
      </c>
      <c r="AX481" s="561" t="n">
        <f aca="false">AV481</f>
        <v>1.4</v>
      </c>
      <c r="AY481" s="538" t="n">
        <f aca="false">IF(D481&gt;2,AU481,AU481-AV481)</f>
        <v>33.6</v>
      </c>
      <c r="AZ481" s="538" t="n">
        <f aca="false">N481</f>
        <v>0.1</v>
      </c>
      <c r="BA481" s="538" t="n">
        <f aca="false">P481</f>
        <v>1.08</v>
      </c>
      <c r="BB481" s="537" t="n">
        <f aca="false">IF(F481=0,IF(ROUND(AY481*(((N481*P481)+(((D481+M481*2)/6)*P481))-ROUND(((D481+M481*2)^2)*((PI()*96.379/(4*360))-((SIN((96.379/2)*PI()/180))*(COS((96.379/2)*PI()/180))/4)),4)),2),ROUND(AY481*(((N481*P481)+(((D481+M481*2)/4)*P481))-ROUND(((D481+M481*2)^2)*((PI()*120/(4*360))-((SIN((120/2)*PI()/180))*(COS((120/2)*PI()/180))/4)),4)),2)),0)</f>
        <v>6.79</v>
      </c>
      <c r="BC481" s="549" t="n">
        <f aca="false">IF(F481&gt;0,ROUND(AY481*N481*P481,2),0)</f>
        <v>0</v>
      </c>
      <c r="BD481" s="549" t="n">
        <f aca="false">SUM(Q481:U481,AH481:AL481)</f>
        <v>50.72</v>
      </c>
      <c r="BE481" s="549" t="n">
        <f aca="false">IF(F481=0,ROUND((PI()*((D481+M481*2)^2)/4)*AY481,2),ROUND((D481+M481*2)*(F481+M481*2)*AY481,2))</f>
        <v>6.08</v>
      </c>
      <c r="BF481" s="572" t="n">
        <f aca="false">IF(($I481+M481-0.15)&lt;=2,($I481+M481+0.15),IF(($I481+M481)&lt;=3,2.35,($I481+M481+0.2)-0.85))</f>
        <v>1.342</v>
      </c>
      <c r="BG481" s="572" t="n">
        <f aca="false">IF(D481&gt;2,(I481-F481-M481-0.11),IF(($I481+M481)&lt;=2,0,IF(($I481+M481)&gt;3,0.85,(I481+M481+0.2-BF481))))</f>
        <v>0</v>
      </c>
      <c r="BH481" s="572" t="n">
        <f aca="false">IF(D481&gt;2,ROUND(((1.42+0.4)+(0.91+0.4))*2*BG481,2),ROUND(AV481*AX481*BF481,2))</f>
        <v>2.63</v>
      </c>
      <c r="BI481" s="572" t="n">
        <f aca="false">ROUND(((PI()*0.9^2)/4)*BG481,2)</f>
        <v>0</v>
      </c>
      <c r="BJ481" s="550" t="n">
        <f aca="false">ROUND(BD481-BE481-BH481-BI481-BB481-BC481,2)</f>
        <v>35.22</v>
      </c>
      <c r="BK481" s="516"/>
    </row>
    <row r="482" customFormat="false" ht="14.25" hidden="false" customHeight="false" outlineLevel="0" collapsed="false">
      <c r="A482" s="558" t="s">
        <v>1568</v>
      </c>
      <c r="B482" s="570" t="s">
        <v>10</v>
      </c>
      <c r="C482" s="559" t="s">
        <v>1569</v>
      </c>
      <c r="D482" s="560" t="n">
        <v>0.4</v>
      </c>
      <c r="E482" s="561"/>
      <c r="F482" s="561"/>
      <c r="G482" s="560" t="s">
        <v>1150</v>
      </c>
      <c r="H482" s="562" t="n">
        <v>35</v>
      </c>
      <c r="I482" s="563" t="n">
        <v>1.2749</v>
      </c>
      <c r="J482" s="563" t="n">
        <v>1.4005</v>
      </c>
      <c r="K482" s="536" t="n">
        <v>0</v>
      </c>
      <c r="L482" s="537" t="n">
        <f aca="false">ROUND((I482+J482)/2,2)</f>
        <v>1.34</v>
      </c>
      <c r="M482" s="538" t="n">
        <f aca="false">IF(F482=0,ROUND($D482*0.1,2),IF(D482&gt;2.8,0.18,0.15))</f>
        <v>0.04</v>
      </c>
      <c r="N482" s="538" t="n">
        <f aca="false">IF(F482=0,IF(ROUND($D482/4,2),IF(ROUND(($D482*1.2)/6,2)&lt;0.1,0.1,ROUND(($D482*1.2)/6,2))),0.5)</f>
        <v>0.1</v>
      </c>
      <c r="O482" s="537" t="n">
        <f aca="false">L482+M482+N482</f>
        <v>1.48</v>
      </c>
      <c r="P482" s="537" t="n">
        <f aca="false">IF(O482&lt;2,(D482+M482*2)+0.6,(D482+M482*2)+0.6+ROUNDUP(O482-2,0)*0.1)</f>
        <v>1.08</v>
      </c>
      <c r="Q482" s="539" t="n">
        <f aca="false">IF($O482&lt;=$W$4,ROUND(IF($O482&lt;1.5,$O482*$H482*$P482,1.5*$H482*$P482),2),0)</f>
        <v>55.94</v>
      </c>
      <c r="R482" s="539" t="n">
        <f aca="false">IF($O482&gt;$W$4,ROUND(IF($O482&lt;1.5,$O482*$H482*$P482,1.5*$H482*$P482),2),0)</f>
        <v>0</v>
      </c>
      <c r="S482" s="539" t="n">
        <f aca="false">IF($O482&gt;$W$4,ROUND(IF($O482&lt;1.5,0,IF($O482&gt;3,1.5*$H482*$P482,($O482-1.5)*$H482*$P482)),2),0)</f>
        <v>0</v>
      </c>
      <c r="T482" s="539" t="n">
        <f aca="false">IF($O482&gt;$W$4,ROUND(IF($O482&lt;3,0,IF($O482&gt;4.5,1.5*$H482*$P482,($O482-3)*$H482*$P482)),2),0)</f>
        <v>0</v>
      </c>
      <c r="U482" s="539" t="n">
        <f aca="false">IF($O482&gt;$W$4,ROUND(IF($O482&lt;4.5,0,IF($O482&gt;6,($O482-4.5)*$H482*$P482,($O482-4.5)*$H482*$P482)),2),0)</f>
        <v>0</v>
      </c>
      <c r="V482" s="540" t="n">
        <f aca="false">IF($O482&gt;$W$4,IF($O482&lt;=4,ROUND($H482*($O482+0.5)*2,2),0),0)</f>
        <v>0</v>
      </c>
      <c r="W482" s="541" t="n">
        <f aca="false">IF($O482&gt;$W$4,IF($O482&gt;4,ROUND($H482*($O482+0.5)*2,2),0),0)</f>
        <v>0</v>
      </c>
      <c r="X482" s="558" t="str">
        <f aca="false">A482</f>
        <v>JD24-3</v>
      </c>
      <c r="Y482" s="560" t="n">
        <f aca="false">IF($D482=0.4,1.2,IF($D482=0.6,1.2,IF($D482=0.8,1.3,IF($D482=1,1.5,IF($D482=1.2,1.7,IF($D482&lt;=2,2,"--"))))))</f>
        <v>1.2</v>
      </c>
      <c r="Z482" s="564" t="s">
        <v>1151</v>
      </c>
      <c r="AA482" s="561" t="n">
        <f aca="false">Y482</f>
        <v>1.2</v>
      </c>
      <c r="AB482" s="543" t="n">
        <f aca="false">IF($Y482="--","--",I482)</f>
        <v>1.2749</v>
      </c>
      <c r="AC482" s="544" t="n">
        <f aca="false">IF($Y482="--","--",IF(D482&gt;1.5,0.15,ROUND($D482*0.1,2)))</f>
        <v>0.04</v>
      </c>
      <c r="AD482" s="544" t="n">
        <f aca="false">IF($Y482="--","--",0.15)</f>
        <v>0.15</v>
      </c>
      <c r="AE482" s="545" t="n">
        <f aca="false">IF($Y482="--","--",ROUND(AB482+AC482+AD482,2))</f>
        <v>1.46</v>
      </c>
      <c r="AF482" s="565" t="n">
        <f aca="false">IF($Y482="--","--",IF($AB482&lt;=2,$Y482+1,($Y482+1)+ROUNDUP($AB482-2,0)*0.1))</f>
        <v>2.2</v>
      </c>
      <c r="AG482" s="566" t="n">
        <f aca="false">IF($D482=0.4,0.92,IF($D482=0.6,0.68,IF($D482=0.8,0.74,IF($D482=1,0.7,IF($D482=1.2,0.66,IF($D482=1.5,0.6,IF($D482&lt;=2,(2.4-(D482+0.3)),"--")))))))</f>
        <v>0.92</v>
      </c>
      <c r="AH482" s="547" t="n">
        <f aca="false">IF($Y482="--","--",IF($AE482&lt;=$W$4,ROUND(IF($AE482&lt;1.5,$AE482*$AF482*$AG482,1.5*$AF482*$AG482),2),0))</f>
        <v>2.96</v>
      </c>
      <c r="AI482" s="547" t="n">
        <f aca="false">IF($Y482="--","--",IF($AE482&gt;$W$4,ROUND(IF($AE482&lt;1.5,$AE482*$AF482*$AG482,1.5*$AF482*$AG482),2),0))</f>
        <v>0</v>
      </c>
      <c r="AJ482" s="547" t="n">
        <f aca="false">IF($Y482="--","--",IF($AE482&gt;$W$4,ROUND(IF($AE482&lt;1.5,0,IF($AE482&gt;3,1.5*$AF482*$AG482,($AE482-1.5)*$AF482*$AG482)),2),0))</f>
        <v>0</v>
      </c>
      <c r="AK482" s="547" t="n">
        <f aca="false">IF($Y482="--","--",IF($AE482&gt;$W$4,ROUND(IF($AE482&lt;3,0,IF($AE482&gt;4.5,1.5*$AF482*$AG482,($AE482-3)*$AF482*$AG482)),2),0))</f>
        <v>0</v>
      </c>
      <c r="AL482" s="547" t="n">
        <f aca="false">IF($Y482="--","--",IF($AE482&gt;$W$4,ROUND(IF($AE482&lt;4.5,0,IF($AE482&gt;6,($AE482-4.5)*$AF482*$AG482,($AE482-4.5)*$AF482*$AG482)),2),0))</f>
        <v>0</v>
      </c>
      <c r="AM482" s="544" t="n">
        <f aca="false">IF($Y482="--","--",IF($AE482&gt;$W$4,IF($AE482&lt;=4,ROUND(($AG482*4)*($AE482+0.5)*2,2),0),0))</f>
        <v>0</v>
      </c>
      <c r="AN482" s="548" t="n">
        <f aca="false">IF($Y482="--","--",IF($AE482&gt;$W$4,IF($AE482&gt;4,ROUND(($AG482*4)*($AE482+0.5)*2,2),0),0))</f>
        <v>0</v>
      </c>
      <c r="AO482" s="558" t="s">
        <v>1568</v>
      </c>
      <c r="AP482" s="570" t="s">
        <v>10</v>
      </c>
      <c r="AQ482" s="571" t="s">
        <v>1569</v>
      </c>
      <c r="AR482" s="560" t="n">
        <v>0.4</v>
      </c>
      <c r="AS482" s="561"/>
      <c r="AT482" s="561"/>
      <c r="AU482" s="562" t="n">
        <v>35</v>
      </c>
      <c r="AV482" s="560" t="n">
        <f aca="false">IF($Y482="--","--",Y482+0.2)</f>
        <v>1.4</v>
      </c>
      <c r="AW482" s="564" t="s">
        <v>1151</v>
      </c>
      <c r="AX482" s="561" t="n">
        <f aca="false">AV482</f>
        <v>1.4</v>
      </c>
      <c r="AY482" s="538" t="n">
        <f aca="false">IF(D482&gt;2,AU482,AU482-AV482)</f>
        <v>33.6</v>
      </c>
      <c r="AZ482" s="538" t="n">
        <f aca="false">N482</f>
        <v>0.1</v>
      </c>
      <c r="BA482" s="538" t="n">
        <f aca="false">P482</f>
        <v>1.08</v>
      </c>
      <c r="BB482" s="537" t="n">
        <f aca="false">IF(F482=0,IF(ROUND(AY482*(((N482*P482)+(((D482+M482*2)/6)*P482))-ROUND(((D482+M482*2)^2)*((PI()*96.379/(4*360))-((SIN((96.379/2)*PI()/180))*(COS((96.379/2)*PI()/180))/4)),4)),2),ROUND(AY482*(((N482*P482)+(((D482+M482*2)/4)*P482))-ROUND(((D482+M482*2)^2)*((PI()*120/(4*360))-((SIN((120/2)*PI()/180))*(COS((120/2)*PI()/180))/4)),4)),2)),0)</f>
        <v>6.79</v>
      </c>
      <c r="BC482" s="549" t="n">
        <f aca="false">IF(F482&gt;0,ROUND(AY482*N482*P482,2),0)</f>
        <v>0</v>
      </c>
      <c r="BD482" s="549" t="n">
        <f aca="false">SUM(Q482:U482,AH482:AL482)</f>
        <v>58.9</v>
      </c>
      <c r="BE482" s="549" t="n">
        <f aca="false">IF(F482=0,ROUND((PI()*((D482+M482*2)^2)/4)*AY482,2),ROUND((D482+M482*2)*(F482+M482*2)*AY482,2))</f>
        <v>6.08</v>
      </c>
      <c r="BF482" s="572" t="n">
        <f aca="false">IF(($I482+M482-0.15)&lt;=2,($I482+M482+0.15),IF(($I482+M482)&lt;=3,2.35,($I482+M482+0.2)-0.85))</f>
        <v>1.4649</v>
      </c>
      <c r="BG482" s="572" t="n">
        <f aca="false">IF(D482&gt;2,(I482-F482-M482-0.11),IF(($I482+M482)&lt;=2,0,IF(($I482+M482)&gt;3,0.85,(I482+M482+0.2-BF482))))</f>
        <v>0</v>
      </c>
      <c r="BH482" s="572" t="n">
        <f aca="false">IF(D482&gt;2,ROUND(((1.42+0.4)+(0.91+0.4))*2*BG482,2),ROUND(AV482*AX482*BF482,2))</f>
        <v>2.87</v>
      </c>
      <c r="BI482" s="572" t="n">
        <f aca="false">ROUND(((PI()*0.9^2)/4)*BG482,2)</f>
        <v>0</v>
      </c>
      <c r="BJ482" s="550" t="n">
        <f aca="false">ROUND(BD482-BE482-BH482-BI482-BB482-BC482,2)</f>
        <v>43.16</v>
      </c>
      <c r="BK482" s="516"/>
    </row>
    <row r="483" customFormat="false" ht="14.25" hidden="false" customHeight="false" outlineLevel="0" collapsed="false">
      <c r="A483" s="558" t="s">
        <v>1569</v>
      </c>
      <c r="B483" s="570" t="s">
        <v>10</v>
      </c>
      <c r="C483" s="559" t="s">
        <v>1570</v>
      </c>
      <c r="D483" s="560" t="n">
        <v>0.4</v>
      </c>
      <c r="E483" s="561"/>
      <c r="F483" s="561"/>
      <c r="G483" s="560" t="s">
        <v>1150</v>
      </c>
      <c r="H483" s="562" t="n">
        <v>35</v>
      </c>
      <c r="I483" s="563" t="n">
        <v>1.4005</v>
      </c>
      <c r="J483" s="563" t="n">
        <v>1.4386</v>
      </c>
      <c r="K483" s="536" t="n">
        <v>0</v>
      </c>
      <c r="L483" s="537" t="n">
        <f aca="false">ROUND((I483+J483)/2,2)</f>
        <v>1.42</v>
      </c>
      <c r="M483" s="538" t="n">
        <f aca="false">IF(F483=0,ROUND($D483*0.1,2),IF(D483&gt;2.8,0.18,0.15))</f>
        <v>0.04</v>
      </c>
      <c r="N483" s="538" t="n">
        <f aca="false">IF(F483=0,IF(ROUND($D483/4,2),IF(ROUND(($D483*1.2)/6,2)&lt;0.1,0.1,ROUND(($D483*1.2)/6,2))),0.5)</f>
        <v>0.1</v>
      </c>
      <c r="O483" s="537" t="n">
        <f aca="false">L483+M483+N483</f>
        <v>1.56</v>
      </c>
      <c r="P483" s="537" t="n">
        <f aca="false">IF(O483&lt;2,(D483+M483*2)+0.6,(D483+M483*2)+0.6+ROUNDUP(O483-2,0)*0.1)</f>
        <v>1.08</v>
      </c>
      <c r="Q483" s="539" t="n">
        <f aca="false">IF($O483&lt;=$W$4,ROUND(IF($O483&lt;1.5,$O483*$H483*$P483,1.5*$H483*$P483),2),0)</f>
        <v>0</v>
      </c>
      <c r="R483" s="539" t="n">
        <f aca="false">IF($O483&gt;$W$4,ROUND(IF($O483&lt;1.5,$O483*$H483*$P483,1.5*$H483*$P483),2),0)</f>
        <v>56.7</v>
      </c>
      <c r="S483" s="539" t="n">
        <f aca="false">IF($O483&gt;$W$4,ROUND(IF($O483&lt;1.5,0,IF($O483&gt;3,1.5*$H483*$P483,($O483-1.5)*$H483*$P483)),2),0)</f>
        <v>2.27</v>
      </c>
      <c r="T483" s="539" t="n">
        <f aca="false">IF($O483&gt;$W$4,ROUND(IF($O483&lt;3,0,IF($O483&gt;4.5,1.5*$H483*$P483,($O483-3)*$H483*$P483)),2),0)</f>
        <v>0</v>
      </c>
      <c r="U483" s="539" t="n">
        <f aca="false">IF($O483&gt;$W$4,ROUND(IF($O483&lt;4.5,0,IF($O483&gt;6,($O483-4.5)*$H483*$P483,($O483-4.5)*$H483*$P483)),2),0)</f>
        <v>0</v>
      </c>
      <c r="V483" s="540" t="n">
        <f aca="false">IF($O483&gt;$W$4,IF($O483&lt;=4,ROUND($H483*($O483+0.5)*2,2),0),0)</f>
        <v>144.2</v>
      </c>
      <c r="W483" s="541" t="n">
        <f aca="false">IF($O483&gt;$W$4,IF($O483&gt;4,ROUND($H483*($O483+0.5)*2,2),0),0)</f>
        <v>0</v>
      </c>
      <c r="X483" s="558" t="str">
        <f aca="false">A483</f>
        <v>JD24-4</v>
      </c>
      <c r="Y483" s="560" t="n">
        <f aca="false">IF($D483=0.4,1.2,IF($D483=0.6,1.2,IF($D483=0.8,1.3,IF($D483=1,1.5,IF($D483=1.2,1.7,IF($D483&lt;=2,2,"--"))))))</f>
        <v>1.2</v>
      </c>
      <c r="Z483" s="564" t="s">
        <v>1151</v>
      </c>
      <c r="AA483" s="561" t="n">
        <f aca="false">Y483</f>
        <v>1.2</v>
      </c>
      <c r="AB483" s="543" t="n">
        <f aca="false">IF($Y483="--","--",I483)</f>
        <v>1.4005</v>
      </c>
      <c r="AC483" s="544" t="n">
        <f aca="false">IF($Y483="--","--",IF(D483&gt;1.5,0.15,ROUND($D483*0.1,2)))</f>
        <v>0.04</v>
      </c>
      <c r="AD483" s="544" t="n">
        <f aca="false">IF($Y483="--","--",0.15)</f>
        <v>0.15</v>
      </c>
      <c r="AE483" s="545" t="n">
        <f aca="false">IF($Y483="--","--",ROUND(AB483+AC483+AD483,2))</f>
        <v>1.59</v>
      </c>
      <c r="AF483" s="565" t="n">
        <f aca="false">IF($Y483="--","--",IF($AB483&lt;=2,$Y483+1,($Y483+1)+ROUNDUP($AB483-2,0)*0.1))</f>
        <v>2.2</v>
      </c>
      <c r="AG483" s="566" t="n">
        <f aca="false">IF($D483=0.4,0.92,IF($D483=0.6,0.68,IF($D483=0.8,0.74,IF($D483=1,0.7,IF($D483=1.2,0.66,IF($D483=1.5,0.6,IF($D483&lt;=2,(2.4-(D483+0.3)),"--")))))))</f>
        <v>0.92</v>
      </c>
      <c r="AH483" s="547" t="n">
        <f aca="false">IF($Y483="--","--",IF($AE483&lt;=$W$4,ROUND(IF($AE483&lt;1.5,$AE483*$AF483*$AG483,1.5*$AF483*$AG483),2),0))</f>
        <v>0</v>
      </c>
      <c r="AI483" s="547" t="n">
        <f aca="false">IF($Y483="--","--",IF($AE483&gt;$W$4,ROUND(IF($AE483&lt;1.5,$AE483*$AF483*$AG483,1.5*$AF483*$AG483),2),0))</f>
        <v>3.04</v>
      </c>
      <c r="AJ483" s="547" t="n">
        <f aca="false">IF($Y483="--","--",IF($AE483&gt;$W$4,ROUND(IF($AE483&lt;1.5,0,IF($AE483&gt;3,1.5*$AF483*$AG483,($AE483-1.5)*$AF483*$AG483)),2),0))</f>
        <v>0.18</v>
      </c>
      <c r="AK483" s="547" t="n">
        <f aca="false">IF($Y483="--","--",IF($AE483&gt;$W$4,ROUND(IF($AE483&lt;3,0,IF($AE483&gt;4.5,1.5*$AF483*$AG483,($AE483-3)*$AF483*$AG483)),2),0))</f>
        <v>0</v>
      </c>
      <c r="AL483" s="547" t="n">
        <f aca="false">IF($Y483="--","--",IF($AE483&gt;$W$4,ROUND(IF($AE483&lt;4.5,0,IF($AE483&gt;6,($AE483-4.5)*$AF483*$AG483,($AE483-4.5)*$AF483*$AG483)),2),0))</f>
        <v>0</v>
      </c>
      <c r="AM483" s="544" t="n">
        <f aca="false">IF($Y483="--","--",IF($AE483&gt;$W$4,IF($AE483&lt;=4,ROUND(($AG483*4)*($AE483+0.5)*2,2),0),0))</f>
        <v>15.38</v>
      </c>
      <c r="AN483" s="548" t="n">
        <f aca="false">IF($Y483="--","--",IF($AE483&gt;$W$4,IF($AE483&gt;4,ROUND(($AG483*4)*($AE483+0.5)*2,2),0),0))</f>
        <v>0</v>
      </c>
      <c r="AO483" s="558" t="s">
        <v>1569</v>
      </c>
      <c r="AP483" s="570" t="s">
        <v>10</v>
      </c>
      <c r="AQ483" s="571" t="s">
        <v>1570</v>
      </c>
      <c r="AR483" s="560" t="n">
        <v>0.4</v>
      </c>
      <c r="AS483" s="561"/>
      <c r="AT483" s="561"/>
      <c r="AU483" s="562" t="n">
        <v>35</v>
      </c>
      <c r="AV483" s="560" t="n">
        <f aca="false">IF($Y483="--","--",Y483+0.2)</f>
        <v>1.4</v>
      </c>
      <c r="AW483" s="564" t="s">
        <v>1151</v>
      </c>
      <c r="AX483" s="561" t="n">
        <f aca="false">AV483</f>
        <v>1.4</v>
      </c>
      <c r="AY483" s="538" t="n">
        <f aca="false">IF(D483&gt;2,AU483,AU483-AV483)</f>
        <v>33.6</v>
      </c>
      <c r="AZ483" s="538" t="n">
        <f aca="false">N483</f>
        <v>0.1</v>
      </c>
      <c r="BA483" s="538" t="n">
        <f aca="false">P483</f>
        <v>1.08</v>
      </c>
      <c r="BB483" s="537" t="n">
        <f aca="false">IF(F483=0,IF(ROUND(AY483*(((N483*P483)+(((D483+M483*2)/6)*P483))-ROUND(((D483+M483*2)^2)*((PI()*96.379/(4*360))-((SIN((96.379/2)*PI()/180))*(COS((96.379/2)*PI()/180))/4)),4)),2),ROUND(AY483*(((N483*P483)+(((D483+M483*2)/4)*P483))-ROUND(((D483+M483*2)^2)*((PI()*120/(4*360))-((SIN((120/2)*PI()/180))*(COS((120/2)*PI()/180))/4)),4)),2)),0)</f>
        <v>6.79</v>
      </c>
      <c r="BC483" s="549" t="n">
        <f aca="false">IF(F483&gt;0,ROUND(AY483*N483*P483,2),0)</f>
        <v>0</v>
      </c>
      <c r="BD483" s="549" t="n">
        <f aca="false">SUM(Q483:U483,AH483:AL483)</f>
        <v>62.19</v>
      </c>
      <c r="BE483" s="549" t="n">
        <f aca="false">IF(F483=0,ROUND((PI()*((D483+M483*2)^2)/4)*AY483,2),ROUND((D483+M483*2)*(F483+M483*2)*AY483,2))</f>
        <v>6.08</v>
      </c>
      <c r="BF483" s="572" t="n">
        <f aca="false">IF(($I483+M483-0.15)&lt;=2,($I483+M483+0.15),IF(($I483+M483)&lt;=3,2.35,($I483+M483+0.2)-0.85))</f>
        <v>1.5905</v>
      </c>
      <c r="BG483" s="572" t="n">
        <f aca="false">IF(D483&gt;2,(I483-F483-M483-0.11),IF(($I483+M483)&lt;=2,0,IF(($I483+M483)&gt;3,0.85,(I483+M483+0.2-BF483))))</f>
        <v>0</v>
      </c>
      <c r="BH483" s="572" t="n">
        <f aca="false">IF(D483&gt;2,ROUND(((1.42+0.4)+(0.91+0.4))*2*BG483,2),ROUND(AV483*AX483*BF483,2))</f>
        <v>3.12</v>
      </c>
      <c r="BI483" s="572" t="n">
        <f aca="false">ROUND(((PI()*0.9^2)/4)*BG483,2)</f>
        <v>0</v>
      </c>
      <c r="BJ483" s="550" t="n">
        <f aca="false">ROUND(BD483-BE483-BH483-BI483-BB483-BC483,2)</f>
        <v>46.2</v>
      </c>
      <c r="BK483" s="516"/>
    </row>
    <row r="484" customFormat="false" ht="14.25" hidden="false" customHeight="false" outlineLevel="0" collapsed="false">
      <c r="A484" s="558" t="s">
        <v>1570</v>
      </c>
      <c r="B484" s="570" t="s">
        <v>10</v>
      </c>
      <c r="C484" s="559" t="s">
        <v>1571</v>
      </c>
      <c r="D484" s="560" t="n">
        <v>0.4</v>
      </c>
      <c r="E484" s="561"/>
      <c r="F484" s="561"/>
      <c r="G484" s="560" t="s">
        <v>1150</v>
      </c>
      <c r="H484" s="562" t="n">
        <v>35</v>
      </c>
      <c r="I484" s="563" t="n">
        <v>1.4386</v>
      </c>
      <c r="J484" s="563" t="n">
        <v>1.3184</v>
      </c>
      <c r="K484" s="536" t="n">
        <v>0</v>
      </c>
      <c r="L484" s="537" t="n">
        <f aca="false">ROUND((I484+J484)/2,2)</f>
        <v>1.38</v>
      </c>
      <c r="M484" s="538" t="n">
        <f aca="false">IF(F484=0,ROUND($D484*0.1,2),IF(D484&gt;2.8,0.18,0.15))</f>
        <v>0.04</v>
      </c>
      <c r="N484" s="538" t="n">
        <f aca="false">IF(F484=0,IF(ROUND($D484/4,2),IF(ROUND(($D484*1.2)/6,2)&lt;0.1,0.1,ROUND(($D484*1.2)/6,2))),0.5)</f>
        <v>0.1</v>
      </c>
      <c r="O484" s="537" t="n">
        <f aca="false">L484+M484+N484</f>
        <v>1.52</v>
      </c>
      <c r="P484" s="537" t="n">
        <f aca="false">IF(O484&lt;2,(D484+M484*2)+0.6,(D484+M484*2)+0.6+ROUNDUP(O484-2,0)*0.1)</f>
        <v>1.08</v>
      </c>
      <c r="Q484" s="539" t="n">
        <f aca="false">IF($O484&lt;=$W$4,ROUND(IF($O484&lt;1.5,$O484*$H484*$P484,1.5*$H484*$P484),2),0)</f>
        <v>0</v>
      </c>
      <c r="R484" s="539" t="n">
        <f aca="false">IF($O484&gt;$W$4,ROUND(IF($O484&lt;1.5,$O484*$H484*$P484,1.5*$H484*$P484),2),0)</f>
        <v>56.7</v>
      </c>
      <c r="S484" s="539" t="n">
        <f aca="false">IF($O484&gt;$W$4,ROUND(IF($O484&lt;1.5,0,IF($O484&gt;3,1.5*$H484*$P484,($O484-1.5)*$H484*$P484)),2),0)</f>
        <v>0.76</v>
      </c>
      <c r="T484" s="539" t="n">
        <f aca="false">IF($O484&gt;$W$4,ROUND(IF($O484&lt;3,0,IF($O484&gt;4.5,1.5*$H484*$P484,($O484-3)*$H484*$P484)),2),0)</f>
        <v>0</v>
      </c>
      <c r="U484" s="539" t="n">
        <f aca="false">IF($O484&gt;$W$4,ROUND(IF($O484&lt;4.5,0,IF($O484&gt;6,($O484-4.5)*$H484*$P484,($O484-4.5)*$H484*$P484)),2),0)</f>
        <v>0</v>
      </c>
      <c r="V484" s="540" t="n">
        <f aca="false">IF($O484&gt;$W$4,IF($O484&lt;=4,ROUND($H484*($O484+0.5)*2,2),0),0)</f>
        <v>141.4</v>
      </c>
      <c r="W484" s="541" t="n">
        <f aca="false">IF($O484&gt;$W$4,IF($O484&gt;4,ROUND($H484*($O484+0.5)*2,2),0),0)</f>
        <v>0</v>
      </c>
      <c r="X484" s="558" t="str">
        <f aca="false">A484</f>
        <v>JD24-5</v>
      </c>
      <c r="Y484" s="560" t="n">
        <f aca="false">IF($D484=0.4,1.2,IF($D484=0.6,1.2,IF($D484=0.8,1.3,IF($D484=1,1.5,IF($D484=1.2,1.7,IF($D484&lt;=2,2,"--"))))))</f>
        <v>1.2</v>
      </c>
      <c r="Z484" s="564" t="s">
        <v>1151</v>
      </c>
      <c r="AA484" s="561" t="n">
        <f aca="false">Y484</f>
        <v>1.2</v>
      </c>
      <c r="AB484" s="543" t="n">
        <f aca="false">IF($Y484="--","--",I484)</f>
        <v>1.4386</v>
      </c>
      <c r="AC484" s="544" t="n">
        <f aca="false">IF($Y484="--","--",IF(D484&gt;1.5,0.15,ROUND($D484*0.1,2)))</f>
        <v>0.04</v>
      </c>
      <c r="AD484" s="544" t="n">
        <f aca="false">IF($Y484="--","--",0.15)</f>
        <v>0.15</v>
      </c>
      <c r="AE484" s="545" t="n">
        <f aca="false">IF($Y484="--","--",ROUND(AB484+AC484+AD484,2))</f>
        <v>1.63</v>
      </c>
      <c r="AF484" s="565" t="n">
        <f aca="false">IF($Y484="--","--",IF($AB484&lt;=2,$Y484+1,($Y484+1)+ROUNDUP($AB484-2,0)*0.1))</f>
        <v>2.2</v>
      </c>
      <c r="AG484" s="566" t="n">
        <f aca="false">IF($D484=0.4,0.92,IF($D484=0.6,0.68,IF($D484=0.8,0.74,IF($D484=1,0.7,IF($D484=1.2,0.66,IF($D484=1.5,0.6,IF($D484&lt;=2,(2.4-(D484+0.3)),"--")))))))</f>
        <v>0.92</v>
      </c>
      <c r="AH484" s="547" t="n">
        <f aca="false">IF($Y484="--","--",IF($AE484&lt;=$W$4,ROUND(IF($AE484&lt;1.5,$AE484*$AF484*$AG484,1.5*$AF484*$AG484),2),0))</f>
        <v>0</v>
      </c>
      <c r="AI484" s="547" t="n">
        <f aca="false">IF($Y484="--","--",IF($AE484&gt;$W$4,ROUND(IF($AE484&lt;1.5,$AE484*$AF484*$AG484,1.5*$AF484*$AG484),2),0))</f>
        <v>3.04</v>
      </c>
      <c r="AJ484" s="547" t="n">
        <f aca="false">IF($Y484="--","--",IF($AE484&gt;$W$4,ROUND(IF($AE484&lt;1.5,0,IF($AE484&gt;3,1.5*$AF484*$AG484,($AE484-1.5)*$AF484*$AG484)),2),0))</f>
        <v>0.26</v>
      </c>
      <c r="AK484" s="547" t="n">
        <f aca="false">IF($Y484="--","--",IF($AE484&gt;$W$4,ROUND(IF($AE484&lt;3,0,IF($AE484&gt;4.5,1.5*$AF484*$AG484,($AE484-3)*$AF484*$AG484)),2),0))</f>
        <v>0</v>
      </c>
      <c r="AL484" s="547" t="n">
        <f aca="false">IF($Y484="--","--",IF($AE484&gt;$W$4,ROUND(IF($AE484&lt;4.5,0,IF($AE484&gt;6,($AE484-4.5)*$AF484*$AG484,($AE484-4.5)*$AF484*$AG484)),2),0))</f>
        <v>0</v>
      </c>
      <c r="AM484" s="544" t="n">
        <f aca="false">IF($Y484="--","--",IF($AE484&gt;$W$4,IF($AE484&lt;=4,ROUND(($AG484*4)*($AE484+0.5)*2,2),0),0))</f>
        <v>15.68</v>
      </c>
      <c r="AN484" s="548" t="n">
        <f aca="false">IF($Y484="--","--",IF($AE484&gt;$W$4,IF($AE484&gt;4,ROUND(($AG484*4)*($AE484+0.5)*2,2),0),0))</f>
        <v>0</v>
      </c>
      <c r="AO484" s="558" t="s">
        <v>1570</v>
      </c>
      <c r="AP484" s="570" t="s">
        <v>10</v>
      </c>
      <c r="AQ484" s="571" t="s">
        <v>1571</v>
      </c>
      <c r="AR484" s="560" t="n">
        <v>0.4</v>
      </c>
      <c r="AS484" s="561"/>
      <c r="AT484" s="561"/>
      <c r="AU484" s="562" t="n">
        <v>35</v>
      </c>
      <c r="AV484" s="560" t="n">
        <f aca="false">IF($Y484="--","--",Y484+0.2)</f>
        <v>1.4</v>
      </c>
      <c r="AW484" s="564" t="s">
        <v>1151</v>
      </c>
      <c r="AX484" s="561" t="n">
        <f aca="false">AV484</f>
        <v>1.4</v>
      </c>
      <c r="AY484" s="538" t="n">
        <f aca="false">IF(D484&gt;2,AU484,AU484-AV484)</f>
        <v>33.6</v>
      </c>
      <c r="AZ484" s="538" t="n">
        <f aca="false">N484</f>
        <v>0.1</v>
      </c>
      <c r="BA484" s="538" t="n">
        <f aca="false">P484</f>
        <v>1.08</v>
      </c>
      <c r="BB484" s="537" t="n">
        <f aca="false">IF(F484=0,IF(ROUND(AY484*(((N484*P484)+(((D484+M484*2)/6)*P484))-ROUND(((D484+M484*2)^2)*((PI()*96.379/(4*360))-((SIN((96.379/2)*PI()/180))*(COS((96.379/2)*PI()/180))/4)),4)),2),ROUND(AY484*(((N484*P484)+(((D484+M484*2)/4)*P484))-ROUND(((D484+M484*2)^2)*((PI()*120/(4*360))-((SIN((120/2)*PI()/180))*(COS((120/2)*PI()/180))/4)),4)),2)),0)</f>
        <v>6.79</v>
      </c>
      <c r="BC484" s="549" t="n">
        <f aca="false">IF(F484&gt;0,ROUND(AY484*N484*P484,2),0)</f>
        <v>0</v>
      </c>
      <c r="BD484" s="549" t="n">
        <f aca="false">SUM(Q484:U484,AH484:AL484)</f>
        <v>60.76</v>
      </c>
      <c r="BE484" s="549" t="n">
        <f aca="false">IF(F484=0,ROUND((PI()*((D484+M484*2)^2)/4)*AY484,2),ROUND((D484+M484*2)*(F484+M484*2)*AY484,2))</f>
        <v>6.08</v>
      </c>
      <c r="BF484" s="572" t="n">
        <f aca="false">IF(($I484+M484-0.15)&lt;=2,($I484+M484+0.15),IF(($I484+M484)&lt;=3,2.35,($I484+M484+0.2)-0.85))</f>
        <v>1.6286</v>
      </c>
      <c r="BG484" s="572" t="n">
        <f aca="false">IF(D484&gt;2,(I484-F484-M484-0.11),IF(($I484+M484)&lt;=2,0,IF(($I484+M484)&gt;3,0.85,(I484+M484+0.2-BF484))))</f>
        <v>0</v>
      </c>
      <c r="BH484" s="572" t="n">
        <f aca="false">IF(D484&gt;2,ROUND(((1.42+0.4)+(0.91+0.4))*2*BG484,2),ROUND(AV484*AX484*BF484,2))</f>
        <v>3.19</v>
      </c>
      <c r="BI484" s="572" t="n">
        <f aca="false">ROUND(((PI()*0.9^2)/4)*BG484,2)</f>
        <v>0</v>
      </c>
      <c r="BJ484" s="550" t="n">
        <f aca="false">ROUND(BD484-BE484-BH484-BI484-BB484-BC484,2)</f>
        <v>44.7</v>
      </c>
      <c r="BK484" s="516"/>
    </row>
    <row r="485" customFormat="false" ht="14.25" hidden="false" customHeight="false" outlineLevel="0" collapsed="false">
      <c r="A485" s="558" t="s">
        <v>1571</v>
      </c>
      <c r="B485" s="570" t="s">
        <v>10</v>
      </c>
      <c r="C485" s="559" t="s">
        <v>1572</v>
      </c>
      <c r="D485" s="560" t="n">
        <v>0.4</v>
      </c>
      <c r="E485" s="561"/>
      <c r="F485" s="561"/>
      <c r="G485" s="560" t="s">
        <v>1150</v>
      </c>
      <c r="H485" s="562" t="n">
        <v>26</v>
      </c>
      <c r="I485" s="563" t="n">
        <v>1.3184</v>
      </c>
      <c r="J485" s="563" t="n">
        <v>1.1756</v>
      </c>
      <c r="K485" s="536" t="n">
        <v>0.2</v>
      </c>
      <c r="L485" s="537" t="n">
        <f aca="false">ROUND((I485+J485)/2,2)</f>
        <v>1.25</v>
      </c>
      <c r="M485" s="538" t="n">
        <f aca="false">IF(F485=0,ROUND($D485*0.1,2),IF(D485&gt;2.8,0.18,0.15))</f>
        <v>0.04</v>
      </c>
      <c r="N485" s="538" t="n">
        <f aca="false">IF(F485=0,IF(ROUND($D485/4,2),IF(ROUND(($D485*1.2)/6,2)&lt;0.1,0.1,ROUND(($D485*1.2)/6,2))),0.5)</f>
        <v>0.1</v>
      </c>
      <c r="O485" s="537" t="n">
        <f aca="false">L485+M485+N485</f>
        <v>1.39</v>
      </c>
      <c r="P485" s="537" t="n">
        <f aca="false">IF(O485&lt;2,(D485+M485*2)+0.6,(D485+M485*2)+0.6+ROUNDUP(O485-2,0)*0.1)</f>
        <v>1.08</v>
      </c>
      <c r="Q485" s="539" t="n">
        <f aca="false">IF($O485&lt;=$W$4,ROUND(IF($O485&lt;1.5,$O485*$H485*$P485,1.5*$H485*$P485),2),0)</f>
        <v>39.03</v>
      </c>
      <c r="R485" s="539" t="n">
        <f aca="false">IF($O485&gt;$W$4,ROUND(IF($O485&lt;1.5,$O485*$H485*$P485,1.5*$H485*$P485),2),0)</f>
        <v>0</v>
      </c>
      <c r="S485" s="539" t="n">
        <f aca="false">IF($O485&gt;$W$4,ROUND(IF($O485&lt;1.5,0,IF($O485&gt;3,1.5*$H485*$P485,($O485-1.5)*$H485*$P485)),2),0)</f>
        <v>0</v>
      </c>
      <c r="T485" s="539" t="n">
        <f aca="false">IF($O485&gt;$W$4,ROUND(IF($O485&lt;3,0,IF($O485&gt;4.5,1.5*$H485*$P485,($O485-3)*$H485*$P485)),2),0)</f>
        <v>0</v>
      </c>
      <c r="U485" s="539" t="n">
        <f aca="false">IF($O485&gt;$W$4,ROUND(IF($O485&lt;4.5,0,IF($O485&gt;6,($O485-4.5)*$H485*$P485,($O485-4.5)*$H485*$P485)),2),0)</f>
        <v>0</v>
      </c>
      <c r="V485" s="540" t="n">
        <f aca="false">IF($O485&gt;$W$4,IF($O485&lt;=4,ROUND($H485*($O485+0.5)*2,2),0),0)</f>
        <v>0</v>
      </c>
      <c r="W485" s="541" t="n">
        <f aca="false">IF($O485&gt;$W$4,IF($O485&gt;4,ROUND($H485*($O485+0.5)*2,2),0),0)</f>
        <v>0</v>
      </c>
      <c r="X485" s="558" t="str">
        <f aca="false">A485</f>
        <v>JD24-6</v>
      </c>
      <c r="Y485" s="560" t="n">
        <f aca="false">IF($D485=0.4,1.2,IF($D485=0.6,1.2,IF($D485=0.8,1.3,IF($D485=1,1.5,IF($D485=1.2,1.7,IF($D485&lt;=2,2,"--"))))))</f>
        <v>1.2</v>
      </c>
      <c r="Z485" s="564" t="s">
        <v>1151</v>
      </c>
      <c r="AA485" s="561" t="n">
        <f aca="false">Y485</f>
        <v>1.2</v>
      </c>
      <c r="AB485" s="543" t="n">
        <f aca="false">IF($Y485="--","--",I485)</f>
        <v>1.3184</v>
      </c>
      <c r="AC485" s="544" t="n">
        <f aca="false">IF($Y485="--","--",IF(D485&gt;1.5,0.15,ROUND($D485*0.1,2)))</f>
        <v>0.04</v>
      </c>
      <c r="AD485" s="544" t="n">
        <f aca="false">IF($Y485="--","--",0.15)</f>
        <v>0.15</v>
      </c>
      <c r="AE485" s="545" t="n">
        <f aca="false">IF($Y485="--","--",ROUND(AB485+AC485+AD485,2))</f>
        <v>1.51</v>
      </c>
      <c r="AF485" s="565" t="n">
        <f aca="false">IF($Y485="--","--",IF($AB485&lt;=2,$Y485+1,($Y485+1)+ROUNDUP($AB485-2,0)*0.1))</f>
        <v>2.2</v>
      </c>
      <c r="AG485" s="566" t="n">
        <f aca="false">IF($D485=0.4,0.92,IF($D485=0.6,0.68,IF($D485=0.8,0.74,IF($D485=1,0.7,IF($D485=1.2,0.66,IF($D485=1.5,0.6,IF($D485&lt;=2,(2.4-(D485+0.3)),"--")))))))</f>
        <v>0.92</v>
      </c>
      <c r="AH485" s="547" t="n">
        <f aca="false">IF($Y485="--","--",IF($AE485&lt;=$W$4,ROUND(IF($AE485&lt;1.5,$AE485*$AF485*$AG485,1.5*$AF485*$AG485),2),0))</f>
        <v>0</v>
      </c>
      <c r="AI485" s="547" t="n">
        <f aca="false">IF($Y485="--","--",IF($AE485&gt;$W$4,ROUND(IF($AE485&lt;1.5,$AE485*$AF485*$AG485,1.5*$AF485*$AG485),2),0))</f>
        <v>3.04</v>
      </c>
      <c r="AJ485" s="547" t="n">
        <f aca="false">IF($Y485="--","--",IF($AE485&gt;$W$4,ROUND(IF($AE485&lt;1.5,0,IF($AE485&gt;3,1.5*$AF485*$AG485,($AE485-1.5)*$AF485*$AG485)),2),0))</f>
        <v>0.02</v>
      </c>
      <c r="AK485" s="547" t="n">
        <f aca="false">IF($Y485="--","--",IF($AE485&gt;$W$4,ROUND(IF($AE485&lt;3,0,IF($AE485&gt;4.5,1.5*$AF485*$AG485,($AE485-3)*$AF485*$AG485)),2),0))</f>
        <v>0</v>
      </c>
      <c r="AL485" s="547" t="n">
        <f aca="false">IF($Y485="--","--",IF($AE485&gt;$W$4,ROUND(IF($AE485&lt;4.5,0,IF($AE485&gt;6,($AE485-4.5)*$AF485*$AG485,($AE485-4.5)*$AF485*$AG485)),2),0))</f>
        <v>0</v>
      </c>
      <c r="AM485" s="544" t="n">
        <f aca="false">IF($Y485="--","--",IF($AE485&gt;$W$4,IF($AE485&lt;=4,ROUND(($AG485*4)*($AE485+0.5)*2,2),0),0))</f>
        <v>14.79</v>
      </c>
      <c r="AN485" s="548" t="n">
        <f aca="false">IF($Y485="--","--",IF($AE485&gt;$W$4,IF($AE485&gt;4,ROUND(($AG485*4)*($AE485+0.5)*2,2),0),0))</f>
        <v>0</v>
      </c>
      <c r="AO485" s="558" t="s">
        <v>1571</v>
      </c>
      <c r="AP485" s="570" t="s">
        <v>10</v>
      </c>
      <c r="AQ485" s="571" t="s">
        <v>1572</v>
      </c>
      <c r="AR485" s="560" t="n">
        <v>0.4</v>
      </c>
      <c r="AS485" s="561"/>
      <c r="AT485" s="561"/>
      <c r="AU485" s="562" t="n">
        <v>26</v>
      </c>
      <c r="AV485" s="560" t="n">
        <f aca="false">IF($Y485="--","--",Y485+0.2)</f>
        <v>1.4</v>
      </c>
      <c r="AW485" s="564" t="s">
        <v>1151</v>
      </c>
      <c r="AX485" s="561" t="n">
        <f aca="false">AV485</f>
        <v>1.4</v>
      </c>
      <c r="AY485" s="538" t="n">
        <f aca="false">IF(D485&gt;2,AU485,AU485-AV485)</f>
        <v>24.6</v>
      </c>
      <c r="AZ485" s="538" t="n">
        <f aca="false">N485</f>
        <v>0.1</v>
      </c>
      <c r="BA485" s="538" t="n">
        <f aca="false">P485</f>
        <v>1.08</v>
      </c>
      <c r="BB485" s="537" t="n">
        <f aca="false">IF(F485=0,IF(ROUND(AY485*(((N485*P485)+(((D485+M485*2)/6)*P485))-ROUND(((D485+M485*2)^2)*((PI()*96.379/(4*360))-((SIN((96.379/2)*PI()/180))*(COS((96.379/2)*PI()/180))/4)),4)),2),ROUND(AY485*(((N485*P485)+(((D485+M485*2)/4)*P485))-ROUND(((D485+M485*2)^2)*((PI()*120/(4*360))-((SIN((120/2)*PI()/180))*(COS((120/2)*PI()/180))/4)),4)),2)),0)</f>
        <v>4.97</v>
      </c>
      <c r="BC485" s="549" t="n">
        <f aca="false">IF(F485&gt;0,ROUND(AY485*N485*P485,2),0)</f>
        <v>0</v>
      </c>
      <c r="BD485" s="549" t="n">
        <f aca="false">SUM(Q485:U485,AH485:AL485)</f>
        <v>42.09</v>
      </c>
      <c r="BE485" s="549" t="n">
        <f aca="false">IF(F485=0,ROUND((PI()*((D485+M485*2)^2)/4)*AY485,2),ROUND((D485+M485*2)*(F485+M485*2)*AY485,2))</f>
        <v>4.45</v>
      </c>
      <c r="BF485" s="572" t="n">
        <f aca="false">IF(($I485+M485-0.15)&lt;=2,($I485+M485+0.15),IF(($I485+M485)&lt;=3,2.35,($I485+M485+0.2)-0.85))</f>
        <v>1.5084</v>
      </c>
      <c r="BG485" s="572" t="n">
        <f aca="false">IF(D485&gt;2,(I485-F485-M485-0.11),IF(($I485+M485)&lt;=2,0,IF(($I485+M485)&gt;3,0.85,(I485+M485+0.2-BF485))))</f>
        <v>0</v>
      </c>
      <c r="BH485" s="572" t="n">
        <f aca="false">IF(D485&gt;2,ROUND(((1.42+0.4)+(0.91+0.4))*2*BG485,2),ROUND(AV485*AX485*BF485,2))</f>
        <v>2.96</v>
      </c>
      <c r="BI485" s="572" t="n">
        <f aca="false">ROUND(((PI()*0.9^2)/4)*BG485,2)</f>
        <v>0</v>
      </c>
      <c r="BJ485" s="550" t="n">
        <f aca="false">ROUND(BD485-BE485-BH485-BI485-BB485-BC485,2)</f>
        <v>29.71</v>
      </c>
      <c r="BK485" s="516"/>
    </row>
    <row r="486" customFormat="false" ht="14.25" hidden="false" customHeight="false" outlineLevel="0" collapsed="false">
      <c r="A486" s="558" t="s">
        <v>1572</v>
      </c>
      <c r="B486" s="570" t="s">
        <v>10</v>
      </c>
      <c r="C486" s="559" t="s">
        <v>1573</v>
      </c>
      <c r="D486" s="560" t="n">
        <v>0.6</v>
      </c>
      <c r="E486" s="561"/>
      <c r="F486" s="561"/>
      <c r="G486" s="560" t="s">
        <v>1150</v>
      </c>
      <c r="H486" s="562" t="n">
        <v>33</v>
      </c>
      <c r="I486" s="563" t="n">
        <v>1.3756</v>
      </c>
      <c r="J486" s="563" t="n">
        <v>1.3756</v>
      </c>
      <c r="K486" s="536" t="n">
        <v>0</v>
      </c>
      <c r="L486" s="537" t="n">
        <f aca="false">ROUND((I486+J486)/2,2)</f>
        <v>1.38</v>
      </c>
      <c r="M486" s="538" t="n">
        <f aca="false">IF(F486=0,ROUND($D486*0.1,2),IF(D486&gt;2.8,0.18,0.15))</f>
        <v>0.06</v>
      </c>
      <c r="N486" s="538" t="n">
        <f aca="false">IF(F486=0,IF(ROUND($D486/4,2),IF(ROUND(($D486*1.2)/6,2)&lt;0.1,0.1,ROUND(($D486*1.2)/6,2))),0.5)</f>
        <v>0.12</v>
      </c>
      <c r="O486" s="537" t="n">
        <f aca="false">L486+M486+N486</f>
        <v>1.56</v>
      </c>
      <c r="P486" s="537" t="n">
        <f aca="false">IF(O486&lt;2,(D486+M486*2)+0.6,(D486+M486*2)+0.6+ROUNDUP(O486-2,0)*0.1)</f>
        <v>1.32</v>
      </c>
      <c r="Q486" s="539" t="n">
        <f aca="false">IF($O486&lt;=$W$4,ROUND(IF($O486&lt;1.5,$O486*$H486*$P486,1.5*$H486*$P486),2),0)</f>
        <v>0</v>
      </c>
      <c r="R486" s="539" t="n">
        <f aca="false">IF($O486&gt;$W$4,ROUND(IF($O486&lt;1.5,$O486*$H486*$P486,1.5*$H486*$P486),2),0)</f>
        <v>65.34</v>
      </c>
      <c r="S486" s="539" t="n">
        <f aca="false">IF($O486&gt;$W$4,ROUND(IF($O486&lt;1.5,0,IF($O486&gt;3,1.5*$H486*$P486,($O486-1.5)*$H486*$P486)),2),0)</f>
        <v>2.61</v>
      </c>
      <c r="T486" s="539" t="n">
        <f aca="false">IF($O486&gt;$W$4,ROUND(IF($O486&lt;3,0,IF($O486&gt;4.5,1.5*$H486*$P486,($O486-3)*$H486*$P486)),2),0)</f>
        <v>0</v>
      </c>
      <c r="U486" s="539" t="n">
        <f aca="false">IF($O486&gt;$W$4,ROUND(IF($O486&lt;4.5,0,IF($O486&gt;6,($O486-4.5)*$H486*$P486,($O486-4.5)*$H486*$P486)),2),0)</f>
        <v>0</v>
      </c>
      <c r="V486" s="540" t="n">
        <f aca="false">IF($O486&gt;$W$4,IF($O486&lt;=4,ROUND($H486*($O486+0.5)*2,2),0),0)</f>
        <v>135.96</v>
      </c>
      <c r="W486" s="541" t="n">
        <f aca="false">IF($O486&gt;$W$4,IF($O486&gt;4,ROUND($H486*($O486+0.5)*2,2),0),0)</f>
        <v>0</v>
      </c>
      <c r="X486" s="558" t="str">
        <f aca="false">A486</f>
        <v>JD24-7</v>
      </c>
      <c r="Y486" s="560" t="n">
        <f aca="false">IF($D486=0.4,1.2,IF($D486=0.6,1.2,IF($D486=0.8,1.3,IF($D486=1,1.5,IF($D486=1.2,1.7,IF($D486&lt;=2,2,"--"))))))</f>
        <v>1.2</v>
      </c>
      <c r="Z486" s="564" t="s">
        <v>1151</v>
      </c>
      <c r="AA486" s="561" t="n">
        <f aca="false">Y486</f>
        <v>1.2</v>
      </c>
      <c r="AB486" s="543" t="n">
        <f aca="false">IF($Y486="--","--",I486)</f>
        <v>1.3756</v>
      </c>
      <c r="AC486" s="544" t="n">
        <f aca="false">IF($Y486="--","--",IF(D486&gt;1.5,0.15,ROUND($D486*0.1,2)))</f>
        <v>0.06</v>
      </c>
      <c r="AD486" s="544" t="n">
        <f aca="false">IF($Y486="--","--",0.15)</f>
        <v>0.15</v>
      </c>
      <c r="AE486" s="545" t="n">
        <f aca="false">IF($Y486="--","--",ROUND(AB486+AC486+AD486,2))</f>
        <v>1.59</v>
      </c>
      <c r="AF486" s="565" t="n">
        <f aca="false">IF($Y486="--","--",IF($AB486&lt;=2,$Y486+1,($Y486+1)+ROUNDUP($AB486-2,0)*0.1))</f>
        <v>2.2</v>
      </c>
      <c r="AG486" s="566" t="n">
        <f aca="false">IF($D486=0.4,0.92,IF($D486=0.6,0.68,IF($D486=0.8,0.74,IF($D486=1,0.7,IF($D486=1.2,0.66,IF($D486=1.5,0.6,IF($D486&lt;=2,(2.4-(D486+0.3)),"--")))))))</f>
        <v>0.68</v>
      </c>
      <c r="AH486" s="547" t="n">
        <f aca="false">IF($Y486="--","--",IF($AE486&lt;=$W$4,ROUND(IF($AE486&lt;1.5,$AE486*$AF486*$AG486,1.5*$AF486*$AG486),2),0))</f>
        <v>0</v>
      </c>
      <c r="AI486" s="547" t="n">
        <f aca="false">IF($Y486="--","--",IF($AE486&gt;$W$4,ROUND(IF($AE486&lt;1.5,$AE486*$AF486*$AG486,1.5*$AF486*$AG486),2),0))</f>
        <v>2.24</v>
      </c>
      <c r="AJ486" s="547" t="n">
        <f aca="false">IF($Y486="--","--",IF($AE486&gt;$W$4,ROUND(IF($AE486&lt;1.5,0,IF($AE486&gt;3,1.5*$AF486*$AG486,($AE486-1.5)*$AF486*$AG486)),2),0))</f>
        <v>0.13</v>
      </c>
      <c r="AK486" s="547" t="n">
        <f aca="false">IF($Y486="--","--",IF($AE486&gt;$W$4,ROUND(IF($AE486&lt;3,0,IF($AE486&gt;4.5,1.5*$AF486*$AG486,($AE486-3)*$AF486*$AG486)),2),0))</f>
        <v>0</v>
      </c>
      <c r="AL486" s="547" t="n">
        <f aca="false">IF($Y486="--","--",IF($AE486&gt;$W$4,ROUND(IF($AE486&lt;4.5,0,IF($AE486&gt;6,($AE486-4.5)*$AF486*$AG486,($AE486-4.5)*$AF486*$AG486)),2),0))</f>
        <v>0</v>
      </c>
      <c r="AM486" s="544" t="n">
        <f aca="false">IF($Y486="--","--",IF($AE486&gt;$W$4,IF($AE486&lt;=4,ROUND(($AG486*4)*($AE486+0.5)*2,2),0),0))</f>
        <v>11.37</v>
      </c>
      <c r="AN486" s="548" t="n">
        <f aca="false">IF($Y486="--","--",IF($AE486&gt;$W$4,IF($AE486&gt;4,ROUND(($AG486*4)*($AE486+0.5)*2,2),0),0))</f>
        <v>0</v>
      </c>
      <c r="AO486" s="558" t="s">
        <v>1572</v>
      </c>
      <c r="AP486" s="570" t="s">
        <v>10</v>
      </c>
      <c r="AQ486" s="571" t="s">
        <v>1573</v>
      </c>
      <c r="AR486" s="560" t="n">
        <v>0.6</v>
      </c>
      <c r="AS486" s="561"/>
      <c r="AT486" s="561"/>
      <c r="AU486" s="562" t="n">
        <v>33</v>
      </c>
      <c r="AV486" s="560" t="n">
        <f aca="false">IF($Y486="--","--",Y486+0.2)</f>
        <v>1.4</v>
      </c>
      <c r="AW486" s="564" t="s">
        <v>1151</v>
      </c>
      <c r="AX486" s="561" t="n">
        <f aca="false">AV486</f>
        <v>1.4</v>
      </c>
      <c r="AY486" s="538" t="n">
        <f aca="false">IF(D486&gt;2,AU486,AU486-AV486)</f>
        <v>31.6</v>
      </c>
      <c r="AZ486" s="538" t="n">
        <f aca="false">N486</f>
        <v>0.12</v>
      </c>
      <c r="BA486" s="538" t="n">
        <f aca="false">P486</f>
        <v>1.32</v>
      </c>
      <c r="BB486" s="537" t="n">
        <f aca="false">IF(F486=0,IF(ROUND(AY486*(((N486*P486)+(((D486+M486*2)/6)*P486))-ROUND(((D486+M486*2)^2)*((PI()*96.379/(4*360))-((SIN((96.379/2)*PI()/180))*(COS((96.379/2)*PI()/180))/4)),4)),2),ROUND(AY486*(((N486*P486)+(((D486+M486*2)/4)*P486))-ROUND(((D486+M486*2)^2)*((PI()*120/(4*360))-((SIN((120/2)*PI()/180))*(COS((120/2)*PI()/180))/4)),4)),2)),0)</f>
        <v>10</v>
      </c>
      <c r="BC486" s="549" t="n">
        <f aca="false">IF(F486&gt;0,ROUND(AY486*N486*P486,2),0)</f>
        <v>0</v>
      </c>
      <c r="BD486" s="549" t="n">
        <f aca="false">SUM(Q486:U486,AH486:AL486)</f>
        <v>70.32</v>
      </c>
      <c r="BE486" s="549" t="n">
        <f aca="false">IF(F486=0,ROUND((PI()*((D486+M486*2)^2)/4)*AY486,2),ROUND((D486+M486*2)*(F486+M486*2)*AY486,2))</f>
        <v>12.87</v>
      </c>
      <c r="BF486" s="572" t="n">
        <f aca="false">IF(($I486+M486-0.15)&lt;=2,($I486+M486+0.15),IF(($I486+M486)&lt;=3,2.35,($I486+M486+0.2)-0.85))</f>
        <v>1.5856</v>
      </c>
      <c r="BG486" s="572" t="n">
        <f aca="false">IF(D486&gt;2,(I486-F486-M486-0.11),IF(($I486+M486)&lt;=2,0,IF(($I486+M486)&gt;3,0.85,(I486+M486+0.2-BF486))))</f>
        <v>0</v>
      </c>
      <c r="BH486" s="572" t="n">
        <f aca="false">IF(D486&gt;2,ROUND(((1.42+0.4)+(0.91+0.4))*2*BG486,2),ROUND(AV486*AX486*BF486,2))</f>
        <v>3.11</v>
      </c>
      <c r="BI486" s="572" t="n">
        <f aca="false">ROUND(((PI()*0.9^2)/4)*BG486,2)</f>
        <v>0</v>
      </c>
      <c r="BJ486" s="550" t="n">
        <f aca="false">ROUND(BD486-BE486-BH486-BI486-BB486-BC486,2)</f>
        <v>44.34</v>
      </c>
      <c r="BK486" s="516"/>
    </row>
    <row r="487" customFormat="false" ht="14.25" hidden="false" customHeight="false" outlineLevel="0" collapsed="false">
      <c r="A487" s="558" t="s">
        <v>1573</v>
      </c>
      <c r="B487" s="570" t="s">
        <v>10</v>
      </c>
      <c r="C487" s="559" t="s">
        <v>1574</v>
      </c>
      <c r="D487" s="560" t="n">
        <v>0.6</v>
      </c>
      <c r="E487" s="561"/>
      <c r="F487" s="561"/>
      <c r="G487" s="560" t="s">
        <v>1150</v>
      </c>
      <c r="H487" s="562" t="n">
        <v>35</v>
      </c>
      <c r="I487" s="563" t="n">
        <v>1.3756</v>
      </c>
      <c r="J487" s="563" t="n">
        <v>1.3756</v>
      </c>
      <c r="K487" s="536" t="n">
        <v>0.156</v>
      </c>
      <c r="L487" s="537" t="n">
        <f aca="false">ROUND((I487+J487)/2,2)</f>
        <v>1.38</v>
      </c>
      <c r="M487" s="538" t="n">
        <f aca="false">IF(F487=0,ROUND($D487*0.1,2),IF(D487&gt;2.8,0.18,0.15))</f>
        <v>0.06</v>
      </c>
      <c r="N487" s="538" t="n">
        <f aca="false">IF(F487=0,IF(ROUND($D487/4,2),IF(ROUND(($D487*1.2)/6,2)&lt;0.1,0.1,ROUND(($D487*1.2)/6,2))),0.5)</f>
        <v>0.12</v>
      </c>
      <c r="O487" s="537" t="n">
        <f aca="false">L487+M487+N487</f>
        <v>1.56</v>
      </c>
      <c r="P487" s="537" t="n">
        <f aca="false">IF(O487&lt;2,(D487+M487*2)+0.6,(D487+M487*2)+0.6+ROUNDUP(O487-2,0)*0.1)</f>
        <v>1.32</v>
      </c>
      <c r="Q487" s="539" t="n">
        <f aca="false">IF($O487&lt;=$W$4,ROUND(IF($O487&lt;1.5,$O487*$H487*$P487,1.5*$H487*$P487),2),0)</f>
        <v>0</v>
      </c>
      <c r="R487" s="539" t="n">
        <f aca="false">IF($O487&gt;$W$4,ROUND(IF($O487&lt;1.5,$O487*$H487*$P487,1.5*$H487*$P487),2),0)</f>
        <v>69.3</v>
      </c>
      <c r="S487" s="539" t="n">
        <f aca="false">IF($O487&gt;$W$4,ROUND(IF($O487&lt;1.5,0,IF($O487&gt;3,1.5*$H487*$P487,($O487-1.5)*$H487*$P487)),2),0)</f>
        <v>2.77</v>
      </c>
      <c r="T487" s="539" t="n">
        <f aca="false">IF($O487&gt;$W$4,ROUND(IF($O487&lt;3,0,IF($O487&gt;4.5,1.5*$H487*$P487,($O487-3)*$H487*$P487)),2),0)</f>
        <v>0</v>
      </c>
      <c r="U487" s="539" t="n">
        <f aca="false">IF($O487&gt;$W$4,ROUND(IF($O487&lt;4.5,0,IF($O487&gt;6,($O487-4.5)*$H487*$P487,($O487-4.5)*$H487*$P487)),2),0)</f>
        <v>0</v>
      </c>
      <c r="V487" s="540" t="n">
        <f aca="false">IF($O487&gt;$W$4,IF($O487&lt;=4,ROUND($H487*($O487+0.5)*2,2),0),0)</f>
        <v>144.2</v>
      </c>
      <c r="W487" s="541" t="n">
        <f aca="false">IF($O487&gt;$W$4,IF($O487&gt;4,ROUND($H487*($O487+0.5)*2,2),0),0)</f>
        <v>0</v>
      </c>
      <c r="X487" s="558" t="str">
        <f aca="false">A487</f>
        <v>JD24-8</v>
      </c>
      <c r="Y487" s="560" t="n">
        <f aca="false">IF($D487=0.4,1.2,IF($D487=0.6,1.2,IF($D487=0.8,1.3,IF($D487=1,1.5,IF($D487=1.2,1.7,IF($D487&lt;=2,2,"--"))))))</f>
        <v>1.2</v>
      </c>
      <c r="Z487" s="564" t="s">
        <v>1151</v>
      </c>
      <c r="AA487" s="561" t="n">
        <f aca="false">Y487</f>
        <v>1.2</v>
      </c>
      <c r="AB487" s="543" t="n">
        <f aca="false">IF($Y487="--","--",I487)</f>
        <v>1.3756</v>
      </c>
      <c r="AC487" s="544" t="n">
        <f aca="false">IF($Y487="--","--",IF(D487&gt;1.5,0.15,ROUND($D487*0.1,2)))</f>
        <v>0.06</v>
      </c>
      <c r="AD487" s="544" t="n">
        <f aca="false">IF($Y487="--","--",0.15)</f>
        <v>0.15</v>
      </c>
      <c r="AE487" s="545" t="n">
        <f aca="false">IF($Y487="--","--",ROUND(AB487+AC487+AD487,2))</f>
        <v>1.59</v>
      </c>
      <c r="AF487" s="565" t="n">
        <f aca="false">IF($Y487="--","--",IF($AB487&lt;=2,$Y487+1,($Y487+1)+ROUNDUP($AB487-2,0)*0.1))</f>
        <v>2.2</v>
      </c>
      <c r="AG487" s="566" t="n">
        <f aca="false">IF($D487=0.4,0.92,IF($D487=0.6,0.68,IF($D487=0.8,0.74,IF($D487=1,0.7,IF($D487=1.2,0.66,IF($D487=1.5,0.6,IF($D487&lt;=2,(2.4-(D487+0.3)),"--")))))))</f>
        <v>0.68</v>
      </c>
      <c r="AH487" s="547" t="n">
        <f aca="false">IF($Y487="--","--",IF($AE487&lt;=$W$4,ROUND(IF($AE487&lt;1.5,$AE487*$AF487*$AG487,1.5*$AF487*$AG487),2),0))</f>
        <v>0</v>
      </c>
      <c r="AI487" s="547" t="n">
        <f aca="false">IF($Y487="--","--",IF($AE487&gt;$W$4,ROUND(IF($AE487&lt;1.5,$AE487*$AF487*$AG487,1.5*$AF487*$AG487),2),0))</f>
        <v>2.24</v>
      </c>
      <c r="AJ487" s="547" t="n">
        <f aca="false">IF($Y487="--","--",IF($AE487&gt;$W$4,ROUND(IF($AE487&lt;1.5,0,IF($AE487&gt;3,1.5*$AF487*$AG487,($AE487-1.5)*$AF487*$AG487)),2),0))</f>
        <v>0.13</v>
      </c>
      <c r="AK487" s="547" t="n">
        <f aca="false">IF($Y487="--","--",IF($AE487&gt;$W$4,ROUND(IF($AE487&lt;3,0,IF($AE487&gt;4.5,1.5*$AF487*$AG487,($AE487-3)*$AF487*$AG487)),2),0))</f>
        <v>0</v>
      </c>
      <c r="AL487" s="547" t="n">
        <f aca="false">IF($Y487="--","--",IF($AE487&gt;$W$4,ROUND(IF($AE487&lt;4.5,0,IF($AE487&gt;6,($AE487-4.5)*$AF487*$AG487,($AE487-4.5)*$AF487*$AG487)),2),0))</f>
        <v>0</v>
      </c>
      <c r="AM487" s="544" t="n">
        <f aca="false">IF($Y487="--","--",IF($AE487&gt;$W$4,IF($AE487&lt;=4,ROUND(($AG487*4)*($AE487+0.5)*2,2),0),0))</f>
        <v>11.37</v>
      </c>
      <c r="AN487" s="548" t="n">
        <f aca="false">IF($Y487="--","--",IF($AE487&gt;$W$4,IF($AE487&gt;4,ROUND(($AG487*4)*($AE487+0.5)*2,2),0),0))</f>
        <v>0</v>
      </c>
      <c r="AO487" s="558" t="s">
        <v>1573</v>
      </c>
      <c r="AP487" s="570" t="s">
        <v>10</v>
      </c>
      <c r="AQ487" s="571" t="s">
        <v>1574</v>
      </c>
      <c r="AR487" s="560" t="n">
        <v>0.6</v>
      </c>
      <c r="AS487" s="561"/>
      <c r="AT487" s="561"/>
      <c r="AU487" s="562" t="n">
        <v>35</v>
      </c>
      <c r="AV487" s="560" t="n">
        <f aca="false">IF($Y487="--","--",Y487+0.2)</f>
        <v>1.4</v>
      </c>
      <c r="AW487" s="564" t="s">
        <v>1151</v>
      </c>
      <c r="AX487" s="561" t="n">
        <f aca="false">AV487</f>
        <v>1.4</v>
      </c>
      <c r="AY487" s="538" t="n">
        <f aca="false">IF(D487&gt;2,AU487,AU487-AV487)</f>
        <v>33.6</v>
      </c>
      <c r="AZ487" s="538" t="n">
        <f aca="false">N487</f>
        <v>0.12</v>
      </c>
      <c r="BA487" s="538" t="n">
        <f aca="false">P487</f>
        <v>1.32</v>
      </c>
      <c r="BB487" s="537" t="n">
        <f aca="false">IF(F487=0,IF(ROUND(AY487*(((N487*P487)+(((D487+M487*2)/6)*P487))-ROUND(((D487+M487*2)^2)*((PI()*96.379/(4*360))-((SIN((96.379/2)*PI()/180))*(COS((96.379/2)*PI()/180))/4)),4)),2),ROUND(AY487*(((N487*P487)+(((D487+M487*2)/4)*P487))-ROUND(((D487+M487*2)^2)*((PI()*120/(4*360))-((SIN((120/2)*PI()/180))*(COS((120/2)*PI()/180))/4)),4)),2)),0)</f>
        <v>10.63</v>
      </c>
      <c r="BC487" s="549" t="n">
        <f aca="false">IF(F487&gt;0,ROUND(AY487*N487*P487,2),0)</f>
        <v>0</v>
      </c>
      <c r="BD487" s="549" t="n">
        <f aca="false">SUM(Q487:U487,AH487:AL487)</f>
        <v>74.44</v>
      </c>
      <c r="BE487" s="549" t="n">
        <f aca="false">IF(F487=0,ROUND((PI()*((D487+M487*2)^2)/4)*AY487,2),ROUND((D487+M487*2)*(F487+M487*2)*AY487,2))</f>
        <v>13.68</v>
      </c>
      <c r="BF487" s="572" t="n">
        <f aca="false">IF(($I487+M487-0.15)&lt;=2,($I487+M487+0.15),IF(($I487+M487)&lt;=3,2.35,($I487+M487+0.2)-0.85))</f>
        <v>1.5856</v>
      </c>
      <c r="BG487" s="572" t="n">
        <f aca="false">IF(D487&gt;2,(I487-F487-M487-0.11),IF(($I487+M487)&lt;=2,0,IF(($I487+M487)&gt;3,0.85,(I487+M487+0.2-BF487))))</f>
        <v>0</v>
      </c>
      <c r="BH487" s="572" t="n">
        <f aca="false">IF(D487&gt;2,ROUND(((1.42+0.4)+(0.91+0.4))*2*BG487,2),ROUND(AV487*AX487*BF487,2))</f>
        <v>3.11</v>
      </c>
      <c r="BI487" s="572" t="n">
        <f aca="false">ROUND(((PI()*0.9^2)/4)*BG487,2)</f>
        <v>0</v>
      </c>
      <c r="BJ487" s="550" t="n">
        <f aca="false">ROUND(BD487-BE487-BH487-BI487-BB487-BC487,2)</f>
        <v>47.02</v>
      </c>
      <c r="BK487" s="516"/>
    </row>
    <row r="488" customFormat="false" ht="14.25" hidden="false" customHeight="false" outlineLevel="0" collapsed="false">
      <c r="A488" s="558" t="s">
        <v>1574</v>
      </c>
      <c r="B488" s="570" t="s">
        <v>10</v>
      </c>
      <c r="C488" s="559" t="s">
        <v>1575</v>
      </c>
      <c r="D488" s="560" t="n">
        <v>0.6</v>
      </c>
      <c r="E488" s="561"/>
      <c r="F488" s="561"/>
      <c r="G488" s="560" t="s">
        <v>1150</v>
      </c>
      <c r="H488" s="562" t="n">
        <v>35</v>
      </c>
      <c r="I488" s="563" t="n">
        <v>1.5316</v>
      </c>
      <c r="J488" s="563" t="n">
        <v>1.4897</v>
      </c>
      <c r="K488" s="536" t="n">
        <v>0</v>
      </c>
      <c r="L488" s="537" t="n">
        <f aca="false">ROUND((I488+J488)/2,2)</f>
        <v>1.51</v>
      </c>
      <c r="M488" s="538" t="n">
        <f aca="false">IF(F488=0,ROUND($D488*0.1,2),IF(D488&gt;2.8,0.18,0.15))</f>
        <v>0.06</v>
      </c>
      <c r="N488" s="538" t="n">
        <f aca="false">IF(F488=0,IF(ROUND($D488/4,2),IF(ROUND(($D488*1.2)/6,2)&lt;0.1,0.1,ROUND(($D488*1.2)/6,2))),0.5)</f>
        <v>0.12</v>
      </c>
      <c r="O488" s="537" t="n">
        <f aca="false">L488+M488+N488</f>
        <v>1.69</v>
      </c>
      <c r="P488" s="537" t="n">
        <f aca="false">IF(O488&lt;2,(D488+M488*2)+0.6,(D488+M488*2)+0.6+ROUNDUP(O488-2,0)*0.1)</f>
        <v>1.32</v>
      </c>
      <c r="Q488" s="539" t="n">
        <f aca="false">IF($O488&lt;=$W$4,ROUND(IF($O488&lt;1.5,$O488*$H488*$P488,1.5*$H488*$P488),2),0)</f>
        <v>0</v>
      </c>
      <c r="R488" s="539" t="n">
        <f aca="false">IF($O488&gt;$W$4,ROUND(IF($O488&lt;1.5,$O488*$H488*$P488,1.5*$H488*$P488),2),0)</f>
        <v>69.3</v>
      </c>
      <c r="S488" s="539" t="n">
        <f aca="false">IF($O488&gt;$W$4,ROUND(IF($O488&lt;1.5,0,IF($O488&gt;3,1.5*$H488*$P488,($O488-1.5)*$H488*$P488)),2),0)</f>
        <v>8.78</v>
      </c>
      <c r="T488" s="539" t="n">
        <f aca="false">IF($O488&gt;$W$4,ROUND(IF($O488&lt;3,0,IF($O488&gt;4.5,1.5*$H488*$P488,($O488-3)*$H488*$P488)),2),0)</f>
        <v>0</v>
      </c>
      <c r="U488" s="539" t="n">
        <f aca="false">IF($O488&gt;$W$4,ROUND(IF($O488&lt;4.5,0,IF($O488&gt;6,($O488-4.5)*$H488*$P488,($O488-4.5)*$H488*$P488)),2),0)</f>
        <v>0</v>
      </c>
      <c r="V488" s="540" t="n">
        <f aca="false">IF($O488&gt;$W$4,IF($O488&lt;=4,ROUND($H488*($O488+0.5)*2,2),0),0)</f>
        <v>153.3</v>
      </c>
      <c r="W488" s="541" t="n">
        <f aca="false">IF($O488&gt;$W$4,IF($O488&gt;4,ROUND($H488*($O488+0.5)*2,2),0),0)</f>
        <v>0</v>
      </c>
      <c r="X488" s="558" t="str">
        <f aca="false">A488</f>
        <v>JD24-9</v>
      </c>
      <c r="Y488" s="560" t="n">
        <f aca="false">IF($D488=0.4,1.2,IF($D488=0.6,1.2,IF($D488=0.8,1.3,IF($D488=1,1.5,IF($D488=1.2,1.7,IF($D488&lt;=2,2,"--"))))))</f>
        <v>1.2</v>
      </c>
      <c r="Z488" s="564" t="s">
        <v>1151</v>
      </c>
      <c r="AA488" s="561" t="n">
        <f aca="false">Y488</f>
        <v>1.2</v>
      </c>
      <c r="AB488" s="543" t="n">
        <f aca="false">IF($Y488="--","--",I488)</f>
        <v>1.5316</v>
      </c>
      <c r="AC488" s="544" t="n">
        <f aca="false">IF($Y488="--","--",IF(D488&gt;1.5,0.15,ROUND($D488*0.1,2)))</f>
        <v>0.06</v>
      </c>
      <c r="AD488" s="544" t="n">
        <f aca="false">IF($Y488="--","--",0.15)</f>
        <v>0.15</v>
      </c>
      <c r="AE488" s="545" t="n">
        <f aca="false">IF($Y488="--","--",ROUND(AB488+AC488+AD488,2))</f>
        <v>1.74</v>
      </c>
      <c r="AF488" s="565" t="n">
        <f aca="false">IF($Y488="--","--",IF($AB488&lt;=2,$Y488+1,($Y488+1)+ROUNDUP($AB488-2,0)*0.1))</f>
        <v>2.2</v>
      </c>
      <c r="AG488" s="566" t="n">
        <f aca="false">IF($D488=0.4,0.92,IF($D488=0.6,0.68,IF($D488=0.8,0.74,IF($D488=1,0.7,IF($D488=1.2,0.66,IF($D488=1.5,0.6,IF($D488&lt;=2,(2.4-(D488+0.3)),"--")))))))</f>
        <v>0.68</v>
      </c>
      <c r="AH488" s="547" t="n">
        <f aca="false">IF($Y488="--","--",IF($AE488&lt;=$W$4,ROUND(IF($AE488&lt;1.5,$AE488*$AF488*$AG488,1.5*$AF488*$AG488),2),0))</f>
        <v>0</v>
      </c>
      <c r="AI488" s="547" t="n">
        <f aca="false">IF($Y488="--","--",IF($AE488&gt;$W$4,ROUND(IF($AE488&lt;1.5,$AE488*$AF488*$AG488,1.5*$AF488*$AG488),2),0))</f>
        <v>2.24</v>
      </c>
      <c r="AJ488" s="547" t="n">
        <f aca="false">IF($Y488="--","--",IF($AE488&gt;$W$4,ROUND(IF($AE488&lt;1.5,0,IF($AE488&gt;3,1.5*$AF488*$AG488,($AE488-1.5)*$AF488*$AG488)),2),0))</f>
        <v>0.36</v>
      </c>
      <c r="AK488" s="547" t="n">
        <f aca="false">IF($Y488="--","--",IF($AE488&gt;$W$4,ROUND(IF($AE488&lt;3,0,IF($AE488&gt;4.5,1.5*$AF488*$AG488,($AE488-3)*$AF488*$AG488)),2),0))</f>
        <v>0</v>
      </c>
      <c r="AL488" s="547" t="n">
        <f aca="false">IF($Y488="--","--",IF($AE488&gt;$W$4,ROUND(IF($AE488&lt;4.5,0,IF($AE488&gt;6,($AE488-4.5)*$AF488*$AG488,($AE488-4.5)*$AF488*$AG488)),2),0))</f>
        <v>0</v>
      </c>
      <c r="AM488" s="544" t="n">
        <f aca="false">IF($Y488="--","--",IF($AE488&gt;$W$4,IF($AE488&lt;=4,ROUND(($AG488*4)*($AE488+0.5)*2,2),0),0))</f>
        <v>12.19</v>
      </c>
      <c r="AN488" s="548" t="n">
        <f aca="false">IF($Y488="--","--",IF($AE488&gt;$W$4,IF($AE488&gt;4,ROUND(($AG488*4)*($AE488+0.5)*2,2),0),0))</f>
        <v>0</v>
      </c>
      <c r="AO488" s="558" t="s">
        <v>1574</v>
      </c>
      <c r="AP488" s="570" t="s">
        <v>10</v>
      </c>
      <c r="AQ488" s="571" t="s">
        <v>1575</v>
      </c>
      <c r="AR488" s="560" t="n">
        <v>0.6</v>
      </c>
      <c r="AS488" s="561"/>
      <c r="AT488" s="561"/>
      <c r="AU488" s="562" t="n">
        <v>35</v>
      </c>
      <c r="AV488" s="560" t="n">
        <f aca="false">IF($Y488="--","--",Y488+0.2)</f>
        <v>1.4</v>
      </c>
      <c r="AW488" s="564" t="s">
        <v>1151</v>
      </c>
      <c r="AX488" s="561" t="n">
        <f aca="false">AV488</f>
        <v>1.4</v>
      </c>
      <c r="AY488" s="538" t="n">
        <f aca="false">IF(D488&gt;2,AU488,AU488-AV488)</f>
        <v>33.6</v>
      </c>
      <c r="AZ488" s="538" t="n">
        <f aca="false">N488</f>
        <v>0.12</v>
      </c>
      <c r="BA488" s="538" t="n">
        <f aca="false">P488</f>
        <v>1.32</v>
      </c>
      <c r="BB488" s="537" t="n">
        <f aca="false">IF(F488=0,IF(ROUND(AY488*(((N488*P488)+(((D488+M488*2)/6)*P488))-ROUND(((D488+M488*2)^2)*((PI()*96.379/(4*360))-((SIN((96.379/2)*PI()/180))*(COS((96.379/2)*PI()/180))/4)),4)),2),ROUND(AY488*(((N488*P488)+(((D488+M488*2)/4)*P488))-ROUND(((D488+M488*2)^2)*((PI()*120/(4*360))-((SIN((120/2)*PI()/180))*(COS((120/2)*PI()/180))/4)),4)),2)),0)</f>
        <v>10.63</v>
      </c>
      <c r="BC488" s="549" t="n">
        <f aca="false">IF(F488&gt;0,ROUND(AY488*N488*P488,2),0)</f>
        <v>0</v>
      </c>
      <c r="BD488" s="549" t="n">
        <f aca="false">SUM(Q488:U488,AH488:AL488)</f>
        <v>80.68</v>
      </c>
      <c r="BE488" s="549" t="n">
        <f aca="false">IF(F488=0,ROUND((PI()*((D488+M488*2)^2)/4)*AY488,2),ROUND((D488+M488*2)*(F488+M488*2)*AY488,2))</f>
        <v>13.68</v>
      </c>
      <c r="BF488" s="572" t="n">
        <f aca="false">IF(($I488+M488-0.15)&lt;=2,($I488+M488+0.15),IF(($I488+M488)&lt;=3,2.35,($I488+M488+0.2)-0.85))</f>
        <v>1.7416</v>
      </c>
      <c r="BG488" s="572" t="n">
        <f aca="false">IF(D488&gt;2,(I488-F488-M488-0.11),IF(($I488+M488)&lt;=2,0,IF(($I488+M488)&gt;3,0.85,(I488+M488+0.2-BF488))))</f>
        <v>0</v>
      </c>
      <c r="BH488" s="572" t="n">
        <f aca="false">IF(D488&gt;2,ROUND(((1.42+0.4)+(0.91+0.4))*2*BG488,2),ROUND(AV488*AX488*BF488,2))</f>
        <v>3.41</v>
      </c>
      <c r="BI488" s="572" t="n">
        <f aca="false">ROUND(((PI()*0.9^2)/4)*BG488,2)</f>
        <v>0</v>
      </c>
      <c r="BJ488" s="550" t="n">
        <f aca="false">ROUND(BD488-BE488-BH488-BI488-BB488-BC488,2)</f>
        <v>52.96</v>
      </c>
      <c r="BK488" s="516"/>
    </row>
    <row r="489" customFormat="false" ht="14.25" hidden="false" customHeight="false" outlineLevel="0" collapsed="false">
      <c r="A489" s="558" t="s">
        <v>1575</v>
      </c>
      <c r="B489" s="570" t="s">
        <v>10</v>
      </c>
      <c r="C489" s="559" t="s">
        <v>1576</v>
      </c>
      <c r="D489" s="560" t="n">
        <v>0.6</v>
      </c>
      <c r="E489" s="561"/>
      <c r="F489" s="561"/>
      <c r="G489" s="560" t="s">
        <v>1150</v>
      </c>
      <c r="H489" s="562" t="n">
        <v>35</v>
      </c>
      <c r="I489" s="563" t="n">
        <v>1.4897</v>
      </c>
      <c r="J489" s="563" t="n">
        <v>1.4505</v>
      </c>
      <c r="K489" s="536" t="n">
        <v>0</v>
      </c>
      <c r="L489" s="537" t="n">
        <f aca="false">ROUND((I489+J489)/2,2)</f>
        <v>1.47</v>
      </c>
      <c r="M489" s="538" t="n">
        <f aca="false">IF(F489=0,ROUND($D489*0.1,2),IF(D489&gt;2.8,0.18,0.15))</f>
        <v>0.06</v>
      </c>
      <c r="N489" s="538" t="n">
        <f aca="false">IF(F489=0,IF(ROUND($D489/4,2),IF(ROUND(($D489*1.2)/6,2)&lt;0.1,0.1,ROUND(($D489*1.2)/6,2))),0.5)</f>
        <v>0.12</v>
      </c>
      <c r="O489" s="537" t="n">
        <f aca="false">L489+M489+N489</f>
        <v>1.65</v>
      </c>
      <c r="P489" s="537" t="n">
        <f aca="false">IF(O489&lt;2,(D489+M489*2)+0.6,(D489+M489*2)+0.6+ROUNDUP(O489-2,0)*0.1)</f>
        <v>1.32</v>
      </c>
      <c r="Q489" s="539" t="n">
        <f aca="false">IF($O489&lt;=$W$4,ROUND(IF($O489&lt;1.5,$O489*$H489*$P489,1.5*$H489*$P489),2),0)</f>
        <v>0</v>
      </c>
      <c r="R489" s="539" t="n">
        <f aca="false">IF($O489&gt;$W$4,ROUND(IF($O489&lt;1.5,$O489*$H489*$P489,1.5*$H489*$P489),2),0)</f>
        <v>69.3</v>
      </c>
      <c r="S489" s="539" t="n">
        <f aca="false">IF($O489&gt;$W$4,ROUND(IF($O489&lt;1.5,0,IF($O489&gt;3,1.5*$H489*$P489,($O489-1.5)*$H489*$P489)),2),0)</f>
        <v>6.93</v>
      </c>
      <c r="T489" s="539" t="n">
        <f aca="false">IF($O489&gt;$W$4,ROUND(IF($O489&lt;3,0,IF($O489&gt;4.5,1.5*$H489*$P489,($O489-3)*$H489*$P489)),2),0)</f>
        <v>0</v>
      </c>
      <c r="U489" s="539" t="n">
        <f aca="false">IF($O489&gt;$W$4,ROUND(IF($O489&lt;4.5,0,IF($O489&gt;6,($O489-4.5)*$H489*$P489,($O489-4.5)*$H489*$P489)),2),0)</f>
        <v>0</v>
      </c>
      <c r="V489" s="540" t="n">
        <f aca="false">IF($O489&gt;$W$4,IF($O489&lt;=4,ROUND($H489*($O489+0.5)*2,2),0),0)</f>
        <v>150.5</v>
      </c>
      <c r="W489" s="541" t="n">
        <f aca="false">IF($O489&gt;$W$4,IF($O489&gt;4,ROUND($H489*($O489+0.5)*2,2),0),0)</f>
        <v>0</v>
      </c>
      <c r="X489" s="558" t="str">
        <f aca="false">A489</f>
        <v>JD24-10</v>
      </c>
      <c r="Y489" s="560" t="n">
        <f aca="false">IF($D489=0.4,1.2,IF($D489=0.6,1.2,IF($D489=0.8,1.3,IF($D489=1,1.5,IF($D489=1.2,1.7,IF($D489&lt;=2,2,"--"))))))</f>
        <v>1.2</v>
      </c>
      <c r="Z489" s="564" t="s">
        <v>1151</v>
      </c>
      <c r="AA489" s="561" t="n">
        <f aca="false">Y489</f>
        <v>1.2</v>
      </c>
      <c r="AB489" s="543" t="n">
        <f aca="false">IF($Y489="--","--",I489)</f>
        <v>1.4897</v>
      </c>
      <c r="AC489" s="544" t="n">
        <f aca="false">IF($Y489="--","--",IF(D489&gt;1.5,0.15,ROUND($D489*0.1,2)))</f>
        <v>0.06</v>
      </c>
      <c r="AD489" s="544" t="n">
        <f aca="false">IF($Y489="--","--",0.15)</f>
        <v>0.15</v>
      </c>
      <c r="AE489" s="545" t="n">
        <f aca="false">IF($Y489="--","--",ROUND(AB489+AC489+AD489,2))</f>
        <v>1.7</v>
      </c>
      <c r="AF489" s="565" t="n">
        <f aca="false">IF($Y489="--","--",IF($AB489&lt;=2,$Y489+1,($Y489+1)+ROUNDUP($AB489-2,0)*0.1))</f>
        <v>2.2</v>
      </c>
      <c r="AG489" s="566" t="n">
        <f aca="false">IF($D489=0.4,0.92,IF($D489=0.6,0.68,IF($D489=0.8,0.74,IF($D489=1,0.7,IF($D489=1.2,0.66,IF($D489=1.5,0.6,IF($D489&lt;=2,(2.4-(D489+0.3)),"--")))))))</f>
        <v>0.68</v>
      </c>
      <c r="AH489" s="547" t="n">
        <f aca="false">IF($Y489="--","--",IF($AE489&lt;=$W$4,ROUND(IF($AE489&lt;1.5,$AE489*$AF489*$AG489,1.5*$AF489*$AG489),2),0))</f>
        <v>0</v>
      </c>
      <c r="AI489" s="547" t="n">
        <f aca="false">IF($Y489="--","--",IF($AE489&gt;$W$4,ROUND(IF($AE489&lt;1.5,$AE489*$AF489*$AG489,1.5*$AF489*$AG489),2),0))</f>
        <v>2.24</v>
      </c>
      <c r="AJ489" s="547" t="n">
        <f aca="false">IF($Y489="--","--",IF($AE489&gt;$W$4,ROUND(IF($AE489&lt;1.5,0,IF($AE489&gt;3,1.5*$AF489*$AG489,($AE489-1.5)*$AF489*$AG489)),2),0))</f>
        <v>0.3</v>
      </c>
      <c r="AK489" s="547" t="n">
        <f aca="false">IF($Y489="--","--",IF($AE489&gt;$W$4,ROUND(IF($AE489&lt;3,0,IF($AE489&gt;4.5,1.5*$AF489*$AG489,($AE489-3)*$AF489*$AG489)),2),0))</f>
        <v>0</v>
      </c>
      <c r="AL489" s="547" t="n">
        <f aca="false">IF($Y489="--","--",IF($AE489&gt;$W$4,ROUND(IF($AE489&lt;4.5,0,IF($AE489&gt;6,($AE489-4.5)*$AF489*$AG489,($AE489-4.5)*$AF489*$AG489)),2),0))</f>
        <v>0</v>
      </c>
      <c r="AM489" s="544" t="n">
        <f aca="false">IF($Y489="--","--",IF($AE489&gt;$W$4,IF($AE489&lt;=4,ROUND(($AG489*4)*($AE489+0.5)*2,2),0),0))</f>
        <v>11.97</v>
      </c>
      <c r="AN489" s="548" t="n">
        <f aca="false">IF($Y489="--","--",IF($AE489&gt;$W$4,IF($AE489&gt;4,ROUND(($AG489*4)*($AE489+0.5)*2,2),0),0))</f>
        <v>0</v>
      </c>
      <c r="AO489" s="558" t="s">
        <v>1575</v>
      </c>
      <c r="AP489" s="570" t="s">
        <v>10</v>
      </c>
      <c r="AQ489" s="571" t="s">
        <v>1576</v>
      </c>
      <c r="AR489" s="560" t="n">
        <v>0.6</v>
      </c>
      <c r="AS489" s="561"/>
      <c r="AT489" s="561"/>
      <c r="AU489" s="562" t="n">
        <v>35</v>
      </c>
      <c r="AV489" s="560" t="n">
        <f aca="false">IF($Y489="--","--",Y489+0.2)</f>
        <v>1.4</v>
      </c>
      <c r="AW489" s="564" t="s">
        <v>1151</v>
      </c>
      <c r="AX489" s="561" t="n">
        <f aca="false">AV489</f>
        <v>1.4</v>
      </c>
      <c r="AY489" s="538" t="n">
        <f aca="false">IF(D489&gt;2,AU489,AU489-AV489)</f>
        <v>33.6</v>
      </c>
      <c r="AZ489" s="538" t="n">
        <f aca="false">N489</f>
        <v>0.12</v>
      </c>
      <c r="BA489" s="538" t="n">
        <f aca="false">P489</f>
        <v>1.32</v>
      </c>
      <c r="BB489" s="537" t="n">
        <f aca="false">IF(F489=0,IF(ROUND(AY489*(((N489*P489)+(((D489+M489*2)/6)*P489))-ROUND(((D489+M489*2)^2)*((PI()*96.379/(4*360))-((SIN((96.379/2)*PI()/180))*(COS((96.379/2)*PI()/180))/4)),4)),2),ROUND(AY489*(((N489*P489)+(((D489+M489*2)/4)*P489))-ROUND(((D489+M489*2)^2)*((PI()*120/(4*360))-((SIN((120/2)*PI()/180))*(COS((120/2)*PI()/180))/4)),4)),2)),0)</f>
        <v>10.63</v>
      </c>
      <c r="BC489" s="549" t="n">
        <f aca="false">IF(F489&gt;0,ROUND(AY489*N489*P489,2),0)</f>
        <v>0</v>
      </c>
      <c r="BD489" s="549" t="n">
        <f aca="false">SUM(Q489:U489,AH489:AL489)</f>
        <v>78.77</v>
      </c>
      <c r="BE489" s="549" t="n">
        <f aca="false">IF(F489=0,ROUND((PI()*((D489+M489*2)^2)/4)*AY489,2),ROUND((D489+M489*2)*(F489+M489*2)*AY489,2))</f>
        <v>13.68</v>
      </c>
      <c r="BF489" s="572" t="n">
        <f aca="false">IF(($I489+M489-0.15)&lt;=2,($I489+M489+0.15),IF(($I489+M489)&lt;=3,2.35,($I489+M489+0.2)-0.85))</f>
        <v>1.6997</v>
      </c>
      <c r="BG489" s="572" t="n">
        <f aca="false">IF(D489&gt;2,(I489-F489-M489-0.11),IF(($I489+M489)&lt;=2,0,IF(($I489+M489)&gt;3,0.85,(I489+M489+0.2-BF489))))</f>
        <v>0</v>
      </c>
      <c r="BH489" s="572" t="n">
        <f aca="false">IF(D489&gt;2,ROUND(((1.42+0.4)+(0.91+0.4))*2*BG489,2),ROUND(AV489*AX489*BF489,2))</f>
        <v>3.33</v>
      </c>
      <c r="BI489" s="572" t="n">
        <f aca="false">ROUND(((PI()*0.9^2)/4)*BG489,2)</f>
        <v>0</v>
      </c>
      <c r="BJ489" s="550" t="n">
        <f aca="false">ROUND(BD489-BE489-BH489-BI489-BB489-BC489,2)</f>
        <v>51.13</v>
      </c>
      <c r="BK489" s="516"/>
    </row>
    <row r="490" customFormat="false" ht="14.25" hidden="false" customHeight="false" outlineLevel="0" collapsed="false">
      <c r="A490" s="530" t="s">
        <v>1576</v>
      </c>
      <c r="B490" s="531" t="s">
        <v>10</v>
      </c>
      <c r="C490" s="532" t="s">
        <v>1577</v>
      </c>
      <c r="D490" s="533" t="n">
        <v>0.6</v>
      </c>
      <c r="E490" s="534"/>
      <c r="F490" s="534"/>
      <c r="G490" s="533" t="s">
        <v>1150</v>
      </c>
      <c r="H490" s="535" t="n">
        <v>25</v>
      </c>
      <c r="I490" s="536" t="n">
        <v>1.4505</v>
      </c>
      <c r="J490" s="536" t="n">
        <v>1.38</v>
      </c>
      <c r="K490" s="536" t="n">
        <v>1.271</v>
      </c>
      <c r="L490" s="537" t="n">
        <f aca="false">ROUND((I490+J490)/2,2)</f>
        <v>1.42</v>
      </c>
      <c r="M490" s="538" t="n">
        <f aca="false">IF(F490=0,ROUND($D490*0.1,2),IF(D490&gt;2.8,0.18,0.15))</f>
        <v>0.06</v>
      </c>
      <c r="N490" s="538" t="n">
        <f aca="false">IF(F490=0,IF(ROUND($D490/4,2),IF(ROUND(($D490*1.2)/6,2)&lt;0.1,0.1,ROUND(($D490*1.2)/6,2))),0.5)</f>
        <v>0.12</v>
      </c>
      <c r="O490" s="537" t="n">
        <f aca="false">L490+M490+N490</f>
        <v>1.6</v>
      </c>
      <c r="P490" s="537" t="n">
        <f aca="false">IF(O490&lt;2,(D490+M490*2)+0.6,(D490+M490*2)+0.6+ROUNDUP(O490-2,0)*0.1)</f>
        <v>1.32</v>
      </c>
      <c r="Q490" s="539" t="n">
        <f aca="false">IF($O490&lt;=$W$4,ROUND(IF($O490&lt;1.5,$O490*$H490*$P490,1.5*$H490*$P490),2),0)</f>
        <v>0</v>
      </c>
      <c r="R490" s="539" t="n">
        <f aca="false">IF($O490&gt;$W$4,ROUND(IF($O490&lt;1.5,$O490*$H490*$P490,1.5*$H490*$P490),2),0)</f>
        <v>49.5</v>
      </c>
      <c r="S490" s="539" t="n">
        <f aca="false">IF($O490&gt;$W$4,ROUND(IF($O490&lt;1.5,0,IF($O490&gt;3,1.5*$H490*$P490,($O490-1.5)*$H490*$P490)),2),0)</f>
        <v>3.3</v>
      </c>
      <c r="T490" s="539" t="n">
        <f aca="false">IF($O490&gt;$W$4,ROUND(IF($O490&lt;3,0,IF($O490&gt;4.5,1.5*$H490*$P490,($O490-3)*$H490*$P490)),2),0)</f>
        <v>0</v>
      </c>
      <c r="U490" s="539" t="n">
        <f aca="false">IF($O490&gt;$W$4,ROUND(IF($O490&lt;4.5,0,IF($O490&gt;6,($O490-4.5)*$H490*$P490,($O490-4.5)*$H490*$P490)),2),0)</f>
        <v>0</v>
      </c>
      <c r="V490" s="540" t="n">
        <f aca="false">IF($O490&gt;$W$4,IF($O490&lt;=4,ROUND($H490*($O490+0.5)*2,2),0),0)</f>
        <v>105</v>
      </c>
      <c r="W490" s="541" t="n">
        <f aca="false">IF($O490&gt;$W$4,IF($O490&gt;4,ROUND($H490*($O490+0.5)*2,2),0),0)</f>
        <v>0</v>
      </c>
      <c r="X490" s="530" t="str">
        <f aca="false">A490</f>
        <v>JD24-11</v>
      </c>
      <c r="Y490" s="533" t="n">
        <f aca="false">IF($D490=0.4,1.2,IF($D490=0.6,1.2,IF($D490=0.8,1.3,IF($D490=1,1.5,IF($D490=1.2,1.7,IF($D490&lt;=2,2,"--"))))))</f>
        <v>1.2</v>
      </c>
      <c r="Z490" s="542" t="s">
        <v>1151</v>
      </c>
      <c r="AA490" s="534" t="n">
        <f aca="false">Y490</f>
        <v>1.2</v>
      </c>
      <c r="AB490" s="543" t="n">
        <f aca="false">IF($Y490="--","--",I490)</f>
        <v>1.4505</v>
      </c>
      <c r="AC490" s="544" t="n">
        <f aca="false">IF($Y490="--","--",IF(D490&gt;1.5,0.15,ROUND($D490*0.1,2)))</f>
        <v>0.06</v>
      </c>
      <c r="AD490" s="544" t="n">
        <f aca="false">IF($Y490="--","--",0.15)</f>
        <v>0.15</v>
      </c>
      <c r="AE490" s="545" t="n">
        <f aca="false">IF($Y490="--","--",ROUND(AB490+AC490+AD490,2))</f>
        <v>1.66</v>
      </c>
      <c r="AF490" s="545" t="n">
        <f aca="false">IF($Y490="--","--",IF($AB490&lt;=2,$Y490+1,($Y490+1)+ROUNDUP($AB490-2,0)*0.1))</f>
        <v>2.2</v>
      </c>
      <c r="AG490" s="546" t="n">
        <f aca="false">IF($D490=0.4,0.92,IF($D490=0.6,0.68,IF($D490=0.8,0.74,IF($D490=1,0.7,IF($D490=1.2,0.66,IF($D490=1.5,0.6,IF($D490&lt;=2,(2.4-(D490+0.3)),"--")))))))</f>
        <v>0.68</v>
      </c>
      <c r="AH490" s="547" t="n">
        <f aca="false">IF($Y490="--","--",IF($AE490&lt;=$W$4,ROUND(IF($AE490&lt;1.5,$AE490*$AF490*$AG490,1.5*$AF490*$AG490),2),0))</f>
        <v>0</v>
      </c>
      <c r="AI490" s="547" t="n">
        <f aca="false">IF($Y490="--","--",IF($AE490&gt;$W$4,ROUND(IF($AE490&lt;1.5,$AE490*$AF490*$AG490,1.5*$AF490*$AG490),2),0))</f>
        <v>2.24</v>
      </c>
      <c r="AJ490" s="547" t="n">
        <f aca="false">IF($Y490="--","--",IF($AE490&gt;$W$4,ROUND(IF($AE490&lt;1.5,0,IF($AE490&gt;3,1.5*$AF490*$AG490,($AE490-1.5)*$AF490*$AG490)),2),0))</f>
        <v>0.24</v>
      </c>
      <c r="AK490" s="547" t="n">
        <f aca="false">IF($Y490="--","--",IF($AE490&gt;$W$4,ROUND(IF($AE490&lt;3,0,IF($AE490&gt;4.5,1.5*$AF490*$AG490,($AE490-3)*$AF490*$AG490)),2),0))</f>
        <v>0</v>
      </c>
      <c r="AL490" s="547" t="n">
        <f aca="false">IF($Y490="--","--",IF($AE490&gt;$W$4,ROUND(IF($AE490&lt;4.5,0,IF($AE490&gt;6,($AE490-4.5)*$AF490*$AG490,($AE490-4.5)*$AF490*$AG490)),2),0))</f>
        <v>0</v>
      </c>
      <c r="AM490" s="544" t="n">
        <f aca="false">IF($Y490="--","--",IF($AE490&gt;$W$4,IF($AE490&lt;=4,ROUND(($AG490*4)*($AE490+0.5)*2,2),0),0))</f>
        <v>11.75</v>
      </c>
      <c r="AN490" s="548" t="n">
        <f aca="false">IF($Y490="--","--",IF($AE490&gt;$W$4,IF($AE490&gt;4,ROUND(($AG490*4)*($AE490+0.5)*2,2),0),0))</f>
        <v>0</v>
      </c>
      <c r="AO490" s="530" t="s">
        <v>1576</v>
      </c>
      <c r="AP490" s="531" t="s">
        <v>10</v>
      </c>
      <c r="AQ490" s="532" t="s">
        <v>1577</v>
      </c>
      <c r="AR490" s="533" t="n">
        <v>0.6</v>
      </c>
      <c r="AS490" s="534"/>
      <c r="AT490" s="534"/>
      <c r="AU490" s="535" t="n">
        <v>25</v>
      </c>
      <c r="AV490" s="533" t="n">
        <f aca="false">IF($Y490="--","--",Y490+0.2)</f>
        <v>1.4</v>
      </c>
      <c r="AW490" s="542" t="s">
        <v>1151</v>
      </c>
      <c r="AX490" s="534" t="n">
        <f aca="false">AV490</f>
        <v>1.4</v>
      </c>
      <c r="AY490" s="538" t="n">
        <f aca="false">IF(D490&gt;2,AU490,AU490-AV490)</f>
        <v>23.6</v>
      </c>
      <c r="AZ490" s="538" t="n">
        <f aca="false">N490</f>
        <v>0.12</v>
      </c>
      <c r="BA490" s="538" t="n">
        <f aca="false">P490</f>
        <v>1.32</v>
      </c>
      <c r="BB490" s="537" t="n">
        <f aca="false">IF(F490=0,IF(ROUND(AY490*(((N490*P490)+(((D490+M490*2)/6)*P490))-ROUND(((D490+M490*2)^2)*((PI()*96.379/(4*360))-((SIN((96.379/2)*PI()/180))*(COS((96.379/2)*PI()/180))/4)),4)),2),ROUND(AY490*(((N490*P490)+(((D490+M490*2)/4)*P490))-ROUND(((D490+M490*2)^2)*((PI()*120/(4*360))-((SIN((120/2)*PI()/180))*(COS((120/2)*PI()/180))/4)),4)),2)),0)</f>
        <v>7.47</v>
      </c>
      <c r="BC490" s="549" t="n">
        <f aca="false">IF(F490&gt;0,ROUND(AY490*N490*P490,2),0)</f>
        <v>0</v>
      </c>
      <c r="BD490" s="549" t="n">
        <f aca="false">SUM(Q490:U490,AH490:AL490)</f>
        <v>55.28</v>
      </c>
      <c r="BE490" s="549" t="n">
        <f aca="false">IF(F490=0,ROUND((PI()*((D490+M490*2)^2)/4)*AY490,2),ROUND((D490+M490*2)*(F490+M490*2)*AY490,2))</f>
        <v>9.61</v>
      </c>
      <c r="BF490" s="539" t="n">
        <f aca="false">IF(($I490+M490-0.15)&lt;=2,($I490+M490+0.15),IF(($I490+M490)&lt;=3,2.35,($I490+M490+0.2)-0.85))</f>
        <v>1.6605</v>
      </c>
      <c r="BG490" s="539" t="n">
        <f aca="false">IF(D490&gt;2,(I490-F490-M490-0.11),IF(($I490+M490)&lt;=2,0,IF(($I490+M490)&gt;3,0.85,(I490+M490+0.2-BF490))))</f>
        <v>0</v>
      </c>
      <c r="BH490" s="539" t="n">
        <f aca="false">IF(D490&gt;2,ROUND(((1.42+0.4)+(0.91+0.4))*2*BG490,2),ROUND(AV490*AX490*BF490,2))</f>
        <v>3.25</v>
      </c>
      <c r="BI490" s="539" t="n">
        <f aca="false">ROUND(((PI()*0.9^2)/4)*BG490,2)</f>
        <v>0</v>
      </c>
      <c r="BJ490" s="550" t="n">
        <f aca="false">ROUND(BD490-BE490-BH490-BI490-BB490-BC490,2)</f>
        <v>34.95</v>
      </c>
      <c r="BK490" s="516"/>
    </row>
    <row r="491" customFormat="false" ht="14.25" hidden="false" customHeight="false" outlineLevel="0" collapsed="false">
      <c r="A491" s="503"/>
      <c r="B491" s="504"/>
      <c r="C491" s="604"/>
      <c r="D491" s="505"/>
      <c r="E491" s="505"/>
      <c r="F491" s="505"/>
      <c r="G491" s="505"/>
      <c r="H491" s="507"/>
      <c r="I491" s="508"/>
      <c r="J491" s="508"/>
      <c r="K491" s="508"/>
      <c r="L491" s="509"/>
      <c r="M491" s="510"/>
      <c r="N491" s="510"/>
      <c r="O491" s="509"/>
      <c r="P491" s="509"/>
      <c r="Q491" s="511"/>
      <c r="R491" s="511"/>
      <c r="S491" s="511"/>
      <c r="T491" s="511"/>
      <c r="U491" s="511"/>
      <c r="V491" s="512"/>
      <c r="W491" s="513"/>
      <c r="X491" s="518"/>
      <c r="Y491" s="505"/>
      <c r="Z491" s="551"/>
      <c r="AA491" s="505"/>
      <c r="AB491" s="552"/>
      <c r="AC491" s="553"/>
      <c r="AD491" s="553"/>
      <c r="AE491" s="554"/>
      <c r="AF491" s="554"/>
      <c r="AG491" s="551"/>
      <c r="AH491" s="555"/>
      <c r="AI491" s="555"/>
      <c r="AJ491" s="555"/>
      <c r="AK491" s="555"/>
      <c r="AL491" s="555"/>
      <c r="AM491" s="553"/>
      <c r="AN491" s="556"/>
      <c r="AO491" s="518"/>
      <c r="AP491" s="504"/>
      <c r="AQ491" s="604"/>
      <c r="AR491" s="505"/>
      <c r="AS491" s="505"/>
      <c r="AT491" s="505"/>
      <c r="AU491" s="507"/>
      <c r="AV491" s="505"/>
      <c r="AW491" s="551"/>
      <c r="AX491" s="505"/>
      <c r="AY491" s="510"/>
      <c r="AZ491" s="510"/>
      <c r="BA491" s="510"/>
      <c r="BB491" s="509"/>
      <c r="BC491" s="509"/>
      <c r="BD491" s="509"/>
      <c r="BE491" s="509"/>
      <c r="BF491" s="511"/>
      <c r="BG491" s="511"/>
      <c r="BH491" s="511"/>
      <c r="BI491" s="511"/>
      <c r="BJ491" s="515"/>
      <c r="BK491" s="516"/>
    </row>
    <row r="492" s="456" customFormat="true" ht="14.25" hidden="false" customHeight="false" outlineLevel="0" collapsed="false">
      <c r="A492" s="557" t="s">
        <v>1578</v>
      </c>
      <c r="B492" s="504"/>
      <c r="C492" s="504"/>
      <c r="D492" s="505"/>
      <c r="E492" s="505"/>
      <c r="F492" s="505"/>
      <c r="G492" s="506"/>
      <c r="H492" s="507"/>
      <c r="I492" s="508"/>
      <c r="J492" s="508"/>
      <c r="K492" s="508"/>
      <c r="L492" s="509"/>
      <c r="M492" s="510"/>
      <c r="N492" s="510"/>
      <c r="O492" s="509"/>
      <c r="P492" s="509"/>
      <c r="Q492" s="511"/>
      <c r="R492" s="511"/>
      <c r="S492" s="511"/>
      <c r="T492" s="511"/>
      <c r="U492" s="511"/>
      <c r="V492" s="512"/>
      <c r="W492" s="513"/>
      <c r="X492" s="528" t="str">
        <f aca="false">$A492</f>
        <v>Rua Prof. Júlio Oliveira Bittencourt</v>
      </c>
      <c r="Y492" s="522"/>
      <c r="Z492" s="522"/>
      <c r="AA492" s="522"/>
      <c r="AB492" s="525"/>
      <c r="AC492" s="525"/>
      <c r="AD492" s="525"/>
      <c r="AE492" s="525"/>
      <c r="AF492" s="523"/>
      <c r="AG492" s="525"/>
      <c r="AH492" s="525"/>
      <c r="AI492" s="525"/>
      <c r="AJ492" s="525"/>
      <c r="AK492" s="525"/>
      <c r="AL492" s="525"/>
      <c r="AM492" s="525"/>
      <c r="AN492" s="527"/>
      <c r="AO492" s="557" t="str">
        <f aca="false">$A492</f>
        <v>Rua Prof. Júlio Oliveira Bittencourt</v>
      </c>
      <c r="AP492" s="504"/>
      <c r="AQ492" s="504"/>
      <c r="AR492" s="505"/>
      <c r="AS492" s="505"/>
      <c r="AT492" s="505"/>
      <c r="AU492" s="507"/>
      <c r="AV492" s="506"/>
      <c r="AW492" s="506"/>
      <c r="AX492" s="506"/>
      <c r="AY492" s="510"/>
      <c r="AZ492" s="510"/>
      <c r="BA492" s="510"/>
      <c r="BB492" s="509"/>
      <c r="BC492" s="509"/>
      <c r="BD492" s="509"/>
      <c r="BE492" s="509"/>
      <c r="BF492" s="509"/>
      <c r="BG492" s="509"/>
      <c r="BH492" s="509"/>
      <c r="BI492" s="509"/>
      <c r="BJ492" s="515"/>
      <c r="BK492" s="516"/>
    </row>
    <row r="493" customFormat="false" ht="14.25" hidden="false" customHeight="false" outlineLevel="0" collapsed="false">
      <c r="A493" s="530" t="s">
        <v>1579</v>
      </c>
      <c r="B493" s="531" t="s">
        <v>10</v>
      </c>
      <c r="C493" s="532" t="s">
        <v>1580</v>
      </c>
      <c r="D493" s="533" t="n">
        <v>0.4</v>
      </c>
      <c r="E493" s="534"/>
      <c r="F493" s="534"/>
      <c r="G493" s="533" t="s">
        <v>1150</v>
      </c>
      <c r="H493" s="535" t="n">
        <v>6</v>
      </c>
      <c r="I493" s="536" t="n">
        <v>1.3</v>
      </c>
      <c r="J493" s="536"/>
      <c r="K493" s="536"/>
      <c r="L493" s="537" t="n">
        <f aca="false">ROUND((I493+J493)/2,2)</f>
        <v>0.65</v>
      </c>
      <c r="M493" s="538" t="n">
        <f aca="false">IF(F493=0,ROUND($D493*0.1,2),IF(D493&gt;2.8,0.18,0.15))</f>
        <v>0.04</v>
      </c>
      <c r="N493" s="538" t="n">
        <f aca="false">IF(F493=0,IF(ROUND($D493/4,2),IF(ROUND(($D493*1.2)/6,2)&lt;0.1,0.1,ROUND(($D493*1.2)/6,2))),0.5)</f>
        <v>0.1</v>
      </c>
      <c r="O493" s="537" t="n">
        <f aca="false">L493+M493+N493</f>
        <v>0.79</v>
      </c>
      <c r="P493" s="537" t="n">
        <f aca="false">IF(O493&lt;2,(D493+M493*2)+0.6,(D493+M493*2)+0.6+ROUNDUP(O493-2,0)*0.1)</f>
        <v>1.08</v>
      </c>
      <c r="Q493" s="539" t="n">
        <f aca="false">IF($O493&lt;=$W$4,ROUND(IF($O493&lt;1.5,$O493*$H493*$P493,1.5*$H493*$P493),2),0)</f>
        <v>5.12</v>
      </c>
      <c r="R493" s="539" t="n">
        <f aca="false">IF($O493&gt;$W$4,ROUND(IF($O493&lt;1.5,$O493*$H493*$P493,1.5*$H493*$P493),2),0)</f>
        <v>0</v>
      </c>
      <c r="S493" s="539" t="n">
        <f aca="false">IF($O493&gt;$W$4,ROUND(IF($O493&lt;1.5,0,IF($O493&gt;3,1.5*$H493*$P493,($O493-1.5)*$H493*$P493)),2),0)</f>
        <v>0</v>
      </c>
      <c r="T493" s="539" t="n">
        <f aca="false">IF($O493&gt;$W$4,ROUND(IF($O493&lt;3,0,IF($O493&gt;4.5,1.5*$H493*$P493,($O493-3)*$H493*$P493)),2),0)</f>
        <v>0</v>
      </c>
      <c r="U493" s="539" t="n">
        <f aca="false">IF($O493&gt;$W$4,ROUND(IF($O493&lt;4.5,0,IF($O493&gt;6,($O493-4.5)*$H493*$P493,($O493-4.5)*$H493*$P493)),2),0)</f>
        <v>0</v>
      </c>
      <c r="V493" s="540" t="n">
        <f aca="false">IF($O493&gt;$W$4,IF($O493&lt;=4,ROUND($H493*($O493+0.5)*2,2),0),0)</f>
        <v>0</v>
      </c>
      <c r="W493" s="541" t="n">
        <f aca="false">IF($O493&gt;$W$4,IF($O493&gt;4,ROUND($H493*($O493+0.5)*2,2),0),0)</f>
        <v>0</v>
      </c>
      <c r="X493" s="530" t="str">
        <f aca="false">A493</f>
        <v>JD28-2-1</v>
      </c>
      <c r="Y493" s="533" t="n">
        <f aca="false">IF($D493=0.4,1.2,IF($D493=0.6,1.2,IF($D493=0.8,1.3,IF($D493=1,1.5,IF($D493=1.2,1.7,IF($D493&lt;=2,2,"--"))))))</f>
        <v>1.2</v>
      </c>
      <c r="Z493" s="542" t="s">
        <v>1151</v>
      </c>
      <c r="AA493" s="534" t="n">
        <f aca="false">Y493</f>
        <v>1.2</v>
      </c>
      <c r="AB493" s="543" t="n">
        <f aca="false">IF($Y493="--","--",I493)</f>
        <v>1.3</v>
      </c>
      <c r="AC493" s="544" t="n">
        <f aca="false">IF($Y493="--","--",IF(D493&gt;1.5,0.15,ROUND($D493*0.1,2)))</f>
        <v>0.04</v>
      </c>
      <c r="AD493" s="544" t="n">
        <f aca="false">IF($Y493="--","--",0.15)</f>
        <v>0.15</v>
      </c>
      <c r="AE493" s="545" t="n">
        <f aca="false">IF($Y493="--","--",ROUND(AB493+AC493+AD493,2))</f>
        <v>1.49</v>
      </c>
      <c r="AF493" s="545" t="n">
        <f aca="false">IF($Y493="--","--",IF($AB493&lt;=2,$Y493+1,($Y493+1)+ROUNDUP($AB493-2,0)*0.1))</f>
        <v>2.2</v>
      </c>
      <c r="AG493" s="546" t="n">
        <f aca="false">IF($D493=0.4,0.92,IF($D493=0.6,0.68,IF($D493=0.8,0.74,IF($D493=1,0.7,IF($D493=1.2,0.66,IF($D493=1.5,0.6,IF($D493&lt;=2,(2.4-(D493+0.3)),"--")))))))</f>
        <v>0.92</v>
      </c>
      <c r="AH493" s="547" t="n">
        <f aca="false">IF($Y493="--","--",IF($AE493&lt;=$W$4,ROUND(IF($AE493&lt;1.5,$AE493*$AF493*$AG493,1.5*$AF493*$AG493),2),0))</f>
        <v>3.02</v>
      </c>
      <c r="AI493" s="547" t="n">
        <f aca="false">IF($Y493="--","--",IF($AE493&gt;$W$4,ROUND(IF($AE493&lt;1.5,$AE493*$AF493*$AG493,1.5*$AF493*$AG493),2),0))</f>
        <v>0</v>
      </c>
      <c r="AJ493" s="547" t="n">
        <f aca="false">IF($Y493="--","--",IF($AE493&gt;$W$4,ROUND(IF($AE493&lt;1.5,0,IF($AE493&gt;3,1.5*$AF493*$AG493,($AE493-1.5)*$AF493*$AG493)),2),0))</f>
        <v>0</v>
      </c>
      <c r="AK493" s="547" t="n">
        <f aca="false">IF($Y493="--","--",IF($AE493&gt;$W$4,ROUND(IF($AE493&lt;3,0,IF($AE493&gt;4.5,1.5*$AF493*$AG493,($AE493-3)*$AF493*$AG493)),2),0))</f>
        <v>0</v>
      </c>
      <c r="AL493" s="547" t="n">
        <f aca="false">IF($Y493="--","--",IF($AE493&gt;$W$4,ROUND(IF($AE493&lt;4.5,0,IF($AE493&gt;6,($AE493-4.5)*$AF493*$AG493,($AE493-4.5)*$AF493*$AG493)),2),0))</f>
        <v>0</v>
      </c>
      <c r="AM493" s="544" t="n">
        <f aca="false">IF($Y493="--","--",IF($AE493&gt;$W$4,IF($AE493&lt;=4,ROUND(($AG493*4)*($AE493+0.5)*2,2),0),0))</f>
        <v>0</v>
      </c>
      <c r="AN493" s="548" t="n">
        <f aca="false">IF($Y493="--","--",IF($AE493&gt;$W$4,IF($AE493&gt;4,ROUND(($AG493*4)*($AE493+0.5)*2,2),0),0))</f>
        <v>0</v>
      </c>
      <c r="AO493" s="530" t="s">
        <v>1579</v>
      </c>
      <c r="AP493" s="531" t="s">
        <v>10</v>
      </c>
      <c r="AQ493" s="532" t="s">
        <v>1580</v>
      </c>
      <c r="AR493" s="533" t="n">
        <v>0.4</v>
      </c>
      <c r="AS493" s="534"/>
      <c r="AT493" s="534"/>
      <c r="AU493" s="535" t="n">
        <v>6</v>
      </c>
      <c r="AV493" s="533" t="n">
        <f aca="false">IF($Y493="--","--",Y493+0.2)</f>
        <v>1.4</v>
      </c>
      <c r="AW493" s="542" t="s">
        <v>1151</v>
      </c>
      <c r="AX493" s="534" t="n">
        <f aca="false">AV493</f>
        <v>1.4</v>
      </c>
      <c r="AY493" s="538" t="n">
        <f aca="false">IF(D493&gt;2,AU493,AU493-AV493)</f>
        <v>4.6</v>
      </c>
      <c r="AZ493" s="538" t="n">
        <f aca="false">N493</f>
        <v>0.1</v>
      </c>
      <c r="BA493" s="538" t="n">
        <f aca="false">P493</f>
        <v>1.08</v>
      </c>
      <c r="BB493" s="537" t="n">
        <f aca="false">IF(F493=0,IF(ROUND(AY493*(((N493*P493)+(((D493+M493*2)/6)*P493))-ROUND(((D493+M493*2)^2)*((PI()*96.379/(4*360))-((SIN((96.379/2)*PI()/180))*(COS((96.379/2)*PI()/180))/4)),4)),2),ROUND(AY493*(((N493*P493)+(((D493+M493*2)/4)*P493))-ROUND(((D493+M493*2)^2)*((PI()*120/(4*360))-((SIN((120/2)*PI()/180))*(COS((120/2)*PI()/180))/4)),4)),2)),0)</f>
        <v>0.93</v>
      </c>
      <c r="BC493" s="549" t="n">
        <f aca="false">IF(F493&gt;0,ROUND(AY493*N493*P493,2),0)</f>
        <v>0</v>
      </c>
      <c r="BD493" s="549" t="n">
        <f aca="false">SUM(Q493:U493,AH493:AL493)</f>
        <v>8.14</v>
      </c>
      <c r="BE493" s="549" t="n">
        <f aca="false">IF(F493=0,ROUND((PI()*((D493+M493*2)^2)/4)*AY493,2),ROUND((D493+M493*2)*(F493+M493*2)*AY493,2))</f>
        <v>0.83</v>
      </c>
      <c r="BF493" s="539" t="n">
        <f aca="false">IF(($I493+M493-0.15)&lt;=2,($I493+M493+0.15),IF(($I493+M493)&lt;=3,2.35,($I493+M493+0.2)-0.85))</f>
        <v>1.49</v>
      </c>
      <c r="BG493" s="539" t="n">
        <f aca="false">IF(D493&gt;2,(I493-F493-M493-0.11),IF(($I493+M493)&lt;=2,0,IF(($I493+M493)&gt;3,0.85,(I493+M493+0.2-BF493))))</f>
        <v>0</v>
      </c>
      <c r="BH493" s="539" t="n">
        <f aca="false">IF(D493&gt;2,ROUND(((1.42+0.4)+(0.91+0.4))*2*BG493,2),ROUND(AV493*AX493*BF493,2))</f>
        <v>2.92</v>
      </c>
      <c r="BI493" s="539" t="n">
        <f aca="false">ROUND(((PI()*0.9^2)/4)*BG493,2)</f>
        <v>0</v>
      </c>
      <c r="BJ493" s="550" t="n">
        <f aca="false">ROUND(BD493-BE493-BH493-BI493-BB493-BC493,2)</f>
        <v>3.46</v>
      </c>
      <c r="BK493" s="516"/>
    </row>
    <row r="494" customFormat="false" ht="14.25" hidden="false" customHeight="false" outlineLevel="0" collapsed="false">
      <c r="A494" s="503"/>
      <c r="B494" s="504"/>
      <c r="C494" s="604"/>
      <c r="D494" s="505"/>
      <c r="E494" s="505"/>
      <c r="F494" s="505"/>
      <c r="G494" s="505"/>
      <c r="H494" s="507"/>
      <c r="I494" s="508"/>
      <c r="J494" s="508"/>
      <c r="K494" s="508"/>
      <c r="L494" s="509"/>
      <c r="M494" s="510"/>
      <c r="N494" s="510"/>
      <c r="O494" s="509"/>
      <c r="P494" s="509"/>
      <c r="Q494" s="511"/>
      <c r="R494" s="511"/>
      <c r="S494" s="511"/>
      <c r="T494" s="511"/>
      <c r="U494" s="511"/>
      <c r="V494" s="512"/>
      <c r="W494" s="513"/>
      <c r="X494" s="518"/>
      <c r="Y494" s="505"/>
      <c r="Z494" s="551"/>
      <c r="AA494" s="505"/>
      <c r="AB494" s="552"/>
      <c r="AC494" s="553"/>
      <c r="AD494" s="553"/>
      <c r="AE494" s="554"/>
      <c r="AF494" s="554"/>
      <c r="AG494" s="551"/>
      <c r="AH494" s="555"/>
      <c r="AI494" s="555"/>
      <c r="AJ494" s="555"/>
      <c r="AK494" s="555"/>
      <c r="AL494" s="555"/>
      <c r="AM494" s="553"/>
      <c r="AN494" s="556"/>
      <c r="AO494" s="518"/>
      <c r="AP494" s="504"/>
      <c r="AQ494" s="604"/>
      <c r="AR494" s="505"/>
      <c r="AS494" s="505"/>
      <c r="AT494" s="505"/>
      <c r="AU494" s="507"/>
      <c r="AV494" s="505"/>
      <c r="AW494" s="551"/>
      <c r="AX494" s="505"/>
      <c r="AY494" s="510"/>
      <c r="AZ494" s="510"/>
      <c r="BA494" s="510"/>
      <c r="BB494" s="509"/>
      <c r="BC494" s="509"/>
      <c r="BD494" s="509"/>
      <c r="BE494" s="509"/>
      <c r="BF494" s="511"/>
      <c r="BG494" s="511"/>
      <c r="BH494" s="511"/>
      <c r="BI494" s="511"/>
      <c r="BJ494" s="515"/>
      <c r="BK494" s="516"/>
    </row>
    <row r="495" s="456" customFormat="true" ht="14.25" hidden="false" customHeight="false" outlineLevel="0" collapsed="false">
      <c r="A495" s="557" t="s">
        <v>1578</v>
      </c>
      <c r="B495" s="504"/>
      <c r="C495" s="504"/>
      <c r="D495" s="505"/>
      <c r="E495" s="505"/>
      <c r="F495" s="505"/>
      <c r="G495" s="506"/>
      <c r="H495" s="507"/>
      <c r="I495" s="508"/>
      <c r="J495" s="508"/>
      <c r="K495" s="508"/>
      <c r="L495" s="509"/>
      <c r="M495" s="510"/>
      <c r="N495" s="510"/>
      <c r="O495" s="509"/>
      <c r="P495" s="509"/>
      <c r="Q495" s="511"/>
      <c r="R495" s="511"/>
      <c r="S495" s="511"/>
      <c r="T495" s="511"/>
      <c r="U495" s="511"/>
      <c r="V495" s="512"/>
      <c r="W495" s="513"/>
      <c r="X495" s="528" t="str">
        <f aca="false">$A495</f>
        <v>Rua Prof. Júlio Oliveira Bittencourt</v>
      </c>
      <c r="Y495" s="522"/>
      <c r="Z495" s="522"/>
      <c r="AA495" s="522"/>
      <c r="AB495" s="525"/>
      <c r="AC495" s="525"/>
      <c r="AD495" s="525"/>
      <c r="AE495" s="525"/>
      <c r="AF495" s="523"/>
      <c r="AG495" s="525"/>
      <c r="AH495" s="525"/>
      <c r="AI495" s="525"/>
      <c r="AJ495" s="525"/>
      <c r="AK495" s="525"/>
      <c r="AL495" s="525"/>
      <c r="AM495" s="525"/>
      <c r="AN495" s="527"/>
      <c r="AO495" s="557" t="str">
        <f aca="false">$A495</f>
        <v>Rua Prof. Júlio Oliveira Bittencourt</v>
      </c>
      <c r="AP495" s="504"/>
      <c r="AQ495" s="504"/>
      <c r="AR495" s="505"/>
      <c r="AS495" s="505"/>
      <c r="AT495" s="505"/>
      <c r="AU495" s="507"/>
      <c r="AV495" s="506"/>
      <c r="AW495" s="506"/>
      <c r="AX495" s="506"/>
      <c r="AY495" s="510"/>
      <c r="AZ495" s="510"/>
      <c r="BA495" s="510"/>
      <c r="BB495" s="509"/>
      <c r="BC495" s="509"/>
      <c r="BD495" s="509"/>
      <c r="BE495" s="509"/>
      <c r="BF495" s="509"/>
      <c r="BG495" s="509"/>
      <c r="BH495" s="509"/>
      <c r="BI495" s="509"/>
      <c r="BJ495" s="515"/>
      <c r="BK495" s="516"/>
    </row>
    <row r="496" customFormat="false" ht="14.25" hidden="false" customHeight="false" outlineLevel="0" collapsed="false">
      <c r="A496" s="558" t="s">
        <v>1581</v>
      </c>
      <c r="B496" s="570" t="s">
        <v>10</v>
      </c>
      <c r="C496" s="559" t="s">
        <v>1580</v>
      </c>
      <c r="D496" s="560" t="n">
        <v>0.6</v>
      </c>
      <c r="E496" s="561"/>
      <c r="F496" s="561"/>
      <c r="G496" s="560" t="s">
        <v>1150</v>
      </c>
      <c r="H496" s="562" t="n">
        <v>11</v>
      </c>
      <c r="I496" s="563" t="n">
        <v>1.6</v>
      </c>
      <c r="J496" s="563" t="n">
        <v>1.6</v>
      </c>
      <c r="K496" s="536" t="n">
        <v>0</v>
      </c>
      <c r="L496" s="537" t="n">
        <f aca="false">ROUND((I496+J496)/2,2)</f>
        <v>1.6</v>
      </c>
      <c r="M496" s="538" t="n">
        <f aca="false">IF(F496=0,ROUND($D496*0.1,2),IF(D496&gt;2.8,0.18,0.15))</f>
        <v>0.06</v>
      </c>
      <c r="N496" s="538" t="n">
        <f aca="false">IF(F496=0,IF(ROUND($D496/4,2),IF(ROUND(($D496*1.2)/6,2)&lt;0.1,0.1,ROUND(($D496*1.2)/6,2))),0.5)</f>
        <v>0.12</v>
      </c>
      <c r="O496" s="537" t="n">
        <f aca="false">L496+M496+N496</f>
        <v>1.78</v>
      </c>
      <c r="P496" s="537" t="n">
        <f aca="false">IF(O496&lt;2,(D496+M496*2)+0.6,(D496+M496*2)+0.6+ROUNDUP(O496-2,0)*0.1)</f>
        <v>1.32</v>
      </c>
      <c r="Q496" s="539" t="n">
        <f aca="false">IF($O496&lt;=$W$4,ROUND(IF($O496&lt;1.5,$O496*$H496*$P496,1.5*$H496*$P496),2),0)</f>
        <v>0</v>
      </c>
      <c r="R496" s="539" t="n">
        <f aca="false">IF($O496&gt;$W$4,ROUND(IF($O496&lt;1.5,$O496*$H496*$P496,1.5*$H496*$P496),2),0)</f>
        <v>21.78</v>
      </c>
      <c r="S496" s="539" t="n">
        <f aca="false">IF($O496&gt;$W$4,ROUND(IF($O496&lt;1.5,0,IF($O496&gt;3,1.5*$H496*$P496,($O496-1.5)*$H496*$P496)),2),0)</f>
        <v>4.07</v>
      </c>
      <c r="T496" s="539" t="n">
        <f aca="false">IF($O496&gt;$W$4,ROUND(IF($O496&lt;3,0,IF($O496&gt;4.5,1.5*$H496*$P496,($O496-3)*$H496*$P496)),2),0)</f>
        <v>0</v>
      </c>
      <c r="U496" s="539" t="n">
        <f aca="false">IF($O496&gt;$W$4,ROUND(IF($O496&lt;4.5,0,IF($O496&gt;6,($O496-4.5)*$H496*$P496,($O496-4.5)*$H496*$P496)),2),0)</f>
        <v>0</v>
      </c>
      <c r="V496" s="540" t="n">
        <f aca="false">IF($O496&gt;$W$4,IF($O496&lt;=4,ROUND($H496*($O496+0.5)*2,2),0),0)</f>
        <v>50.16</v>
      </c>
      <c r="W496" s="541" t="n">
        <f aca="false">IF($O496&gt;$W$4,IF($O496&gt;4,ROUND($H496*($O496+0.5)*2,2),0),0)</f>
        <v>0</v>
      </c>
      <c r="X496" s="558" t="str">
        <f aca="false">A496</f>
        <v>JD28-1</v>
      </c>
      <c r="Y496" s="560" t="n">
        <f aca="false">IF($D496=0.4,1.2,IF($D496=0.6,1.2,IF($D496=0.8,1.3,IF($D496=1,1.5,IF($D496=1.2,1.7,IF($D496&lt;=2,2,"--"))))))</f>
        <v>1.2</v>
      </c>
      <c r="Z496" s="564" t="s">
        <v>1151</v>
      </c>
      <c r="AA496" s="561" t="n">
        <f aca="false">Y496</f>
        <v>1.2</v>
      </c>
      <c r="AB496" s="543" t="n">
        <f aca="false">IF($Y496="--","--",I496)</f>
        <v>1.6</v>
      </c>
      <c r="AC496" s="544" t="n">
        <f aca="false">IF($Y496="--","--",IF(D496&gt;1.5,0.15,ROUND($D496*0.1,2)))</f>
        <v>0.06</v>
      </c>
      <c r="AD496" s="544" t="n">
        <f aca="false">IF($Y496="--","--",0.15)</f>
        <v>0.15</v>
      </c>
      <c r="AE496" s="545" t="n">
        <f aca="false">IF($Y496="--","--",ROUND(AB496+AC496+AD496,2))</f>
        <v>1.81</v>
      </c>
      <c r="AF496" s="565" t="n">
        <f aca="false">IF($Y496="--","--",IF($AB496&lt;=2,$Y496+1,($Y496+1)+ROUNDUP($AB496-2,0)*0.1))</f>
        <v>2.2</v>
      </c>
      <c r="AG496" s="566" t="n">
        <f aca="false">IF($D496=0.4,0.92,IF($D496=0.6,0.68,IF($D496=0.8,0.74,IF($D496=1,0.7,IF($D496=1.2,0.66,IF($D496=1.5,0.6,IF($D496&lt;=2,(2.4-(D496+0.3)),"--")))))))</f>
        <v>0.68</v>
      </c>
      <c r="AH496" s="547" t="n">
        <f aca="false">IF($Y496="--","--",IF($AE496&lt;=$W$4,ROUND(IF($AE496&lt;1.5,$AE496*$AF496*$AG496,1.5*$AF496*$AG496),2),0))</f>
        <v>0</v>
      </c>
      <c r="AI496" s="547" t="n">
        <f aca="false">IF($Y496="--","--",IF($AE496&gt;$W$4,ROUND(IF($AE496&lt;1.5,$AE496*$AF496*$AG496,1.5*$AF496*$AG496),2),0))</f>
        <v>2.24</v>
      </c>
      <c r="AJ496" s="547" t="n">
        <f aca="false">IF($Y496="--","--",IF($AE496&gt;$W$4,ROUND(IF($AE496&lt;1.5,0,IF($AE496&gt;3,1.5*$AF496*$AG496,($AE496-1.5)*$AF496*$AG496)),2),0))</f>
        <v>0.46</v>
      </c>
      <c r="AK496" s="547" t="n">
        <f aca="false">IF($Y496="--","--",IF($AE496&gt;$W$4,ROUND(IF($AE496&lt;3,0,IF($AE496&gt;4.5,1.5*$AF496*$AG496,($AE496-3)*$AF496*$AG496)),2),0))</f>
        <v>0</v>
      </c>
      <c r="AL496" s="547" t="n">
        <f aca="false">IF($Y496="--","--",IF($AE496&gt;$W$4,ROUND(IF($AE496&lt;4.5,0,IF($AE496&gt;6,($AE496-4.5)*$AF496*$AG496,($AE496-4.5)*$AF496*$AG496)),2),0))</f>
        <v>0</v>
      </c>
      <c r="AM496" s="544" t="n">
        <f aca="false">IF($Y496="--","--",IF($AE496&gt;$W$4,IF($AE496&lt;=4,ROUND(($AG496*4)*($AE496+0.5)*2,2),0),0))</f>
        <v>12.57</v>
      </c>
      <c r="AN496" s="548" t="n">
        <f aca="false">IF($Y496="--","--",IF($AE496&gt;$W$4,IF($AE496&gt;4,ROUND(($AG496*4)*($AE496+0.5)*2,2),0),0))</f>
        <v>0</v>
      </c>
      <c r="AO496" s="558" t="s">
        <v>1581</v>
      </c>
      <c r="AP496" s="570" t="s">
        <v>10</v>
      </c>
      <c r="AQ496" s="571" t="s">
        <v>1580</v>
      </c>
      <c r="AR496" s="560" t="n">
        <v>0.6</v>
      </c>
      <c r="AS496" s="561"/>
      <c r="AT496" s="561"/>
      <c r="AU496" s="562" t="n">
        <v>11</v>
      </c>
      <c r="AV496" s="560" t="n">
        <f aca="false">IF($Y496="--","--",Y496+0.2)</f>
        <v>1.4</v>
      </c>
      <c r="AW496" s="564" t="s">
        <v>1151</v>
      </c>
      <c r="AX496" s="561" t="n">
        <f aca="false">AV496</f>
        <v>1.4</v>
      </c>
      <c r="AY496" s="538" t="n">
        <f aca="false">IF(D496&gt;2,AU496,AU496-AV496)</f>
        <v>9.6</v>
      </c>
      <c r="AZ496" s="538" t="n">
        <f aca="false">N496</f>
        <v>0.12</v>
      </c>
      <c r="BA496" s="538" t="n">
        <f aca="false">P496</f>
        <v>1.32</v>
      </c>
      <c r="BB496" s="537" t="n">
        <f aca="false">IF(F496=0,IF(ROUND(AY496*(((N496*P496)+(((D496+M496*2)/6)*P496))-ROUND(((D496+M496*2)^2)*((PI()*96.379/(4*360))-((SIN((96.379/2)*PI()/180))*(COS((96.379/2)*PI()/180))/4)),4)),2),ROUND(AY496*(((N496*P496)+(((D496+M496*2)/4)*P496))-ROUND(((D496+M496*2)^2)*((PI()*120/(4*360))-((SIN((120/2)*PI()/180))*(COS((120/2)*PI()/180))/4)),4)),2)),0)</f>
        <v>3.04</v>
      </c>
      <c r="BC496" s="549" t="n">
        <f aca="false">IF(F496&gt;0,ROUND(AY496*N496*P496,2),0)</f>
        <v>0</v>
      </c>
      <c r="BD496" s="549" t="n">
        <f aca="false">SUM(Q496:U496,AH496:AL496)</f>
        <v>28.55</v>
      </c>
      <c r="BE496" s="549" t="n">
        <f aca="false">IF(F496=0,ROUND((PI()*((D496+M496*2)^2)/4)*AY496,2),ROUND((D496+M496*2)*(F496+M496*2)*AY496,2))</f>
        <v>3.91</v>
      </c>
      <c r="BF496" s="572" t="n">
        <f aca="false">IF(($I496+M496-0.15)&lt;=2,($I496+M496+0.15),IF(($I496+M496)&lt;=3,2.35,($I496+M496+0.2)-0.85))</f>
        <v>1.81</v>
      </c>
      <c r="BG496" s="572" t="n">
        <f aca="false">IF(D496&gt;2,(I496-F496-M496-0.11),IF(($I496+M496)&lt;=2,0,IF(($I496+M496)&gt;3,0.85,(I496+M496+0.2-BF496))))</f>
        <v>0</v>
      </c>
      <c r="BH496" s="572" t="n">
        <f aca="false">IF(D496&gt;2,ROUND(((1.42+0.4)+(0.91+0.4))*2*BG496,2),ROUND(AV496*AX496*BF496,2))</f>
        <v>3.55</v>
      </c>
      <c r="BI496" s="572" t="n">
        <f aca="false">ROUND(((PI()*0.9^2)/4)*BG496,2)</f>
        <v>0</v>
      </c>
      <c r="BJ496" s="550" t="n">
        <f aca="false">ROUND(BD496-BE496-BH496-BI496-BB496-BC496,2)</f>
        <v>18.05</v>
      </c>
      <c r="BK496" s="516"/>
    </row>
    <row r="497" customFormat="false" ht="14.25" hidden="false" customHeight="false" outlineLevel="0" collapsed="false">
      <c r="A497" s="558" t="s">
        <v>1580</v>
      </c>
      <c r="B497" s="570" t="s">
        <v>10</v>
      </c>
      <c r="C497" s="559" t="s">
        <v>1582</v>
      </c>
      <c r="D497" s="560" t="n">
        <v>0.6</v>
      </c>
      <c r="E497" s="561"/>
      <c r="F497" s="561"/>
      <c r="G497" s="560" t="s">
        <v>1150</v>
      </c>
      <c r="H497" s="562" t="n">
        <v>28</v>
      </c>
      <c r="I497" s="563" t="n">
        <v>1.6</v>
      </c>
      <c r="J497" s="563" t="n">
        <v>1.6</v>
      </c>
      <c r="K497" s="536" t="n">
        <v>0</v>
      </c>
      <c r="L497" s="537" t="n">
        <f aca="false">ROUND((I497+J497)/2,2)</f>
        <v>1.6</v>
      </c>
      <c r="M497" s="538" t="n">
        <f aca="false">IF(F497=0,ROUND($D497*0.1,2),IF(D497&gt;2.8,0.18,0.15))</f>
        <v>0.06</v>
      </c>
      <c r="N497" s="538" t="n">
        <f aca="false">IF(F497=0,IF(ROUND($D497/4,2),IF(ROUND(($D497*1.2)/6,2)&lt;0.1,0.1,ROUND(($D497*1.2)/6,2))),0.5)</f>
        <v>0.12</v>
      </c>
      <c r="O497" s="537" t="n">
        <f aca="false">L497+M497+N497</f>
        <v>1.78</v>
      </c>
      <c r="P497" s="537" t="n">
        <f aca="false">IF(O497&lt;2,(D497+M497*2)+0.6,(D497+M497*2)+0.6+ROUNDUP(O497-2,0)*0.1)</f>
        <v>1.32</v>
      </c>
      <c r="Q497" s="539" t="n">
        <f aca="false">IF($O497&lt;=$W$4,ROUND(IF($O497&lt;1.5,$O497*$H497*$P497,1.5*$H497*$P497),2),0)</f>
        <v>0</v>
      </c>
      <c r="R497" s="539" t="n">
        <f aca="false">IF($O497&gt;$W$4,ROUND(IF($O497&lt;1.5,$O497*$H497*$P497,1.5*$H497*$P497),2),0)</f>
        <v>55.44</v>
      </c>
      <c r="S497" s="539" t="n">
        <f aca="false">IF($O497&gt;$W$4,ROUND(IF($O497&lt;1.5,0,IF($O497&gt;3,1.5*$H497*$P497,($O497-1.5)*$H497*$P497)),2),0)</f>
        <v>10.35</v>
      </c>
      <c r="T497" s="539" t="n">
        <f aca="false">IF($O497&gt;$W$4,ROUND(IF($O497&lt;3,0,IF($O497&gt;4.5,1.5*$H497*$P497,($O497-3)*$H497*$P497)),2),0)</f>
        <v>0</v>
      </c>
      <c r="U497" s="539" t="n">
        <f aca="false">IF($O497&gt;$W$4,ROUND(IF($O497&lt;4.5,0,IF($O497&gt;6,($O497-4.5)*$H497*$P497,($O497-4.5)*$H497*$P497)),2),0)</f>
        <v>0</v>
      </c>
      <c r="V497" s="540" t="n">
        <f aca="false">IF($O497&gt;$W$4,IF($O497&lt;=4,ROUND($H497*($O497+0.5)*2,2),0),0)</f>
        <v>127.68</v>
      </c>
      <c r="W497" s="541" t="n">
        <f aca="false">IF($O497&gt;$W$4,IF($O497&gt;4,ROUND($H497*($O497+0.5)*2,2),0),0)</f>
        <v>0</v>
      </c>
      <c r="X497" s="558" t="str">
        <f aca="false">A497</f>
        <v>JD28-2</v>
      </c>
      <c r="Y497" s="560" t="n">
        <f aca="false">IF($D497=0.4,1.2,IF($D497=0.6,1.2,IF($D497=0.8,1.3,IF($D497=1,1.5,IF($D497=1.2,1.7,IF($D497&lt;=2,2,"--"))))))</f>
        <v>1.2</v>
      </c>
      <c r="Z497" s="564" t="s">
        <v>1151</v>
      </c>
      <c r="AA497" s="561" t="n">
        <f aca="false">Y497</f>
        <v>1.2</v>
      </c>
      <c r="AB497" s="543" t="n">
        <f aca="false">IF($Y497="--","--",I497)</f>
        <v>1.6</v>
      </c>
      <c r="AC497" s="544" t="n">
        <f aca="false">IF($Y497="--","--",IF(D497&gt;1.5,0.15,ROUND($D497*0.1,2)))</f>
        <v>0.06</v>
      </c>
      <c r="AD497" s="544" t="n">
        <f aca="false">IF($Y497="--","--",0.15)</f>
        <v>0.15</v>
      </c>
      <c r="AE497" s="545" t="n">
        <f aca="false">IF($Y497="--","--",ROUND(AB497+AC497+AD497,2))</f>
        <v>1.81</v>
      </c>
      <c r="AF497" s="565" t="n">
        <f aca="false">IF($Y497="--","--",IF($AB497&lt;=2,$Y497+1,($Y497+1)+ROUNDUP($AB497-2,0)*0.1))</f>
        <v>2.2</v>
      </c>
      <c r="AG497" s="566" t="n">
        <f aca="false">IF($D497=0.4,0.92,IF($D497=0.6,0.68,IF($D497=0.8,0.74,IF($D497=1,0.7,IF($D497=1.2,0.66,IF($D497=1.5,0.6,IF($D497&lt;=2,(2.4-(D497+0.3)),"--")))))))</f>
        <v>0.68</v>
      </c>
      <c r="AH497" s="547" t="n">
        <f aca="false">IF($Y497="--","--",IF($AE497&lt;=$W$4,ROUND(IF($AE497&lt;1.5,$AE497*$AF497*$AG497,1.5*$AF497*$AG497),2),0))</f>
        <v>0</v>
      </c>
      <c r="AI497" s="547" t="n">
        <f aca="false">IF($Y497="--","--",IF($AE497&gt;$W$4,ROUND(IF($AE497&lt;1.5,$AE497*$AF497*$AG497,1.5*$AF497*$AG497),2),0))</f>
        <v>2.24</v>
      </c>
      <c r="AJ497" s="547" t="n">
        <f aca="false">IF($Y497="--","--",IF($AE497&gt;$W$4,ROUND(IF($AE497&lt;1.5,0,IF($AE497&gt;3,1.5*$AF497*$AG497,($AE497-1.5)*$AF497*$AG497)),2),0))</f>
        <v>0.46</v>
      </c>
      <c r="AK497" s="547" t="n">
        <f aca="false">IF($Y497="--","--",IF($AE497&gt;$W$4,ROUND(IF($AE497&lt;3,0,IF($AE497&gt;4.5,1.5*$AF497*$AG497,($AE497-3)*$AF497*$AG497)),2),0))</f>
        <v>0</v>
      </c>
      <c r="AL497" s="547" t="n">
        <f aca="false">IF($Y497="--","--",IF($AE497&gt;$W$4,ROUND(IF($AE497&lt;4.5,0,IF($AE497&gt;6,($AE497-4.5)*$AF497*$AG497,($AE497-4.5)*$AF497*$AG497)),2),0))</f>
        <v>0</v>
      </c>
      <c r="AM497" s="544" t="n">
        <f aca="false">IF($Y497="--","--",IF($AE497&gt;$W$4,IF($AE497&lt;=4,ROUND(($AG497*4)*($AE497+0.5)*2,2),0),0))</f>
        <v>12.57</v>
      </c>
      <c r="AN497" s="548" t="n">
        <f aca="false">IF($Y497="--","--",IF($AE497&gt;$W$4,IF($AE497&gt;4,ROUND(($AG497*4)*($AE497+0.5)*2,2),0),0))</f>
        <v>0</v>
      </c>
      <c r="AO497" s="558" t="s">
        <v>1580</v>
      </c>
      <c r="AP497" s="570" t="s">
        <v>10</v>
      </c>
      <c r="AQ497" s="571" t="s">
        <v>1582</v>
      </c>
      <c r="AR497" s="560" t="n">
        <v>0.6</v>
      </c>
      <c r="AS497" s="561"/>
      <c r="AT497" s="561"/>
      <c r="AU497" s="562" t="n">
        <v>28</v>
      </c>
      <c r="AV497" s="560" t="n">
        <f aca="false">IF($Y497="--","--",Y497+0.2)</f>
        <v>1.4</v>
      </c>
      <c r="AW497" s="564" t="s">
        <v>1151</v>
      </c>
      <c r="AX497" s="561" t="n">
        <f aca="false">AV497</f>
        <v>1.4</v>
      </c>
      <c r="AY497" s="538" t="n">
        <f aca="false">IF(D497&gt;2,AU497,AU497-AV497)</f>
        <v>26.6</v>
      </c>
      <c r="AZ497" s="538" t="n">
        <f aca="false">N497</f>
        <v>0.12</v>
      </c>
      <c r="BA497" s="538" t="n">
        <f aca="false">P497</f>
        <v>1.32</v>
      </c>
      <c r="BB497" s="537" t="n">
        <f aca="false">IF(F497=0,IF(ROUND(AY497*(((N497*P497)+(((D497+M497*2)/6)*P497))-ROUND(((D497+M497*2)^2)*((PI()*96.379/(4*360))-((SIN((96.379/2)*PI()/180))*(COS((96.379/2)*PI()/180))/4)),4)),2),ROUND(AY497*(((N497*P497)+(((D497+M497*2)/4)*P497))-ROUND(((D497+M497*2)^2)*((PI()*120/(4*360))-((SIN((120/2)*PI()/180))*(COS((120/2)*PI()/180))/4)),4)),2)),0)</f>
        <v>8.42</v>
      </c>
      <c r="BC497" s="549" t="n">
        <f aca="false">IF(F497&gt;0,ROUND(AY497*N497*P497,2),0)</f>
        <v>0</v>
      </c>
      <c r="BD497" s="549" t="n">
        <f aca="false">SUM(Q497:U497,AH497:AL497)</f>
        <v>68.49</v>
      </c>
      <c r="BE497" s="549" t="n">
        <f aca="false">IF(F497=0,ROUND((PI()*((D497+M497*2)^2)/4)*AY497,2),ROUND((D497+M497*2)*(F497+M497*2)*AY497,2))</f>
        <v>10.83</v>
      </c>
      <c r="BF497" s="572" t="n">
        <f aca="false">IF(($I497+M497-0.15)&lt;=2,($I497+M497+0.15),IF(($I497+M497)&lt;=3,2.35,($I497+M497+0.2)-0.85))</f>
        <v>1.81</v>
      </c>
      <c r="BG497" s="572" t="n">
        <f aca="false">IF(D497&gt;2,(I497-F497-M497-0.11),IF(($I497+M497)&lt;=2,0,IF(($I497+M497)&gt;3,0.85,(I497+M497+0.2-BF497))))</f>
        <v>0</v>
      </c>
      <c r="BH497" s="572" t="n">
        <f aca="false">IF(D497&gt;2,ROUND(((1.42+0.4)+(0.91+0.4))*2*BG497,2),ROUND(AV497*AX497*BF497,2))</f>
        <v>3.55</v>
      </c>
      <c r="BI497" s="572" t="n">
        <f aca="false">ROUND(((PI()*0.9^2)/4)*BG497,2)</f>
        <v>0</v>
      </c>
      <c r="BJ497" s="550" t="n">
        <f aca="false">ROUND(BD497-BE497-BH497-BI497-BB497-BC497,2)</f>
        <v>45.69</v>
      </c>
      <c r="BK497" s="516"/>
    </row>
    <row r="498" customFormat="false" ht="14.25" hidden="false" customHeight="false" outlineLevel="0" collapsed="false">
      <c r="A498" s="558" t="s">
        <v>1582</v>
      </c>
      <c r="B498" s="570" t="s">
        <v>10</v>
      </c>
      <c r="C498" s="559" t="s">
        <v>1583</v>
      </c>
      <c r="D498" s="560" t="n">
        <v>0.6</v>
      </c>
      <c r="E498" s="561"/>
      <c r="F498" s="561"/>
      <c r="G498" s="560" t="s">
        <v>1150</v>
      </c>
      <c r="H498" s="562" t="n">
        <v>29</v>
      </c>
      <c r="I498" s="563" t="n">
        <v>1.6</v>
      </c>
      <c r="J498" s="563" t="n">
        <v>1.6</v>
      </c>
      <c r="K498" s="536" t="n">
        <v>0</v>
      </c>
      <c r="L498" s="537" t="n">
        <f aca="false">ROUND((I498+J498)/2,2)</f>
        <v>1.6</v>
      </c>
      <c r="M498" s="538" t="n">
        <f aca="false">IF(F498=0,ROUND($D498*0.1,2),IF(D498&gt;2.8,0.18,0.15))</f>
        <v>0.06</v>
      </c>
      <c r="N498" s="538" t="n">
        <f aca="false">IF(F498=0,IF(ROUND($D498/4,2),IF(ROUND(($D498*1.2)/6,2)&lt;0.1,0.1,ROUND(($D498*1.2)/6,2))),0.5)</f>
        <v>0.12</v>
      </c>
      <c r="O498" s="537" t="n">
        <f aca="false">L498+M498+N498</f>
        <v>1.78</v>
      </c>
      <c r="P498" s="537" t="n">
        <f aca="false">IF(O498&lt;2,(D498+M498*2)+0.6,(D498+M498*2)+0.6+ROUNDUP(O498-2,0)*0.1)</f>
        <v>1.32</v>
      </c>
      <c r="Q498" s="539" t="n">
        <f aca="false">IF($O498&lt;=$W$4,ROUND(IF($O498&lt;1.5,$O498*$H498*$P498,1.5*$H498*$P498),2),0)</f>
        <v>0</v>
      </c>
      <c r="R498" s="539" t="n">
        <f aca="false">IF($O498&gt;$W$4,ROUND(IF($O498&lt;1.5,$O498*$H498*$P498,1.5*$H498*$P498),2),0)</f>
        <v>57.42</v>
      </c>
      <c r="S498" s="539" t="n">
        <f aca="false">IF($O498&gt;$W$4,ROUND(IF($O498&lt;1.5,0,IF($O498&gt;3,1.5*$H498*$P498,($O498-1.5)*$H498*$P498)),2),0)</f>
        <v>10.72</v>
      </c>
      <c r="T498" s="539" t="n">
        <f aca="false">IF($O498&gt;$W$4,ROUND(IF($O498&lt;3,0,IF($O498&gt;4.5,1.5*$H498*$P498,($O498-3)*$H498*$P498)),2),0)</f>
        <v>0</v>
      </c>
      <c r="U498" s="539" t="n">
        <f aca="false">IF($O498&gt;$W$4,ROUND(IF($O498&lt;4.5,0,IF($O498&gt;6,($O498-4.5)*$H498*$P498,($O498-4.5)*$H498*$P498)),2),0)</f>
        <v>0</v>
      </c>
      <c r="V498" s="540" t="n">
        <f aca="false">IF($O498&gt;$W$4,IF($O498&lt;=4,ROUND($H498*($O498+0.5)*2,2),0),0)</f>
        <v>132.24</v>
      </c>
      <c r="W498" s="541" t="n">
        <f aca="false">IF($O498&gt;$W$4,IF($O498&gt;4,ROUND($H498*($O498+0.5)*2,2),0),0)</f>
        <v>0</v>
      </c>
      <c r="X498" s="558" t="str">
        <f aca="false">A498</f>
        <v>JD28-3</v>
      </c>
      <c r="Y498" s="560" t="n">
        <f aca="false">IF($D498=0.4,1.2,IF($D498=0.6,1.2,IF($D498=0.8,1.3,IF($D498=1,1.5,IF($D498=1.2,1.7,IF($D498&lt;=2,2,"--"))))))</f>
        <v>1.2</v>
      </c>
      <c r="Z498" s="564" t="s">
        <v>1151</v>
      </c>
      <c r="AA498" s="561" t="n">
        <f aca="false">Y498</f>
        <v>1.2</v>
      </c>
      <c r="AB498" s="543" t="n">
        <f aca="false">IF($Y498="--","--",I498)</f>
        <v>1.6</v>
      </c>
      <c r="AC498" s="544" t="n">
        <f aca="false">IF($Y498="--","--",IF(D498&gt;1.5,0.15,ROUND($D498*0.1,2)))</f>
        <v>0.06</v>
      </c>
      <c r="AD498" s="544" t="n">
        <f aca="false">IF($Y498="--","--",0.15)</f>
        <v>0.15</v>
      </c>
      <c r="AE498" s="545" t="n">
        <f aca="false">IF($Y498="--","--",ROUND(AB498+AC498+AD498,2))</f>
        <v>1.81</v>
      </c>
      <c r="AF498" s="565" t="n">
        <f aca="false">IF($Y498="--","--",IF($AB498&lt;=2,$Y498+1,($Y498+1)+ROUNDUP($AB498-2,0)*0.1))</f>
        <v>2.2</v>
      </c>
      <c r="AG498" s="566" t="n">
        <f aca="false">IF($D498=0.4,0.92,IF($D498=0.6,0.68,IF($D498=0.8,0.74,IF($D498=1,0.7,IF($D498=1.2,0.66,IF($D498=1.5,0.6,IF($D498&lt;=2,(2.4-(D498+0.3)),"--")))))))</f>
        <v>0.68</v>
      </c>
      <c r="AH498" s="547" t="n">
        <f aca="false">IF($Y498="--","--",IF($AE498&lt;=$W$4,ROUND(IF($AE498&lt;1.5,$AE498*$AF498*$AG498,1.5*$AF498*$AG498),2),0))</f>
        <v>0</v>
      </c>
      <c r="AI498" s="547" t="n">
        <f aca="false">IF($Y498="--","--",IF($AE498&gt;$W$4,ROUND(IF($AE498&lt;1.5,$AE498*$AF498*$AG498,1.5*$AF498*$AG498),2),0))</f>
        <v>2.24</v>
      </c>
      <c r="AJ498" s="547" t="n">
        <f aca="false">IF($Y498="--","--",IF($AE498&gt;$W$4,ROUND(IF($AE498&lt;1.5,0,IF($AE498&gt;3,1.5*$AF498*$AG498,($AE498-1.5)*$AF498*$AG498)),2),0))</f>
        <v>0.46</v>
      </c>
      <c r="AK498" s="547" t="n">
        <f aca="false">IF($Y498="--","--",IF($AE498&gt;$W$4,ROUND(IF($AE498&lt;3,0,IF($AE498&gt;4.5,1.5*$AF498*$AG498,($AE498-3)*$AF498*$AG498)),2),0))</f>
        <v>0</v>
      </c>
      <c r="AL498" s="547" t="n">
        <f aca="false">IF($Y498="--","--",IF($AE498&gt;$W$4,ROUND(IF($AE498&lt;4.5,0,IF($AE498&gt;6,($AE498-4.5)*$AF498*$AG498,($AE498-4.5)*$AF498*$AG498)),2),0))</f>
        <v>0</v>
      </c>
      <c r="AM498" s="544" t="n">
        <f aca="false">IF($Y498="--","--",IF($AE498&gt;$W$4,IF($AE498&lt;=4,ROUND(($AG498*4)*($AE498+0.5)*2,2),0),0))</f>
        <v>12.57</v>
      </c>
      <c r="AN498" s="548" t="n">
        <f aca="false">IF($Y498="--","--",IF($AE498&gt;$W$4,IF($AE498&gt;4,ROUND(($AG498*4)*($AE498+0.5)*2,2),0),0))</f>
        <v>0</v>
      </c>
      <c r="AO498" s="558" t="s">
        <v>1582</v>
      </c>
      <c r="AP498" s="570" t="s">
        <v>10</v>
      </c>
      <c r="AQ498" s="571" t="s">
        <v>1583</v>
      </c>
      <c r="AR498" s="560" t="n">
        <v>0.6</v>
      </c>
      <c r="AS498" s="561"/>
      <c r="AT498" s="561"/>
      <c r="AU498" s="562" t="n">
        <v>29</v>
      </c>
      <c r="AV498" s="560" t="n">
        <f aca="false">IF($Y498="--","--",Y498+0.2)</f>
        <v>1.4</v>
      </c>
      <c r="AW498" s="564" t="s">
        <v>1151</v>
      </c>
      <c r="AX498" s="561" t="n">
        <f aca="false">AV498</f>
        <v>1.4</v>
      </c>
      <c r="AY498" s="538" t="n">
        <f aca="false">IF(D498&gt;2,AU498,AU498-AV498)</f>
        <v>27.6</v>
      </c>
      <c r="AZ498" s="538" t="n">
        <f aca="false">N498</f>
        <v>0.12</v>
      </c>
      <c r="BA498" s="538" t="n">
        <f aca="false">P498</f>
        <v>1.32</v>
      </c>
      <c r="BB498" s="537" t="n">
        <f aca="false">IF(F498=0,IF(ROUND(AY498*(((N498*P498)+(((D498+M498*2)/6)*P498))-ROUND(((D498+M498*2)^2)*((PI()*96.379/(4*360))-((SIN((96.379/2)*PI()/180))*(COS((96.379/2)*PI()/180))/4)),4)),2),ROUND(AY498*(((N498*P498)+(((D498+M498*2)/4)*P498))-ROUND(((D498+M498*2)^2)*((PI()*120/(4*360))-((SIN((120/2)*PI()/180))*(COS((120/2)*PI()/180))/4)),4)),2)),0)</f>
        <v>8.73</v>
      </c>
      <c r="BC498" s="549" t="n">
        <f aca="false">IF(F498&gt;0,ROUND(AY498*N498*P498,2),0)</f>
        <v>0</v>
      </c>
      <c r="BD498" s="549" t="n">
        <f aca="false">SUM(Q498:U498,AH498:AL498)</f>
        <v>70.84</v>
      </c>
      <c r="BE498" s="549" t="n">
        <f aca="false">IF(F498=0,ROUND((PI()*((D498+M498*2)^2)/4)*AY498,2),ROUND((D498+M498*2)*(F498+M498*2)*AY498,2))</f>
        <v>11.24</v>
      </c>
      <c r="BF498" s="572" t="n">
        <f aca="false">IF(($I498+M498-0.15)&lt;=2,($I498+M498+0.15),IF(($I498+M498)&lt;=3,2.35,($I498+M498+0.2)-0.85))</f>
        <v>1.81</v>
      </c>
      <c r="BG498" s="572" t="n">
        <f aca="false">IF(D498&gt;2,(I498-F498-M498-0.11),IF(($I498+M498)&lt;=2,0,IF(($I498+M498)&gt;3,0.85,(I498+M498+0.2-BF498))))</f>
        <v>0</v>
      </c>
      <c r="BH498" s="572" t="n">
        <f aca="false">IF(D498&gt;2,ROUND(((1.42+0.4)+(0.91+0.4))*2*BG498,2),ROUND(AV498*AX498*BF498,2))</f>
        <v>3.55</v>
      </c>
      <c r="BI498" s="572" t="n">
        <f aca="false">ROUND(((PI()*0.9^2)/4)*BG498,2)</f>
        <v>0</v>
      </c>
      <c r="BJ498" s="550" t="n">
        <f aca="false">ROUND(BD498-BE498-BH498-BI498-BB498-BC498,2)</f>
        <v>47.32</v>
      </c>
      <c r="BK498" s="516"/>
    </row>
    <row r="499" customFormat="false" ht="14.25" hidden="false" customHeight="false" outlineLevel="0" collapsed="false">
      <c r="A499" s="558" t="s">
        <v>1583</v>
      </c>
      <c r="B499" s="570" t="s">
        <v>10</v>
      </c>
      <c r="C499" s="559" t="s">
        <v>1584</v>
      </c>
      <c r="D499" s="560" t="n">
        <v>0.6</v>
      </c>
      <c r="E499" s="561"/>
      <c r="F499" s="561"/>
      <c r="G499" s="560" t="s">
        <v>1150</v>
      </c>
      <c r="H499" s="562" t="n">
        <v>28</v>
      </c>
      <c r="I499" s="563" t="n">
        <v>1.6</v>
      </c>
      <c r="J499" s="563" t="n">
        <v>1.6</v>
      </c>
      <c r="K499" s="536" t="n">
        <v>0</v>
      </c>
      <c r="L499" s="537" t="n">
        <f aca="false">ROUND((I499+J499)/2,2)</f>
        <v>1.6</v>
      </c>
      <c r="M499" s="538" t="n">
        <f aca="false">IF(F499=0,ROUND($D499*0.1,2),IF(D499&gt;2.8,0.18,0.15))</f>
        <v>0.06</v>
      </c>
      <c r="N499" s="538" t="n">
        <f aca="false">IF(F499=0,IF(ROUND($D499/4,2),IF(ROUND(($D499*1.2)/6,2)&lt;0.1,0.1,ROUND(($D499*1.2)/6,2))),0.5)</f>
        <v>0.12</v>
      </c>
      <c r="O499" s="537" t="n">
        <f aca="false">L499+M499+N499</f>
        <v>1.78</v>
      </c>
      <c r="P499" s="537" t="n">
        <f aca="false">IF(O499&lt;2,(D499+M499*2)+0.6,(D499+M499*2)+0.6+ROUNDUP(O499-2,0)*0.1)</f>
        <v>1.32</v>
      </c>
      <c r="Q499" s="539" t="n">
        <f aca="false">IF($O499&lt;=$W$4,ROUND(IF($O499&lt;1.5,$O499*$H499*$P499,1.5*$H499*$P499),2),0)</f>
        <v>0</v>
      </c>
      <c r="R499" s="539" t="n">
        <f aca="false">IF($O499&gt;$W$4,ROUND(IF($O499&lt;1.5,$O499*$H499*$P499,1.5*$H499*$P499),2),0)</f>
        <v>55.44</v>
      </c>
      <c r="S499" s="539" t="n">
        <f aca="false">IF($O499&gt;$W$4,ROUND(IF($O499&lt;1.5,0,IF($O499&gt;3,1.5*$H499*$P499,($O499-1.5)*$H499*$P499)),2),0)</f>
        <v>10.35</v>
      </c>
      <c r="T499" s="539" t="n">
        <f aca="false">IF($O499&gt;$W$4,ROUND(IF($O499&lt;3,0,IF($O499&gt;4.5,1.5*$H499*$P499,($O499-3)*$H499*$P499)),2),0)</f>
        <v>0</v>
      </c>
      <c r="U499" s="539" t="n">
        <f aca="false">IF($O499&gt;$W$4,ROUND(IF($O499&lt;4.5,0,IF($O499&gt;6,($O499-4.5)*$H499*$P499,($O499-4.5)*$H499*$P499)),2),0)</f>
        <v>0</v>
      </c>
      <c r="V499" s="540" t="n">
        <f aca="false">IF($O499&gt;$W$4,IF($O499&lt;=4,ROUND($H499*($O499+0.5)*2,2),0),0)</f>
        <v>127.68</v>
      </c>
      <c r="W499" s="541" t="n">
        <f aca="false">IF($O499&gt;$W$4,IF($O499&gt;4,ROUND($H499*($O499+0.5)*2,2),0),0)</f>
        <v>0</v>
      </c>
      <c r="X499" s="558" t="str">
        <f aca="false">A499</f>
        <v>JD28-4</v>
      </c>
      <c r="Y499" s="560" t="n">
        <f aca="false">IF($D499=0.4,1.2,IF($D499=0.6,1.2,IF($D499=0.8,1.3,IF($D499=1,1.5,IF($D499=1.2,1.7,IF($D499&lt;=2,2,"--"))))))</f>
        <v>1.2</v>
      </c>
      <c r="Z499" s="564" t="s">
        <v>1151</v>
      </c>
      <c r="AA499" s="561" t="n">
        <f aca="false">Y499</f>
        <v>1.2</v>
      </c>
      <c r="AB499" s="543" t="n">
        <f aca="false">IF($Y499="--","--",I499)</f>
        <v>1.6</v>
      </c>
      <c r="AC499" s="544" t="n">
        <f aca="false">IF($Y499="--","--",IF(D499&gt;1.5,0.15,ROUND($D499*0.1,2)))</f>
        <v>0.06</v>
      </c>
      <c r="AD499" s="544" t="n">
        <f aca="false">IF($Y499="--","--",0.15)</f>
        <v>0.15</v>
      </c>
      <c r="AE499" s="545" t="n">
        <f aca="false">IF($Y499="--","--",ROUND(AB499+AC499+AD499,2))</f>
        <v>1.81</v>
      </c>
      <c r="AF499" s="565" t="n">
        <f aca="false">IF($Y499="--","--",IF($AB499&lt;=2,$Y499+1,($Y499+1)+ROUNDUP($AB499-2,0)*0.1))</f>
        <v>2.2</v>
      </c>
      <c r="AG499" s="566" t="n">
        <f aca="false">IF($D499=0.4,0.92,IF($D499=0.6,0.68,IF($D499=0.8,0.74,IF($D499=1,0.7,IF($D499=1.2,0.66,IF($D499=1.5,0.6,IF($D499&lt;=2,(2.4-(D499+0.3)),"--")))))))</f>
        <v>0.68</v>
      </c>
      <c r="AH499" s="547" t="n">
        <f aca="false">IF($Y499="--","--",IF($AE499&lt;=$W$4,ROUND(IF($AE499&lt;1.5,$AE499*$AF499*$AG499,1.5*$AF499*$AG499),2),0))</f>
        <v>0</v>
      </c>
      <c r="AI499" s="547" t="n">
        <f aca="false">IF($Y499="--","--",IF($AE499&gt;$W$4,ROUND(IF($AE499&lt;1.5,$AE499*$AF499*$AG499,1.5*$AF499*$AG499),2),0))</f>
        <v>2.24</v>
      </c>
      <c r="AJ499" s="547" t="n">
        <f aca="false">IF($Y499="--","--",IF($AE499&gt;$W$4,ROUND(IF($AE499&lt;1.5,0,IF($AE499&gt;3,1.5*$AF499*$AG499,($AE499-1.5)*$AF499*$AG499)),2),0))</f>
        <v>0.46</v>
      </c>
      <c r="AK499" s="547" t="n">
        <f aca="false">IF($Y499="--","--",IF($AE499&gt;$W$4,ROUND(IF($AE499&lt;3,0,IF($AE499&gt;4.5,1.5*$AF499*$AG499,($AE499-3)*$AF499*$AG499)),2),0))</f>
        <v>0</v>
      </c>
      <c r="AL499" s="547" t="n">
        <f aca="false">IF($Y499="--","--",IF($AE499&gt;$W$4,ROUND(IF($AE499&lt;4.5,0,IF($AE499&gt;6,($AE499-4.5)*$AF499*$AG499,($AE499-4.5)*$AF499*$AG499)),2),0))</f>
        <v>0</v>
      </c>
      <c r="AM499" s="544" t="n">
        <f aca="false">IF($Y499="--","--",IF($AE499&gt;$W$4,IF($AE499&lt;=4,ROUND(($AG499*4)*($AE499+0.5)*2,2),0),0))</f>
        <v>12.57</v>
      </c>
      <c r="AN499" s="548" t="n">
        <f aca="false">IF($Y499="--","--",IF($AE499&gt;$W$4,IF($AE499&gt;4,ROUND(($AG499*4)*($AE499+0.5)*2,2),0),0))</f>
        <v>0</v>
      </c>
      <c r="AO499" s="558" t="s">
        <v>1583</v>
      </c>
      <c r="AP499" s="570" t="s">
        <v>10</v>
      </c>
      <c r="AQ499" s="571" t="s">
        <v>1584</v>
      </c>
      <c r="AR499" s="560" t="n">
        <v>0.6</v>
      </c>
      <c r="AS499" s="561"/>
      <c r="AT499" s="561"/>
      <c r="AU499" s="562" t="n">
        <v>28</v>
      </c>
      <c r="AV499" s="560" t="n">
        <f aca="false">IF($Y499="--","--",Y499+0.2)</f>
        <v>1.4</v>
      </c>
      <c r="AW499" s="564" t="s">
        <v>1151</v>
      </c>
      <c r="AX499" s="561" t="n">
        <f aca="false">AV499</f>
        <v>1.4</v>
      </c>
      <c r="AY499" s="538" t="n">
        <f aca="false">IF(D499&gt;2,AU499,AU499-AV499)</f>
        <v>26.6</v>
      </c>
      <c r="AZ499" s="538" t="n">
        <f aca="false">N499</f>
        <v>0.12</v>
      </c>
      <c r="BA499" s="538" t="n">
        <f aca="false">P499</f>
        <v>1.32</v>
      </c>
      <c r="BB499" s="537" t="n">
        <f aca="false">IF(F499=0,IF(ROUND(AY499*(((N499*P499)+(((D499+M499*2)/6)*P499))-ROUND(((D499+M499*2)^2)*((PI()*96.379/(4*360))-((SIN((96.379/2)*PI()/180))*(COS((96.379/2)*PI()/180))/4)),4)),2),ROUND(AY499*(((N499*P499)+(((D499+M499*2)/4)*P499))-ROUND(((D499+M499*2)^2)*((PI()*120/(4*360))-((SIN((120/2)*PI()/180))*(COS((120/2)*PI()/180))/4)),4)),2)),0)</f>
        <v>8.42</v>
      </c>
      <c r="BC499" s="549" t="n">
        <f aca="false">IF(F499&gt;0,ROUND(AY499*N499*P499,2),0)</f>
        <v>0</v>
      </c>
      <c r="BD499" s="549" t="n">
        <f aca="false">SUM(Q499:U499,AH499:AL499)</f>
        <v>68.49</v>
      </c>
      <c r="BE499" s="549" t="n">
        <f aca="false">IF(F499=0,ROUND((PI()*((D499+M499*2)^2)/4)*AY499,2),ROUND((D499+M499*2)*(F499+M499*2)*AY499,2))</f>
        <v>10.83</v>
      </c>
      <c r="BF499" s="572" t="n">
        <f aca="false">IF(($I499+M499-0.15)&lt;=2,($I499+M499+0.15),IF(($I499+M499)&lt;=3,2.35,($I499+M499+0.2)-0.85))</f>
        <v>1.81</v>
      </c>
      <c r="BG499" s="572" t="n">
        <f aca="false">IF(D499&gt;2,(I499-F499-M499-0.11),IF(($I499+M499)&lt;=2,0,IF(($I499+M499)&gt;3,0.85,(I499+M499+0.2-BF499))))</f>
        <v>0</v>
      </c>
      <c r="BH499" s="572" t="n">
        <f aca="false">IF(D499&gt;2,ROUND(((1.42+0.4)+(0.91+0.4))*2*BG499,2),ROUND(AV499*AX499*BF499,2))</f>
        <v>3.55</v>
      </c>
      <c r="BI499" s="572" t="n">
        <f aca="false">ROUND(((PI()*0.9^2)/4)*BG499,2)</f>
        <v>0</v>
      </c>
      <c r="BJ499" s="550" t="n">
        <f aca="false">ROUND(BD499-BE499-BH499-BI499-BB499-BC499,2)</f>
        <v>45.69</v>
      </c>
      <c r="BK499" s="516"/>
    </row>
    <row r="500" customFormat="false" ht="14.25" hidden="false" customHeight="false" outlineLevel="0" collapsed="false">
      <c r="A500" s="558" t="s">
        <v>1584</v>
      </c>
      <c r="B500" s="570" t="s">
        <v>10</v>
      </c>
      <c r="C500" s="559" t="s">
        <v>1585</v>
      </c>
      <c r="D500" s="560" t="n">
        <v>0.6</v>
      </c>
      <c r="E500" s="561"/>
      <c r="F500" s="561"/>
      <c r="G500" s="560" t="s">
        <v>1150</v>
      </c>
      <c r="H500" s="562" t="n">
        <v>30</v>
      </c>
      <c r="I500" s="563" t="n">
        <v>1.6</v>
      </c>
      <c r="J500" s="563" t="n">
        <v>1.6</v>
      </c>
      <c r="K500" s="536" t="n">
        <v>0</v>
      </c>
      <c r="L500" s="537" t="n">
        <f aca="false">ROUND((I500+J500)/2,2)</f>
        <v>1.6</v>
      </c>
      <c r="M500" s="538" t="n">
        <f aca="false">IF(F500=0,ROUND($D500*0.1,2),IF(D500&gt;2.8,0.18,0.15))</f>
        <v>0.06</v>
      </c>
      <c r="N500" s="538" t="n">
        <f aca="false">IF(F500=0,IF(ROUND($D500/4,2),IF(ROUND(($D500*1.2)/6,2)&lt;0.1,0.1,ROUND(($D500*1.2)/6,2))),0.5)</f>
        <v>0.12</v>
      </c>
      <c r="O500" s="537" t="n">
        <f aca="false">L500+M500+N500</f>
        <v>1.78</v>
      </c>
      <c r="P500" s="537" t="n">
        <f aca="false">IF(O500&lt;2,(D500+M500*2)+0.6,(D500+M500*2)+0.6+ROUNDUP(O500-2,0)*0.1)</f>
        <v>1.32</v>
      </c>
      <c r="Q500" s="539" t="n">
        <f aca="false">IF($O500&lt;=$W$4,ROUND(IF($O500&lt;1.5,$O500*$H500*$P500,1.5*$H500*$P500),2),0)</f>
        <v>0</v>
      </c>
      <c r="R500" s="539" t="n">
        <f aca="false">IF($O500&gt;$W$4,ROUND(IF($O500&lt;1.5,$O500*$H500*$P500,1.5*$H500*$P500),2),0)</f>
        <v>59.4</v>
      </c>
      <c r="S500" s="539" t="n">
        <f aca="false">IF($O500&gt;$W$4,ROUND(IF($O500&lt;1.5,0,IF($O500&gt;3,1.5*$H500*$P500,($O500-1.5)*$H500*$P500)),2),0)</f>
        <v>11.09</v>
      </c>
      <c r="T500" s="539" t="n">
        <f aca="false">IF($O500&gt;$W$4,ROUND(IF($O500&lt;3,0,IF($O500&gt;4.5,1.5*$H500*$P500,($O500-3)*$H500*$P500)),2),0)</f>
        <v>0</v>
      </c>
      <c r="U500" s="539" t="n">
        <f aca="false">IF($O500&gt;$W$4,ROUND(IF($O500&lt;4.5,0,IF($O500&gt;6,($O500-4.5)*$H500*$P500,($O500-4.5)*$H500*$P500)),2),0)</f>
        <v>0</v>
      </c>
      <c r="V500" s="540" t="n">
        <f aca="false">IF($O500&gt;$W$4,IF($O500&lt;=4,ROUND($H500*($O500+0.5)*2,2),0),0)</f>
        <v>136.8</v>
      </c>
      <c r="W500" s="541" t="n">
        <f aca="false">IF($O500&gt;$W$4,IF($O500&gt;4,ROUND($H500*($O500+0.5)*2,2),0),0)</f>
        <v>0</v>
      </c>
      <c r="X500" s="558" t="str">
        <f aca="false">A500</f>
        <v>JD28-5</v>
      </c>
      <c r="Y500" s="560" t="n">
        <f aca="false">IF($D500=0.4,1.2,IF($D500=0.6,1.2,IF($D500=0.8,1.3,IF($D500=1,1.5,IF($D500=1.2,1.7,IF($D500&lt;=2,2,"--"))))))</f>
        <v>1.2</v>
      </c>
      <c r="Z500" s="564" t="s">
        <v>1151</v>
      </c>
      <c r="AA500" s="561" t="n">
        <f aca="false">Y500</f>
        <v>1.2</v>
      </c>
      <c r="AB500" s="543" t="n">
        <f aca="false">IF($Y500="--","--",I500)</f>
        <v>1.6</v>
      </c>
      <c r="AC500" s="544" t="n">
        <f aca="false">IF($Y500="--","--",IF(D500&gt;1.5,0.15,ROUND($D500*0.1,2)))</f>
        <v>0.06</v>
      </c>
      <c r="AD500" s="544" t="n">
        <f aca="false">IF($Y500="--","--",0.15)</f>
        <v>0.15</v>
      </c>
      <c r="AE500" s="545" t="n">
        <f aca="false">IF($Y500="--","--",ROUND(AB500+AC500+AD500,2))</f>
        <v>1.81</v>
      </c>
      <c r="AF500" s="565" t="n">
        <f aca="false">IF($Y500="--","--",IF($AB500&lt;=2,$Y500+1,($Y500+1)+ROUNDUP($AB500-2,0)*0.1))</f>
        <v>2.2</v>
      </c>
      <c r="AG500" s="566" t="n">
        <f aca="false">IF($D500=0.4,0.92,IF($D500=0.6,0.68,IF($D500=0.8,0.74,IF($D500=1,0.7,IF($D500=1.2,0.66,IF($D500=1.5,0.6,IF($D500&lt;=2,(2.4-(D500+0.3)),"--")))))))</f>
        <v>0.68</v>
      </c>
      <c r="AH500" s="547" t="n">
        <f aca="false">IF($Y500="--","--",IF($AE500&lt;=$W$4,ROUND(IF($AE500&lt;1.5,$AE500*$AF500*$AG500,1.5*$AF500*$AG500),2),0))</f>
        <v>0</v>
      </c>
      <c r="AI500" s="547" t="n">
        <f aca="false">IF($Y500="--","--",IF($AE500&gt;$W$4,ROUND(IF($AE500&lt;1.5,$AE500*$AF500*$AG500,1.5*$AF500*$AG500),2),0))</f>
        <v>2.24</v>
      </c>
      <c r="AJ500" s="547" t="n">
        <f aca="false">IF($Y500="--","--",IF($AE500&gt;$W$4,ROUND(IF($AE500&lt;1.5,0,IF($AE500&gt;3,1.5*$AF500*$AG500,($AE500-1.5)*$AF500*$AG500)),2),0))</f>
        <v>0.46</v>
      </c>
      <c r="AK500" s="547" t="n">
        <f aca="false">IF($Y500="--","--",IF($AE500&gt;$W$4,ROUND(IF($AE500&lt;3,0,IF($AE500&gt;4.5,1.5*$AF500*$AG500,($AE500-3)*$AF500*$AG500)),2),0))</f>
        <v>0</v>
      </c>
      <c r="AL500" s="547" t="n">
        <f aca="false">IF($Y500="--","--",IF($AE500&gt;$W$4,ROUND(IF($AE500&lt;4.5,0,IF($AE500&gt;6,($AE500-4.5)*$AF500*$AG500,($AE500-4.5)*$AF500*$AG500)),2),0))</f>
        <v>0</v>
      </c>
      <c r="AM500" s="544" t="n">
        <f aca="false">IF($Y500="--","--",IF($AE500&gt;$W$4,IF($AE500&lt;=4,ROUND(($AG500*4)*($AE500+0.5)*2,2),0),0))</f>
        <v>12.57</v>
      </c>
      <c r="AN500" s="548" t="n">
        <f aca="false">IF($Y500="--","--",IF($AE500&gt;$W$4,IF($AE500&gt;4,ROUND(($AG500*4)*($AE500+0.5)*2,2),0),0))</f>
        <v>0</v>
      </c>
      <c r="AO500" s="558" t="s">
        <v>1584</v>
      </c>
      <c r="AP500" s="570" t="s">
        <v>10</v>
      </c>
      <c r="AQ500" s="571" t="s">
        <v>1585</v>
      </c>
      <c r="AR500" s="560" t="n">
        <v>0.6</v>
      </c>
      <c r="AS500" s="561"/>
      <c r="AT500" s="561"/>
      <c r="AU500" s="562" t="n">
        <v>30</v>
      </c>
      <c r="AV500" s="560" t="n">
        <f aca="false">IF($Y500="--","--",Y500+0.2)</f>
        <v>1.4</v>
      </c>
      <c r="AW500" s="564" t="s">
        <v>1151</v>
      </c>
      <c r="AX500" s="561" t="n">
        <f aca="false">AV500</f>
        <v>1.4</v>
      </c>
      <c r="AY500" s="538" t="n">
        <f aca="false">IF(D500&gt;2,AU500,AU500-AV500)</f>
        <v>28.6</v>
      </c>
      <c r="AZ500" s="538" t="n">
        <f aca="false">N500</f>
        <v>0.12</v>
      </c>
      <c r="BA500" s="538" t="n">
        <f aca="false">P500</f>
        <v>1.32</v>
      </c>
      <c r="BB500" s="537" t="n">
        <f aca="false">IF(F500=0,IF(ROUND(AY500*(((N500*P500)+(((D500+M500*2)/6)*P500))-ROUND(((D500+M500*2)^2)*((PI()*96.379/(4*360))-((SIN((96.379/2)*PI()/180))*(COS((96.379/2)*PI()/180))/4)),4)),2),ROUND(AY500*(((N500*P500)+(((D500+M500*2)/4)*P500))-ROUND(((D500+M500*2)^2)*((PI()*120/(4*360))-((SIN((120/2)*PI()/180))*(COS((120/2)*PI()/180))/4)),4)),2)),0)</f>
        <v>9.05</v>
      </c>
      <c r="BC500" s="549" t="n">
        <f aca="false">IF(F500&gt;0,ROUND(AY500*N500*P500,2),0)</f>
        <v>0</v>
      </c>
      <c r="BD500" s="549" t="n">
        <f aca="false">SUM(Q500:U500,AH500:AL500)</f>
        <v>73.19</v>
      </c>
      <c r="BE500" s="549" t="n">
        <f aca="false">IF(F500=0,ROUND((PI()*((D500+M500*2)^2)/4)*AY500,2),ROUND((D500+M500*2)*(F500+M500*2)*AY500,2))</f>
        <v>11.64</v>
      </c>
      <c r="BF500" s="572" t="n">
        <f aca="false">IF(($I500+M500-0.15)&lt;=2,($I500+M500+0.15),IF(($I500+M500)&lt;=3,2.35,($I500+M500+0.2)-0.85))</f>
        <v>1.81</v>
      </c>
      <c r="BG500" s="572" t="n">
        <f aca="false">IF(D500&gt;2,(I500-F500-M500-0.11),IF(($I500+M500)&lt;=2,0,IF(($I500+M500)&gt;3,0.85,(I500+M500+0.2-BF500))))</f>
        <v>0</v>
      </c>
      <c r="BH500" s="572" t="n">
        <f aca="false">IF(D500&gt;2,ROUND(((1.42+0.4)+(0.91+0.4))*2*BG500,2),ROUND(AV500*AX500*BF500,2))</f>
        <v>3.55</v>
      </c>
      <c r="BI500" s="572" t="n">
        <f aca="false">ROUND(((PI()*0.9^2)/4)*BG500,2)</f>
        <v>0</v>
      </c>
      <c r="BJ500" s="550" t="n">
        <f aca="false">ROUND(BD500-BE500-BH500-BI500-BB500-BC500,2)</f>
        <v>48.95</v>
      </c>
      <c r="BK500" s="516"/>
    </row>
    <row r="501" customFormat="false" ht="14.25" hidden="false" customHeight="false" outlineLevel="0" collapsed="false">
      <c r="A501" s="558" t="s">
        <v>1585</v>
      </c>
      <c r="B501" s="570" t="s">
        <v>10</v>
      </c>
      <c r="C501" s="559" t="s">
        <v>1586</v>
      </c>
      <c r="D501" s="560" t="n">
        <v>0.6</v>
      </c>
      <c r="E501" s="561"/>
      <c r="F501" s="561"/>
      <c r="G501" s="560" t="s">
        <v>1150</v>
      </c>
      <c r="H501" s="562" t="n">
        <v>21</v>
      </c>
      <c r="I501" s="563" t="n">
        <v>1.6</v>
      </c>
      <c r="J501" s="563" t="n">
        <v>1.6</v>
      </c>
      <c r="K501" s="536" t="n">
        <v>0</v>
      </c>
      <c r="L501" s="537" t="n">
        <f aca="false">ROUND((I501+J501)/2,2)</f>
        <v>1.6</v>
      </c>
      <c r="M501" s="538" t="n">
        <f aca="false">IF(F501=0,ROUND($D501*0.1,2),IF(D501&gt;2.8,0.18,0.15))</f>
        <v>0.06</v>
      </c>
      <c r="N501" s="538" t="n">
        <f aca="false">IF(F501=0,IF(ROUND($D501/4,2),IF(ROUND(($D501*1.2)/6,2)&lt;0.1,0.1,ROUND(($D501*1.2)/6,2))),0.5)</f>
        <v>0.12</v>
      </c>
      <c r="O501" s="537" t="n">
        <f aca="false">L501+M501+N501</f>
        <v>1.78</v>
      </c>
      <c r="P501" s="537" t="n">
        <f aca="false">IF(O501&lt;2,(D501+M501*2)+0.6,(D501+M501*2)+0.6+ROUNDUP(O501-2,0)*0.1)</f>
        <v>1.32</v>
      </c>
      <c r="Q501" s="539" t="n">
        <f aca="false">IF($O501&lt;=$W$4,ROUND(IF($O501&lt;1.5,$O501*$H501*$P501,1.5*$H501*$P501),2),0)</f>
        <v>0</v>
      </c>
      <c r="R501" s="539" t="n">
        <f aca="false">IF($O501&gt;$W$4,ROUND(IF($O501&lt;1.5,$O501*$H501*$P501,1.5*$H501*$P501),2),0)</f>
        <v>41.58</v>
      </c>
      <c r="S501" s="539" t="n">
        <f aca="false">IF($O501&gt;$W$4,ROUND(IF($O501&lt;1.5,0,IF($O501&gt;3,1.5*$H501*$P501,($O501-1.5)*$H501*$P501)),2),0)</f>
        <v>7.76</v>
      </c>
      <c r="T501" s="539" t="n">
        <f aca="false">IF($O501&gt;$W$4,ROUND(IF($O501&lt;3,0,IF($O501&gt;4.5,1.5*$H501*$P501,($O501-3)*$H501*$P501)),2),0)</f>
        <v>0</v>
      </c>
      <c r="U501" s="539" t="n">
        <f aca="false">IF($O501&gt;$W$4,ROUND(IF($O501&lt;4.5,0,IF($O501&gt;6,($O501-4.5)*$H501*$P501,($O501-4.5)*$H501*$P501)),2),0)</f>
        <v>0</v>
      </c>
      <c r="V501" s="540" t="n">
        <f aca="false">IF($O501&gt;$W$4,IF($O501&lt;=4,ROUND($H501*($O501+0.5)*2,2),0),0)</f>
        <v>95.76</v>
      </c>
      <c r="W501" s="541" t="n">
        <f aca="false">IF($O501&gt;$W$4,IF($O501&gt;4,ROUND($H501*($O501+0.5)*2,2),0),0)</f>
        <v>0</v>
      </c>
      <c r="X501" s="558" t="str">
        <f aca="false">A501</f>
        <v>JD28-6</v>
      </c>
      <c r="Y501" s="560" t="n">
        <f aca="false">IF($D501=0.4,1.2,IF($D501=0.6,1.2,IF($D501=0.8,1.3,IF($D501=1,1.5,IF($D501=1.2,1.7,IF($D501&lt;=2,2,"--"))))))</f>
        <v>1.2</v>
      </c>
      <c r="Z501" s="564" t="s">
        <v>1151</v>
      </c>
      <c r="AA501" s="561" t="n">
        <f aca="false">Y501</f>
        <v>1.2</v>
      </c>
      <c r="AB501" s="543" t="n">
        <f aca="false">IF($Y501="--","--",I501)</f>
        <v>1.6</v>
      </c>
      <c r="AC501" s="544" t="n">
        <f aca="false">IF($Y501="--","--",IF(D501&gt;1.5,0.15,ROUND($D501*0.1,2)))</f>
        <v>0.06</v>
      </c>
      <c r="AD501" s="544" t="n">
        <f aca="false">IF($Y501="--","--",0.15)</f>
        <v>0.15</v>
      </c>
      <c r="AE501" s="545" t="n">
        <f aca="false">IF($Y501="--","--",ROUND(AB501+AC501+AD501,2))</f>
        <v>1.81</v>
      </c>
      <c r="AF501" s="565" t="n">
        <f aca="false">IF($Y501="--","--",IF($AB501&lt;=2,$Y501+1,($Y501+1)+ROUNDUP($AB501-2,0)*0.1))</f>
        <v>2.2</v>
      </c>
      <c r="AG501" s="566" t="n">
        <f aca="false">IF($D501=0.4,0.92,IF($D501=0.6,0.68,IF($D501=0.8,0.74,IF($D501=1,0.7,IF($D501=1.2,0.66,IF($D501=1.5,0.6,IF($D501&lt;=2,(2.4-(D501+0.3)),"--")))))))</f>
        <v>0.68</v>
      </c>
      <c r="AH501" s="547" t="n">
        <f aca="false">IF($Y501="--","--",IF($AE501&lt;=$W$4,ROUND(IF($AE501&lt;1.5,$AE501*$AF501*$AG501,1.5*$AF501*$AG501),2),0))</f>
        <v>0</v>
      </c>
      <c r="AI501" s="547" t="n">
        <f aca="false">IF($Y501="--","--",IF($AE501&gt;$W$4,ROUND(IF($AE501&lt;1.5,$AE501*$AF501*$AG501,1.5*$AF501*$AG501),2),0))</f>
        <v>2.24</v>
      </c>
      <c r="AJ501" s="547" t="n">
        <f aca="false">IF($Y501="--","--",IF($AE501&gt;$W$4,ROUND(IF($AE501&lt;1.5,0,IF($AE501&gt;3,1.5*$AF501*$AG501,($AE501-1.5)*$AF501*$AG501)),2),0))</f>
        <v>0.46</v>
      </c>
      <c r="AK501" s="547" t="n">
        <f aca="false">IF($Y501="--","--",IF($AE501&gt;$W$4,ROUND(IF($AE501&lt;3,0,IF($AE501&gt;4.5,1.5*$AF501*$AG501,($AE501-3)*$AF501*$AG501)),2),0))</f>
        <v>0</v>
      </c>
      <c r="AL501" s="547" t="n">
        <f aca="false">IF($Y501="--","--",IF($AE501&gt;$W$4,ROUND(IF($AE501&lt;4.5,0,IF($AE501&gt;6,($AE501-4.5)*$AF501*$AG501,($AE501-4.5)*$AF501*$AG501)),2),0))</f>
        <v>0</v>
      </c>
      <c r="AM501" s="544" t="n">
        <f aca="false">IF($Y501="--","--",IF($AE501&gt;$W$4,IF($AE501&lt;=4,ROUND(($AG501*4)*($AE501+0.5)*2,2),0),0))</f>
        <v>12.57</v>
      </c>
      <c r="AN501" s="548" t="n">
        <f aca="false">IF($Y501="--","--",IF($AE501&gt;$W$4,IF($AE501&gt;4,ROUND(($AG501*4)*($AE501+0.5)*2,2),0),0))</f>
        <v>0</v>
      </c>
      <c r="AO501" s="558" t="s">
        <v>1585</v>
      </c>
      <c r="AP501" s="570" t="s">
        <v>10</v>
      </c>
      <c r="AQ501" s="571" t="s">
        <v>1586</v>
      </c>
      <c r="AR501" s="560" t="n">
        <v>0.6</v>
      </c>
      <c r="AS501" s="561"/>
      <c r="AT501" s="561"/>
      <c r="AU501" s="562" t="n">
        <v>21</v>
      </c>
      <c r="AV501" s="560" t="n">
        <f aca="false">IF($Y501="--","--",Y501+0.2)</f>
        <v>1.4</v>
      </c>
      <c r="AW501" s="564" t="s">
        <v>1151</v>
      </c>
      <c r="AX501" s="561" t="n">
        <f aca="false">AV501</f>
        <v>1.4</v>
      </c>
      <c r="AY501" s="538" t="n">
        <f aca="false">IF(D501&gt;2,AU501,AU501-AV501)</f>
        <v>19.6</v>
      </c>
      <c r="AZ501" s="538" t="n">
        <f aca="false">N501</f>
        <v>0.12</v>
      </c>
      <c r="BA501" s="538" t="n">
        <f aca="false">P501</f>
        <v>1.32</v>
      </c>
      <c r="BB501" s="537" t="n">
        <f aca="false">IF(F501=0,IF(ROUND(AY501*(((N501*P501)+(((D501+M501*2)/6)*P501))-ROUND(((D501+M501*2)^2)*((PI()*96.379/(4*360))-((SIN((96.379/2)*PI()/180))*(COS((96.379/2)*PI()/180))/4)),4)),2),ROUND(AY501*(((N501*P501)+(((D501+M501*2)/4)*P501))-ROUND(((D501+M501*2)^2)*((PI()*120/(4*360))-((SIN((120/2)*PI()/180))*(COS((120/2)*PI()/180))/4)),4)),2)),0)</f>
        <v>6.2</v>
      </c>
      <c r="BC501" s="549" t="n">
        <f aca="false">IF(F501&gt;0,ROUND(AY501*N501*P501,2),0)</f>
        <v>0</v>
      </c>
      <c r="BD501" s="549" t="n">
        <f aca="false">SUM(Q501:U501,AH501:AL501)</f>
        <v>52.04</v>
      </c>
      <c r="BE501" s="549" t="n">
        <f aca="false">IF(F501=0,ROUND((PI()*((D501+M501*2)^2)/4)*AY501,2),ROUND((D501+M501*2)*(F501+M501*2)*AY501,2))</f>
        <v>7.98</v>
      </c>
      <c r="BF501" s="572" t="n">
        <f aca="false">IF(($I501+M501-0.15)&lt;=2,($I501+M501+0.15),IF(($I501+M501)&lt;=3,2.35,($I501+M501+0.2)-0.85))</f>
        <v>1.81</v>
      </c>
      <c r="BG501" s="572" t="n">
        <f aca="false">IF(D501&gt;2,(I501-F501-M501-0.11),IF(($I501+M501)&lt;=2,0,IF(($I501+M501)&gt;3,0.85,(I501+M501+0.2-BF501))))</f>
        <v>0</v>
      </c>
      <c r="BH501" s="572" t="n">
        <f aca="false">IF(D501&gt;2,ROUND(((1.42+0.4)+(0.91+0.4))*2*BG501,2),ROUND(AV501*AX501*BF501,2))</f>
        <v>3.55</v>
      </c>
      <c r="BI501" s="572" t="n">
        <f aca="false">ROUND(((PI()*0.9^2)/4)*BG501,2)</f>
        <v>0</v>
      </c>
      <c r="BJ501" s="550" t="n">
        <f aca="false">ROUND(BD501-BE501-BH501-BI501-BB501-BC501,2)</f>
        <v>34.31</v>
      </c>
      <c r="BK501" s="516"/>
    </row>
    <row r="502" customFormat="false" ht="14.25" hidden="false" customHeight="false" outlineLevel="0" collapsed="false">
      <c r="A502" s="530" t="s">
        <v>1586</v>
      </c>
      <c r="B502" s="531" t="s">
        <v>10</v>
      </c>
      <c r="C502" s="532" t="s">
        <v>1587</v>
      </c>
      <c r="D502" s="533" t="n">
        <v>0.6</v>
      </c>
      <c r="E502" s="534"/>
      <c r="F502" s="534"/>
      <c r="G502" s="533" t="s">
        <v>1150</v>
      </c>
      <c r="H502" s="535" t="n">
        <v>19</v>
      </c>
      <c r="I502" s="536" t="n">
        <v>1.6</v>
      </c>
      <c r="J502" s="536" t="n">
        <v>1.6</v>
      </c>
      <c r="K502" s="536" t="n">
        <v>0</v>
      </c>
      <c r="L502" s="537" t="n">
        <f aca="false">ROUND((I502+J502)/2,2)</f>
        <v>1.6</v>
      </c>
      <c r="M502" s="538" t="n">
        <f aca="false">IF(F502=0,ROUND($D502*0.1,2),IF(D502&gt;2.8,0.18,0.15))</f>
        <v>0.06</v>
      </c>
      <c r="N502" s="538" t="n">
        <f aca="false">IF(F502=0,IF(ROUND($D502/4,2),IF(ROUND(($D502*1.2)/6,2)&lt;0.1,0.1,ROUND(($D502*1.2)/6,2))),0.5)</f>
        <v>0.12</v>
      </c>
      <c r="O502" s="537" t="n">
        <f aca="false">L502+M502+N502</f>
        <v>1.78</v>
      </c>
      <c r="P502" s="537" t="n">
        <f aca="false">IF(O502&lt;2,(D502+M502*2)+0.6,(D502+M502*2)+0.6+ROUNDUP(O502-2,0)*0.1)</f>
        <v>1.32</v>
      </c>
      <c r="Q502" s="539" t="n">
        <f aca="false">IF($O502&lt;=$W$4,ROUND(IF($O502&lt;1.5,$O502*$H502*$P502,1.5*$H502*$P502),2),0)</f>
        <v>0</v>
      </c>
      <c r="R502" s="539" t="n">
        <f aca="false">IF($O502&gt;$W$4,ROUND(IF($O502&lt;1.5,$O502*$H502*$P502,1.5*$H502*$P502),2),0)</f>
        <v>37.62</v>
      </c>
      <c r="S502" s="539" t="n">
        <f aca="false">IF($O502&gt;$W$4,ROUND(IF($O502&lt;1.5,0,IF($O502&gt;3,1.5*$H502*$P502,($O502-1.5)*$H502*$P502)),2),0)</f>
        <v>7.02</v>
      </c>
      <c r="T502" s="539" t="n">
        <f aca="false">IF($O502&gt;$W$4,ROUND(IF($O502&lt;3,0,IF($O502&gt;4.5,1.5*$H502*$P502,($O502-3)*$H502*$P502)),2),0)</f>
        <v>0</v>
      </c>
      <c r="U502" s="539" t="n">
        <f aca="false">IF($O502&gt;$W$4,ROUND(IF($O502&lt;4.5,0,IF($O502&gt;6,($O502-4.5)*$H502*$P502,($O502-4.5)*$H502*$P502)),2),0)</f>
        <v>0</v>
      </c>
      <c r="V502" s="540" t="n">
        <f aca="false">IF($O502&gt;$W$4,IF($O502&lt;=4,ROUND($H502*($O502+0.5)*2,2),0),0)</f>
        <v>86.64</v>
      </c>
      <c r="W502" s="541" t="n">
        <f aca="false">IF($O502&gt;$W$4,IF($O502&gt;4,ROUND($H502*($O502+0.5)*2,2),0),0)</f>
        <v>0</v>
      </c>
      <c r="X502" s="530" t="str">
        <f aca="false">A502</f>
        <v>JD28-7</v>
      </c>
      <c r="Y502" s="533" t="n">
        <f aca="false">IF($D502=0.4,1.2,IF($D502=0.6,1.2,IF($D502=0.8,1.3,IF($D502=1,1.5,IF($D502=1.2,1.7,IF($D502&lt;=2,2,"--"))))))</f>
        <v>1.2</v>
      </c>
      <c r="Z502" s="542" t="s">
        <v>1151</v>
      </c>
      <c r="AA502" s="534" t="n">
        <f aca="false">Y502</f>
        <v>1.2</v>
      </c>
      <c r="AB502" s="543" t="n">
        <f aca="false">IF($Y502="--","--",I502)</f>
        <v>1.6</v>
      </c>
      <c r="AC502" s="544" t="n">
        <f aca="false">IF($Y502="--","--",IF(D502&gt;1.5,0.15,ROUND($D502*0.1,2)))</f>
        <v>0.06</v>
      </c>
      <c r="AD502" s="544" t="n">
        <f aca="false">IF($Y502="--","--",0.15)</f>
        <v>0.15</v>
      </c>
      <c r="AE502" s="545" t="n">
        <f aca="false">IF($Y502="--","--",ROUND(AB502+AC502+AD502,2))</f>
        <v>1.81</v>
      </c>
      <c r="AF502" s="545" t="n">
        <f aca="false">IF($Y502="--","--",IF($AB502&lt;=2,$Y502+1,($Y502+1)+ROUNDUP($AB502-2,0)*0.1))</f>
        <v>2.2</v>
      </c>
      <c r="AG502" s="546" t="n">
        <f aca="false">IF($D502=0.4,0.92,IF($D502=0.6,0.68,IF($D502=0.8,0.74,IF($D502=1,0.7,IF($D502=1.2,0.66,IF($D502=1.5,0.6,IF($D502&lt;=2,(2.4-(D502+0.3)),"--")))))))</f>
        <v>0.68</v>
      </c>
      <c r="AH502" s="547" t="n">
        <f aca="false">IF($Y502="--","--",IF($AE502&lt;=$W$4,ROUND(IF($AE502&lt;1.5,$AE502*$AF502*$AG502,1.5*$AF502*$AG502),2),0))</f>
        <v>0</v>
      </c>
      <c r="AI502" s="547" t="n">
        <f aca="false">IF($Y502="--","--",IF($AE502&gt;$W$4,ROUND(IF($AE502&lt;1.5,$AE502*$AF502*$AG502,1.5*$AF502*$AG502),2),0))</f>
        <v>2.24</v>
      </c>
      <c r="AJ502" s="547" t="n">
        <f aca="false">IF($Y502="--","--",IF($AE502&gt;$W$4,ROUND(IF($AE502&lt;1.5,0,IF($AE502&gt;3,1.5*$AF502*$AG502,($AE502-1.5)*$AF502*$AG502)),2),0))</f>
        <v>0.46</v>
      </c>
      <c r="AK502" s="547" t="n">
        <f aca="false">IF($Y502="--","--",IF($AE502&gt;$W$4,ROUND(IF($AE502&lt;3,0,IF($AE502&gt;4.5,1.5*$AF502*$AG502,($AE502-3)*$AF502*$AG502)),2),0))</f>
        <v>0</v>
      </c>
      <c r="AL502" s="547" t="n">
        <f aca="false">IF($Y502="--","--",IF($AE502&gt;$W$4,ROUND(IF($AE502&lt;4.5,0,IF($AE502&gt;6,($AE502-4.5)*$AF502*$AG502,($AE502-4.5)*$AF502*$AG502)),2),0))</f>
        <v>0</v>
      </c>
      <c r="AM502" s="544" t="n">
        <f aca="false">IF($Y502="--","--",IF($AE502&gt;$W$4,IF($AE502&lt;=4,ROUND(($AG502*4)*($AE502+0.5)*2,2),0),0))</f>
        <v>12.57</v>
      </c>
      <c r="AN502" s="548" t="n">
        <f aca="false">IF($Y502="--","--",IF($AE502&gt;$W$4,IF($AE502&gt;4,ROUND(($AG502*4)*($AE502+0.5)*2,2),0),0))</f>
        <v>0</v>
      </c>
      <c r="AO502" s="530" t="s">
        <v>1586</v>
      </c>
      <c r="AP502" s="531" t="s">
        <v>10</v>
      </c>
      <c r="AQ502" s="569" t="s">
        <v>1587</v>
      </c>
      <c r="AR502" s="533" t="n">
        <v>0.6</v>
      </c>
      <c r="AS502" s="534"/>
      <c r="AT502" s="534"/>
      <c r="AU502" s="535" t="n">
        <v>19</v>
      </c>
      <c r="AV502" s="533" t="n">
        <f aca="false">IF($Y502="--","--",Y502+0.2)</f>
        <v>1.4</v>
      </c>
      <c r="AW502" s="542" t="s">
        <v>1151</v>
      </c>
      <c r="AX502" s="534" t="n">
        <f aca="false">AV502</f>
        <v>1.4</v>
      </c>
      <c r="AY502" s="538" t="n">
        <f aca="false">IF(D502&gt;2,AU502,AU502-AV502)</f>
        <v>17.6</v>
      </c>
      <c r="AZ502" s="538" t="n">
        <f aca="false">N502</f>
        <v>0.12</v>
      </c>
      <c r="BA502" s="538" t="n">
        <f aca="false">P502</f>
        <v>1.32</v>
      </c>
      <c r="BB502" s="537" t="n">
        <f aca="false">IF(F502=0,IF(ROUND(AY502*(((N502*P502)+(((D502+M502*2)/6)*P502))-ROUND(((D502+M502*2)^2)*((PI()*96.379/(4*360))-((SIN((96.379/2)*PI()/180))*(COS((96.379/2)*PI()/180))/4)),4)),2),ROUND(AY502*(((N502*P502)+(((D502+M502*2)/4)*P502))-ROUND(((D502+M502*2)^2)*((PI()*120/(4*360))-((SIN((120/2)*PI()/180))*(COS((120/2)*PI()/180))/4)),4)),2)),0)</f>
        <v>5.57</v>
      </c>
      <c r="BC502" s="549" t="n">
        <f aca="false">IF(F502&gt;0,ROUND(AY502*N502*P502,2),0)</f>
        <v>0</v>
      </c>
      <c r="BD502" s="549" t="n">
        <f aca="false">SUM(Q502:U502,AH502:AL502)</f>
        <v>47.34</v>
      </c>
      <c r="BE502" s="549" t="n">
        <f aca="false">IF(F502=0,ROUND((PI()*((D502+M502*2)^2)/4)*AY502,2),ROUND((D502+M502*2)*(F502+M502*2)*AY502,2))</f>
        <v>7.17</v>
      </c>
      <c r="BF502" s="572" t="n">
        <f aca="false">IF(($I502+M502-0.15)&lt;=2,($I502+M502+0.15),IF(($I502+M502)&lt;=3,2.35,($I502+M502+0.2)-0.85))</f>
        <v>1.81</v>
      </c>
      <c r="BG502" s="572" t="n">
        <f aca="false">IF(D502&gt;2,(I502-F502-M502-0.11),IF(($I502+M502)&lt;=2,0,IF(($I502+M502)&gt;3,0.85,(I502+M502+0.2-BF502))))</f>
        <v>0</v>
      </c>
      <c r="BH502" s="572" t="n">
        <f aca="false">IF(D502&gt;2,ROUND(((1.42+0.4)+(0.91+0.4))*2*BG502,2),ROUND(AV502*AX502*BF502,2))</f>
        <v>3.55</v>
      </c>
      <c r="BI502" s="572" t="n">
        <f aca="false">ROUND(((PI()*0.9^2)/4)*BG502,2)</f>
        <v>0</v>
      </c>
      <c r="BJ502" s="550" t="n">
        <f aca="false">ROUND(BD502-BE502-BH502-BI502-BB502-BC502,2)</f>
        <v>31.05</v>
      </c>
      <c r="BK502" s="516"/>
    </row>
    <row r="503" customFormat="false" ht="14.25" hidden="false" customHeight="false" outlineLevel="0" collapsed="false">
      <c r="A503" s="530" t="s">
        <v>1587</v>
      </c>
      <c r="B503" s="531" t="s">
        <v>10</v>
      </c>
      <c r="C503" s="532" t="s">
        <v>1588</v>
      </c>
      <c r="D503" s="533" t="n">
        <v>0.6</v>
      </c>
      <c r="E503" s="534"/>
      <c r="F503" s="534"/>
      <c r="G503" s="533" t="s">
        <v>1150</v>
      </c>
      <c r="H503" s="535" t="n">
        <v>5</v>
      </c>
      <c r="I503" s="536" t="n">
        <v>1.6</v>
      </c>
      <c r="J503" s="536" t="n">
        <v>1.6</v>
      </c>
      <c r="K503" s="536" t="n">
        <v>1.105</v>
      </c>
      <c r="L503" s="537" t="n">
        <f aca="false">ROUND((I503+J503)/2,2)</f>
        <v>1.6</v>
      </c>
      <c r="M503" s="538" t="n">
        <f aca="false">IF(F503=0,ROUND($D503*0.1,2),IF(D503&gt;2.8,0.18,0.15))</f>
        <v>0.06</v>
      </c>
      <c r="N503" s="538" t="n">
        <f aca="false">IF(F503=0,IF(ROUND($D503/4,2),IF(ROUND(($D503*1.2)/6,2)&lt;0.1,0.1,ROUND(($D503*1.2)/6,2))),0.5)</f>
        <v>0.12</v>
      </c>
      <c r="O503" s="537" t="n">
        <f aca="false">L503+M503+N503</f>
        <v>1.78</v>
      </c>
      <c r="P503" s="537" t="n">
        <f aca="false">IF(O503&lt;2,(D503+M503*2)+0.6,(D503+M503*2)+0.6+ROUNDUP(O503-2,0)*0.1)</f>
        <v>1.32</v>
      </c>
      <c r="Q503" s="539" t="n">
        <f aca="false">IF($O503&lt;=$W$4,ROUND(IF($O503&lt;1.5,$O503*$H503*$P503,1.5*$H503*$P503),2),0)</f>
        <v>0</v>
      </c>
      <c r="R503" s="539" t="n">
        <f aca="false">IF($O503&gt;$W$4,ROUND(IF($O503&lt;1.5,$O503*$H503*$P503,1.5*$H503*$P503),2),0)</f>
        <v>9.9</v>
      </c>
      <c r="S503" s="539" t="n">
        <f aca="false">IF($O503&gt;$W$4,ROUND(IF($O503&lt;1.5,0,IF($O503&gt;3,1.5*$H503*$P503,($O503-1.5)*$H503*$P503)),2),0)</f>
        <v>1.85</v>
      </c>
      <c r="T503" s="539" t="n">
        <f aca="false">IF($O503&gt;$W$4,ROUND(IF($O503&lt;3,0,IF($O503&gt;4.5,1.5*$H503*$P503,($O503-3)*$H503*$P503)),2),0)</f>
        <v>0</v>
      </c>
      <c r="U503" s="539" t="n">
        <f aca="false">IF($O503&gt;$W$4,ROUND(IF($O503&lt;4.5,0,IF($O503&gt;6,($O503-4.5)*$H503*$P503,($O503-4.5)*$H503*$P503)),2),0)</f>
        <v>0</v>
      </c>
      <c r="V503" s="540" t="n">
        <f aca="false">IF($O503&gt;$W$4,IF($O503&lt;=4,ROUND($H503*($O503+0.5)*2,2),0),0)</f>
        <v>22.8</v>
      </c>
      <c r="W503" s="541" t="n">
        <f aca="false">IF($O503&gt;$W$4,IF($O503&gt;4,ROUND($H503*($O503+0.5)*2,2),0),0)</f>
        <v>0</v>
      </c>
      <c r="X503" s="530" t="str">
        <f aca="false">A503</f>
        <v>JD28-8</v>
      </c>
      <c r="Y503" s="533" t="n">
        <f aca="false">IF($D503=0.4,1.2,IF($D503=0.6,1.2,IF($D503=0.8,1.3,IF($D503=1,1.5,IF($D503=1.2,1.7,IF($D503&lt;=2,2,"--"))))))</f>
        <v>1.2</v>
      </c>
      <c r="Z503" s="542" t="s">
        <v>1151</v>
      </c>
      <c r="AA503" s="534" t="n">
        <f aca="false">Y503</f>
        <v>1.2</v>
      </c>
      <c r="AB503" s="543" t="n">
        <f aca="false">IF($Y503="--","--",I503)</f>
        <v>1.6</v>
      </c>
      <c r="AC503" s="544" t="n">
        <f aca="false">IF($Y503="--","--",IF(D503&gt;1.5,0.15,ROUND($D503*0.1,2)))</f>
        <v>0.06</v>
      </c>
      <c r="AD503" s="544" t="n">
        <f aca="false">IF($Y503="--","--",0.15)</f>
        <v>0.15</v>
      </c>
      <c r="AE503" s="545" t="n">
        <f aca="false">IF($Y503="--","--",ROUND(AB503+AC503+AD503,2))</f>
        <v>1.81</v>
      </c>
      <c r="AF503" s="545" t="n">
        <f aca="false">IF($Y503="--","--",IF($AB503&lt;=2,$Y503+1,($Y503+1)+ROUNDUP($AB503-2,0)*0.1))</f>
        <v>2.2</v>
      </c>
      <c r="AG503" s="546" t="n">
        <f aca="false">IF($D503=0.4,0.92,IF($D503=0.6,0.68,IF($D503=0.8,0.74,IF($D503=1,0.7,IF($D503=1.2,0.66,IF($D503=1.5,0.6,IF($D503&lt;=2,(2.4-(D503+0.3)),"--")))))))</f>
        <v>0.68</v>
      </c>
      <c r="AH503" s="547" t="n">
        <f aca="false">IF($Y503="--","--",IF($AE503&lt;=$W$4,ROUND(IF($AE503&lt;1.5,$AE503*$AF503*$AG503,1.5*$AF503*$AG503),2),0))</f>
        <v>0</v>
      </c>
      <c r="AI503" s="547" t="n">
        <f aca="false">IF($Y503="--","--",IF($AE503&gt;$W$4,ROUND(IF($AE503&lt;1.5,$AE503*$AF503*$AG503,1.5*$AF503*$AG503),2),0))</f>
        <v>2.24</v>
      </c>
      <c r="AJ503" s="547" t="n">
        <f aca="false">IF($Y503="--","--",IF($AE503&gt;$W$4,ROUND(IF($AE503&lt;1.5,0,IF($AE503&gt;3,1.5*$AF503*$AG503,($AE503-1.5)*$AF503*$AG503)),2),0))</f>
        <v>0.46</v>
      </c>
      <c r="AK503" s="547" t="n">
        <f aca="false">IF($Y503="--","--",IF($AE503&gt;$W$4,ROUND(IF($AE503&lt;3,0,IF($AE503&gt;4.5,1.5*$AF503*$AG503,($AE503-3)*$AF503*$AG503)),2),0))</f>
        <v>0</v>
      </c>
      <c r="AL503" s="547" t="n">
        <f aca="false">IF($Y503="--","--",IF($AE503&gt;$W$4,ROUND(IF($AE503&lt;4.5,0,IF($AE503&gt;6,($AE503-4.5)*$AF503*$AG503,($AE503-4.5)*$AF503*$AG503)),2),0))</f>
        <v>0</v>
      </c>
      <c r="AM503" s="544" t="n">
        <f aca="false">IF($Y503="--","--",IF($AE503&gt;$W$4,IF($AE503&lt;=4,ROUND(($AG503*4)*($AE503+0.5)*2,2),0),0))</f>
        <v>12.57</v>
      </c>
      <c r="AN503" s="548" t="n">
        <f aca="false">IF($Y503="--","--",IF($AE503&gt;$W$4,IF($AE503&gt;4,ROUND(($AG503*4)*($AE503+0.5)*2,2),0),0))</f>
        <v>0</v>
      </c>
      <c r="AO503" s="530" t="s">
        <v>1587</v>
      </c>
      <c r="AP503" s="531" t="s">
        <v>10</v>
      </c>
      <c r="AQ503" s="532" t="s">
        <v>1588</v>
      </c>
      <c r="AR503" s="533" t="n">
        <v>0.6</v>
      </c>
      <c r="AS503" s="534"/>
      <c r="AT503" s="534"/>
      <c r="AU503" s="535" t="n">
        <v>5</v>
      </c>
      <c r="AV503" s="533" t="n">
        <f aca="false">IF($Y503="--","--",Y503+0.2)</f>
        <v>1.4</v>
      </c>
      <c r="AW503" s="542" t="s">
        <v>1151</v>
      </c>
      <c r="AX503" s="534" t="n">
        <f aca="false">AV503</f>
        <v>1.4</v>
      </c>
      <c r="AY503" s="538" t="n">
        <f aca="false">IF(D503&gt;2,AU503,AU503-AV503)</f>
        <v>3.6</v>
      </c>
      <c r="AZ503" s="538" t="n">
        <f aca="false">N503</f>
        <v>0.12</v>
      </c>
      <c r="BA503" s="538" t="n">
        <f aca="false">P503</f>
        <v>1.32</v>
      </c>
      <c r="BB503" s="537" t="n">
        <f aca="false">IF(F503=0,IF(ROUND(AY503*(((N503*P503)+(((D503+M503*2)/6)*P503))-ROUND(((D503+M503*2)^2)*((PI()*96.379/(4*360))-((SIN((96.379/2)*PI()/180))*(COS((96.379/2)*PI()/180))/4)),4)),2),ROUND(AY503*(((N503*P503)+(((D503+M503*2)/4)*P503))-ROUND(((D503+M503*2)^2)*((PI()*120/(4*360))-((SIN((120/2)*PI()/180))*(COS((120/2)*PI()/180))/4)),4)),2)),0)</f>
        <v>1.14</v>
      </c>
      <c r="BC503" s="549" t="n">
        <f aca="false">IF(F503&gt;0,ROUND(AY503*N503*P503,2),0)</f>
        <v>0</v>
      </c>
      <c r="BD503" s="549" t="n">
        <f aca="false">SUM(Q503:U503,AH503:AL503)</f>
        <v>14.45</v>
      </c>
      <c r="BE503" s="549" t="n">
        <f aca="false">IF(F503=0,ROUND((PI()*((D503+M503*2)^2)/4)*AY503,2),ROUND((D503+M503*2)*(F503+M503*2)*AY503,2))</f>
        <v>1.47</v>
      </c>
      <c r="BF503" s="539" t="n">
        <f aca="false">IF(($I503+M503-0.15)&lt;=2,($I503+M503+0.15),IF(($I503+M503)&lt;=3,2.35,($I503+M503+0.2)-0.85))</f>
        <v>1.81</v>
      </c>
      <c r="BG503" s="539" t="n">
        <f aca="false">IF(D503&gt;2,(I503-F503-M503-0.11),IF(($I503+M503)&lt;=2,0,IF(($I503+M503)&gt;3,0.85,(I503+M503+0.2-BF503))))</f>
        <v>0</v>
      </c>
      <c r="BH503" s="539" t="n">
        <f aca="false">IF(D503&gt;2,ROUND(((1.42+0.4)+(0.91+0.4))*2*BG503,2),ROUND(AV503*AX503*BF503,2))</f>
        <v>3.55</v>
      </c>
      <c r="BI503" s="539" t="n">
        <f aca="false">ROUND(((PI()*0.9^2)/4)*BG503,2)</f>
        <v>0</v>
      </c>
      <c r="BJ503" s="550" t="n">
        <f aca="false">ROUND(BD503-BE503-BH503-BI503-BB503-BC503,2)</f>
        <v>8.29</v>
      </c>
      <c r="BK503" s="516"/>
    </row>
    <row r="504" customFormat="false" ht="14.25" hidden="false" customHeight="false" outlineLevel="0" collapsed="false">
      <c r="A504" s="503"/>
      <c r="B504" s="504"/>
      <c r="C504" s="604"/>
      <c r="D504" s="505"/>
      <c r="E504" s="505"/>
      <c r="F504" s="505"/>
      <c r="G504" s="505"/>
      <c r="H504" s="507"/>
      <c r="I504" s="508"/>
      <c r="J504" s="508"/>
      <c r="K504" s="508"/>
      <c r="L504" s="509"/>
      <c r="M504" s="510"/>
      <c r="N504" s="510"/>
      <c r="O504" s="509"/>
      <c r="P504" s="509"/>
      <c r="Q504" s="511"/>
      <c r="R504" s="511"/>
      <c r="S504" s="511"/>
      <c r="T504" s="511"/>
      <c r="U504" s="511"/>
      <c r="V504" s="512"/>
      <c r="W504" s="513"/>
      <c r="X504" s="518"/>
      <c r="Y504" s="505"/>
      <c r="Z504" s="551"/>
      <c r="AA504" s="505"/>
      <c r="AB504" s="552"/>
      <c r="AC504" s="553"/>
      <c r="AD504" s="553"/>
      <c r="AE504" s="554"/>
      <c r="AF504" s="554"/>
      <c r="AG504" s="551"/>
      <c r="AH504" s="555"/>
      <c r="AI504" s="555"/>
      <c r="AJ504" s="555"/>
      <c r="AK504" s="555"/>
      <c r="AL504" s="555"/>
      <c r="AM504" s="553"/>
      <c r="AN504" s="556"/>
      <c r="AO504" s="518"/>
      <c r="AP504" s="504"/>
      <c r="AQ504" s="604"/>
      <c r="AR504" s="505"/>
      <c r="AS504" s="505"/>
      <c r="AT504" s="505"/>
      <c r="AU504" s="507"/>
      <c r="AV504" s="505"/>
      <c r="AW504" s="551"/>
      <c r="AX504" s="505"/>
      <c r="AY504" s="510"/>
      <c r="AZ504" s="510"/>
      <c r="BA504" s="510"/>
      <c r="BB504" s="509"/>
      <c r="BC504" s="509"/>
      <c r="BD504" s="509"/>
      <c r="BE504" s="509"/>
      <c r="BF504" s="511"/>
      <c r="BG504" s="511"/>
      <c r="BH504" s="511"/>
      <c r="BI504" s="511"/>
      <c r="BJ504" s="515"/>
      <c r="BK504" s="516"/>
    </row>
    <row r="505" s="456" customFormat="true" ht="14.25" hidden="false" customHeight="false" outlineLevel="0" collapsed="false">
      <c r="A505" s="557" t="s">
        <v>1589</v>
      </c>
      <c r="B505" s="504"/>
      <c r="C505" s="504"/>
      <c r="D505" s="505"/>
      <c r="E505" s="505"/>
      <c r="F505" s="505"/>
      <c r="G505" s="506"/>
      <c r="H505" s="507"/>
      <c r="I505" s="508"/>
      <c r="J505" s="508"/>
      <c r="K505" s="508"/>
      <c r="L505" s="509"/>
      <c r="M505" s="510"/>
      <c r="N505" s="510"/>
      <c r="O505" s="509"/>
      <c r="P505" s="509"/>
      <c r="Q505" s="511"/>
      <c r="R505" s="511"/>
      <c r="S505" s="511"/>
      <c r="T505" s="511"/>
      <c r="U505" s="511"/>
      <c r="V505" s="512"/>
      <c r="W505" s="513"/>
      <c r="X505" s="528" t="str">
        <f aca="false">$A505</f>
        <v>Rua José Bittencourt</v>
      </c>
      <c r="Y505" s="522"/>
      <c r="Z505" s="522"/>
      <c r="AA505" s="522"/>
      <c r="AB505" s="525"/>
      <c r="AC505" s="525"/>
      <c r="AD505" s="525"/>
      <c r="AE505" s="525"/>
      <c r="AF505" s="523"/>
      <c r="AG505" s="525"/>
      <c r="AH505" s="525"/>
      <c r="AI505" s="525"/>
      <c r="AJ505" s="525"/>
      <c r="AK505" s="525"/>
      <c r="AL505" s="525"/>
      <c r="AM505" s="525"/>
      <c r="AN505" s="527"/>
      <c r="AO505" s="557" t="str">
        <f aca="false">$A505</f>
        <v>Rua José Bittencourt</v>
      </c>
      <c r="AP505" s="504"/>
      <c r="AQ505" s="504"/>
      <c r="AR505" s="505"/>
      <c r="AS505" s="505"/>
      <c r="AT505" s="505"/>
      <c r="AU505" s="507"/>
      <c r="AV505" s="506"/>
      <c r="AW505" s="506"/>
      <c r="AX505" s="506"/>
      <c r="AY505" s="510"/>
      <c r="AZ505" s="510"/>
      <c r="BA505" s="510"/>
      <c r="BB505" s="509"/>
      <c r="BC505" s="509"/>
      <c r="BD505" s="509"/>
      <c r="BE505" s="509"/>
      <c r="BF505" s="509"/>
      <c r="BG505" s="509"/>
      <c r="BH505" s="509"/>
      <c r="BI505" s="509"/>
      <c r="BJ505" s="515"/>
      <c r="BK505" s="516"/>
    </row>
    <row r="506" customFormat="false" ht="14.25" hidden="false" customHeight="false" outlineLevel="0" collapsed="false">
      <c r="A506" s="558" t="s">
        <v>1590</v>
      </c>
      <c r="B506" s="570" t="s">
        <v>10</v>
      </c>
      <c r="C506" s="559" t="s">
        <v>1591</v>
      </c>
      <c r="D506" s="560" t="n">
        <v>0.6</v>
      </c>
      <c r="E506" s="561"/>
      <c r="F506" s="561"/>
      <c r="G506" s="560" t="s">
        <v>1150</v>
      </c>
      <c r="H506" s="562" t="n">
        <v>29</v>
      </c>
      <c r="I506" s="563" t="n">
        <v>2</v>
      </c>
      <c r="J506" s="563" t="n">
        <v>2</v>
      </c>
      <c r="K506" s="536" t="n">
        <v>0</v>
      </c>
      <c r="L506" s="537" t="n">
        <f aca="false">ROUND((I506+J506)/2,2)</f>
        <v>2</v>
      </c>
      <c r="M506" s="538" t="n">
        <f aca="false">IF(F506=0,ROUND($D506*0.1,2),IF(D506&gt;2.8,0.18,0.15))</f>
        <v>0.06</v>
      </c>
      <c r="N506" s="538" t="n">
        <f aca="false">IF(F506=0,IF(ROUND($D506/4,2),IF(ROUND(($D506*1.2)/6,2)&lt;0.1,0.1,ROUND(($D506*1.2)/6,2))),0.5)</f>
        <v>0.12</v>
      </c>
      <c r="O506" s="537" t="n">
        <f aca="false">L506+M506+N506</f>
        <v>2.18</v>
      </c>
      <c r="P506" s="537" t="n">
        <f aca="false">IF(O506&lt;2,(D506+M506*2)+0.6,(D506+M506*2)+0.6+ROUNDUP(O506-2,0)*0.1)</f>
        <v>1.42</v>
      </c>
      <c r="Q506" s="539" t="n">
        <f aca="false">IF($O506&lt;=$W$4,ROUND(IF($O506&lt;1.5,$O506*$H506*$P506,1.5*$H506*$P506),2),0)</f>
        <v>0</v>
      </c>
      <c r="R506" s="539" t="n">
        <f aca="false">IF($O506&gt;$W$4,ROUND(IF($O506&lt;1.5,$O506*$H506*$P506,1.5*$H506*$P506),2),0)</f>
        <v>61.77</v>
      </c>
      <c r="S506" s="539" t="n">
        <f aca="false">IF($O506&gt;$W$4,ROUND(IF($O506&lt;1.5,0,IF($O506&gt;3,1.5*$H506*$P506,($O506-1.5)*$H506*$P506)),2),0)</f>
        <v>28</v>
      </c>
      <c r="T506" s="539" t="n">
        <f aca="false">IF($O506&gt;$W$4,ROUND(IF($O506&lt;3,0,IF($O506&gt;4.5,1.5*$H506*$P506,($O506-3)*$H506*$P506)),2),0)</f>
        <v>0</v>
      </c>
      <c r="U506" s="539" t="n">
        <f aca="false">IF($O506&gt;$W$4,ROUND(IF($O506&lt;4.5,0,IF($O506&gt;6,($O506-4.5)*$H506*$P506,($O506-4.5)*$H506*$P506)),2),0)</f>
        <v>0</v>
      </c>
      <c r="V506" s="540" t="n">
        <f aca="false">IF($O506&gt;$W$4,IF($O506&lt;=4,ROUND($H506*($O506+0.5)*2,2),0),0)</f>
        <v>155.44</v>
      </c>
      <c r="W506" s="541" t="n">
        <f aca="false">IF($O506&gt;$W$4,IF($O506&gt;4,ROUND($H506*($O506+0.5)*2,2),0),0)</f>
        <v>0</v>
      </c>
      <c r="X506" s="558" t="str">
        <f aca="false">A506</f>
        <v>JD32-8-1</v>
      </c>
      <c r="Y506" s="560" t="n">
        <f aca="false">IF($D506=0.4,1.2,IF($D506=0.6,1.2,IF($D506=0.8,1.3,IF($D506=1,1.5,IF($D506=1.2,1.7,IF($D506&lt;=2,2,"--"))))))</f>
        <v>1.2</v>
      </c>
      <c r="Z506" s="564" t="s">
        <v>1151</v>
      </c>
      <c r="AA506" s="561" t="n">
        <f aca="false">Y506</f>
        <v>1.2</v>
      </c>
      <c r="AB506" s="543" t="n">
        <f aca="false">IF($Y506="--","--",I506)</f>
        <v>2</v>
      </c>
      <c r="AC506" s="544" t="n">
        <f aca="false">IF($Y506="--","--",IF(D506&gt;1.5,0.15,ROUND($D506*0.1,2)))</f>
        <v>0.06</v>
      </c>
      <c r="AD506" s="544" t="n">
        <f aca="false">IF($Y506="--","--",0.15)</f>
        <v>0.15</v>
      </c>
      <c r="AE506" s="545" t="n">
        <f aca="false">IF($Y506="--","--",ROUND(AB506+AC506+AD506,2))</f>
        <v>2.21</v>
      </c>
      <c r="AF506" s="565" t="n">
        <f aca="false">IF($Y506="--","--",IF($AB506&lt;=2,$Y506+1,($Y506+1)+ROUNDUP($AB506-2,0)*0.1))</f>
        <v>2.2</v>
      </c>
      <c r="AG506" s="566" t="n">
        <f aca="false">IF($D506=0.4,0.92,IF($D506=0.6,0.68,IF($D506=0.8,0.74,IF($D506=1,0.7,IF($D506=1.2,0.66,IF($D506=1.5,0.6,IF($D506&lt;=2,(2.4-(D506+0.3)),"--")))))))</f>
        <v>0.68</v>
      </c>
      <c r="AH506" s="547" t="n">
        <f aca="false">IF($Y506="--","--",IF($AE506&lt;=$W$4,ROUND(IF($AE506&lt;1.5,$AE506*$AF506*$AG506,1.5*$AF506*$AG506),2),0))</f>
        <v>0</v>
      </c>
      <c r="AI506" s="547" t="n">
        <f aca="false">IF($Y506="--","--",IF($AE506&gt;$W$4,ROUND(IF($AE506&lt;1.5,$AE506*$AF506*$AG506,1.5*$AF506*$AG506),2),0))</f>
        <v>2.24</v>
      </c>
      <c r="AJ506" s="547" t="n">
        <f aca="false">IF($Y506="--","--",IF($AE506&gt;$W$4,ROUND(IF($AE506&lt;1.5,0,IF($AE506&gt;3,1.5*$AF506*$AG506,($AE506-1.5)*$AF506*$AG506)),2),0))</f>
        <v>1.06</v>
      </c>
      <c r="AK506" s="547" t="n">
        <f aca="false">IF($Y506="--","--",IF($AE506&gt;$W$4,ROUND(IF($AE506&lt;3,0,IF($AE506&gt;4.5,1.5*$AF506*$AG506,($AE506-3)*$AF506*$AG506)),2),0))</f>
        <v>0</v>
      </c>
      <c r="AL506" s="547" t="n">
        <f aca="false">IF($Y506="--","--",IF($AE506&gt;$W$4,ROUND(IF($AE506&lt;4.5,0,IF($AE506&gt;6,($AE506-4.5)*$AF506*$AG506,($AE506-4.5)*$AF506*$AG506)),2),0))</f>
        <v>0</v>
      </c>
      <c r="AM506" s="544" t="n">
        <f aca="false">IF($Y506="--","--",IF($AE506&gt;$W$4,IF($AE506&lt;=4,ROUND(($AG506*4)*($AE506+0.5)*2,2),0),0))</f>
        <v>14.74</v>
      </c>
      <c r="AN506" s="548" t="n">
        <f aca="false">IF($Y506="--","--",IF($AE506&gt;$W$4,IF($AE506&gt;4,ROUND(($AG506*4)*($AE506+0.5)*2,2),0),0))</f>
        <v>0</v>
      </c>
      <c r="AO506" s="558" t="s">
        <v>1590</v>
      </c>
      <c r="AP506" s="570" t="s">
        <v>10</v>
      </c>
      <c r="AQ506" s="571" t="s">
        <v>1591</v>
      </c>
      <c r="AR506" s="560" t="n">
        <v>0.6</v>
      </c>
      <c r="AS506" s="561"/>
      <c r="AT506" s="561"/>
      <c r="AU506" s="562" t="n">
        <v>29</v>
      </c>
      <c r="AV506" s="560" t="n">
        <f aca="false">IF($Y506="--","--",Y506+0.2)</f>
        <v>1.4</v>
      </c>
      <c r="AW506" s="564" t="s">
        <v>1151</v>
      </c>
      <c r="AX506" s="561" t="n">
        <f aca="false">AV506</f>
        <v>1.4</v>
      </c>
      <c r="AY506" s="538" t="n">
        <f aca="false">IF(D506&gt;2,AU506,AU506-AV506)</f>
        <v>27.6</v>
      </c>
      <c r="AZ506" s="538" t="n">
        <f aca="false">N506</f>
        <v>0.12</v>
      </c>
      <c r="BA506" s="538" t="n">
        <f aca="false">P506</f>
        <v>1.42</v>
      </c>
      <c r="BB506" s="537" t="n">
        <f aca="false">IF(F506=0,IF(ROUND(AY506*(((N506*P506)+(((D506+M506*2)/6)*P506))-ROUND(((D506+M506*2)^2)*((PI()*96.379/(4*360))-((SIN((96.379/2)*PI()/180))*(COS((96.379/2)*PI()/180))/4)),4)),2),ROUND(AY506*(((N506*P506)+(((D506+M506*2)/4)*P506))-ROUND(((D506+M506*2)^2)*((PI()*120/(4*360))-((SIN((120/2)*PI()/180))*(COS((120/2)*PI()/180))/4)),4)),2)),0)</f>
        <v>9.56</v>
      </c>
      <c r="BC506" s="549" t="n">
        <f aca="false">IF(F506&gt;0,ROUND(AY506*N506*P506,2),0)</f>
        <v>0</v>
      </c>
      <c r="BD506" s="549" t="n">
        <f aca="false">SUM(Q506:U506,AH506:AL506)</f>
        <v>93.07</v>
      </c>
      <c r="BE506" s="549" t="n">
        <f aca="false">IF(F506=0,ROUND((PI()*((D506+M506*2)^2)/4)*AY506,2),ROUND((D506+M506*2)*(F506+M506*2)*AY506,2))</f>
        <v>11.24</v>
      </c>
      <c r="BF506" s="572" t="n">
        <f aca="false">IF(($I506+M506-0.15)&lt;=2,($I506+M506+0.15),IF(($I506+M506)&lt;=3,2.35,($I506+M506+0.2)-0.85))</f>
        <v>2.21</v>
      </c>
      <c r="BG506" s="572" t="n">
        <f aca="false">IF(D506&gt;2,(I506-F506-M506-0.11),IF(($I506+M506)&lt;=2,0,IF(($I506+M506)&gt;3,0.85,(I506+M506+0.2-BF506))))</f>
        <v>0.0500000000000003</v>
      </c>
      <c r="BH506" s="572" t="n">
        <f aca="false">IF(D506&gt;2,ROUND(((1.42+0.4)+(0.91+0.4))*2*BG506,2),ROUND(AV506*AX506*BF506,2))</f>
        <v>4.33</v>
      </c>
      <c r="BI506" s="572" t="n">
        <f aca="false">ROUND(((PI()*0.9^2)/4)*BG506,2)</f>
        <v>0.03</v>
      </c>
      <c r="BJ506" s="550" t="n">
        <f aca="false">ROUND(BD506-BE506-BH506-BI506-BB506-BC506,2)</f>
        <v>67.91</v>
      </c>
      <c r="BK506" s="516"/>
    </row>
    <row r="507" customFormat="false" ht="14.25" hidden="false" customHeight="false" outlineLevel="0" collapsed="false">
      <c r="A507" s="530" t="s">
        <v>1591</v>
      </c>
      <c r="B507" s="531" t="s">
        <v>10</v>
      </c>
      <c r="C507" s="532" t="s">
        <v>1592</v>
      </c>
      <c r="D507" s="533" t="n">
        <v>0.6</v>
      </c>
      <c r="E507" s="534"/>
      <c r="F507" s="534"/>
      <c r="G507" s="533" t="s">
        <v>1150</v>
      </c>
      <c r="H507" s="535" t="n">
        <v>27</v>
      </c>
      <c r="I507" s="536" t="n">
        <v>2</v>
      </c>
      <c r="J507" s="536" t="n">
        <v>2</v>
      </c>
      <c r="K507" s="536" t="n">
        <v>0.72</v>
      </c>
      <c r="L507" s="537" t="n">
        <f aca="false">ROUND((I507+J507)/2,2)</f>
        <v>2</v>
      </c>
      <c r="M507" s="538" t="n">
        <f aca="false">IF(F507=0,ROUND($D507*0.1,2),IF(D507&gt;2.8,0.18,0.15))</f>
        <v>0.06</v>
      </c>
      <c r="N507" s="538" t="n">
        <f aca="false">IF(F507=0,IF(ROUND($D507/4,2),IF(ROUND(($D507*1.2)/6,2)&lt;0.1,0.1,ROUND(($D507*1.2)/6,2))),0.5)</f>
        <v>0.12</v>
      </c>
      <c r="O507" s="537" t="n">
        <f aca="false">L507+M507+N507</f>
        <v>2.18</v>
      </c>
      <c r="P507" s="537" t="n">
        <f aca="false">IF(O507&lt;2,(D507+M507*2)+0.6,(D507+M507*2)+0.6+ROUNDUP(O507-2,0)*0.1)</f>
        <v>1.42</v>
      </c>
      <c r="Q507" s="539" t="n">
        <f aca="false">IF($O507&lt;=$W$4,ROUND(IF($O507&lt;1.5,$O507*$H507*$P507,1.5*$H507*$P507),2),0)</f>
        <v>0</v>
      </c>
      <c r="R507" s="539" t="n">
        <f aca="false">IF($O507&gt;$W$4,ROUND(IF($O507&lt;1.5,$O507*$H507*$P507,1.5*$H507*$P507),2),0)</f>
        <v>57.51</v>
      </c>
      <c r="S507" s="539" t="n">
        <f aca="false">IF($O507&gt;$W$4,ROUND(IF($O507&lt;1.5,0,IF($O507&gt;3,1.5*$H507*$P507,($O507-1.5)*$H507*$P507)),2),0)</f>
        <v>26.07</v>
      </c>
      <c r="T507" s="539" t="n">
        <f aca="false">IF($O507&gt;$W$4,ROUND(IF($O507&lt;3,0,IF($O507&gt;4.5,1.5*$H507*$P507,($O507-3)*$H507*$P507)),2),0)</f>
        <v>0</v>
      </c>
      <c r="U507" s="539" t="n">
        <f aca="false">IF($O507&gt;$W$4,ROUND(IF($O507&lt;4.5,0,IF($O507&gt;6,($O507-4.5)*$H507*$P507,($O507-4.5)*$H507*$P507)),2),0)</f>
        <v>0</v>
      </c>
      <c r="V507" s="540" t="n">
        <f aca="false">IF($O507&gt;$W$4,IF($O507&lt;=4,ROUND($H507*($O507+0.5)*2,2),0),0)</f>
        <v>144.72</v>
      </c>
      <c r="W507" s="541" t="n">
        <f aca="false">IF($O507&gt;$W$4,IF($O507&gt;4,ROUND($H507*($O507+0.5)*2,2),0),0)</f>
        <v>0</v>
      </c>
      <c r="X507" s="530" t="str">
        <f aca="false">A507</f>
        <v>JD32-8-2</v>
      </c>
      <c r="Y507" s="533" t="n">
        <f aca="false">IF($D507=0.4,1.2,IF($D507=0.6,1.2,IF($D507=0.8,1.3,IF($D507=1,1.5,IF($D507=1.2,1.7,IF($D507&lt;=2,2,"--"))))))</f>
        <v>1.2</v>
      </c>
      <c r="Z507" s="542" t="s">
        <v>1151</v>
      </c>
      <c r="AA507" s="534" t="n">
        <f aca="false">Y507</f>
        <v>1.2</v>
      </c>
      <c r="AB507" s="543" t="n">
        <f aca="false">IF($Y507="--","--",I507)</f>
        <v>2</v>
      </c>
      <c r="AC507" s="544" t="n">
        <f aca="false">IF($Y507="--","--",IF(D507&gt;1.5,0.15,ROUND($D507*0.1,2)))</f>
        <v>0.06</v>
      </c>
      <c r="AD507" s="544" t="n">
        <f aca="false">IF($Y507="--","--",0.15)</f>
        <v>0.15</v>
      </c>
      <c r="AE507" s="545" t="n">
        <f aca="false">IF($Y507="--","--",ROUND(AB507+AC507+AD507,2))</f>
        <v>2.21</v>
      </c>
      <c r="AF507" s="545" t="n">
        <f aca="false">IF($Y507="--","--",IF($AB507&lt;=2,$Y507+1,($Y507+1)+ROUNDUP($AB507-2,0)*0.1))</f>
        <v>2.2</v>
      </c>
      <c r="AG507" s="546" t="n">
        <f aca="false">IF($D507=0.4,0.92,IF($D507=0.6,0.68,IF($D507=0.8,0.74,IF($D507=1,0.7,IF($D507=1.2,0.66,IF($D507=1.5,0.6,IF($D507&lt;=2,(2.4-(D507+0.3)),"--")))))))</f>
        <v>0.68</v>
      </c>
      <c r="AH507" s="547" t="n">
        <f aca="false">IF($Y507="--","--",IF($AE507&lt;=$W$4,ROUND(IF($AE507&lt;1.5,$AE507*$AF507*$AG507,1.5*$AF507*$AG507),2),0))</f>
        <v>0</v>
      </c>
      <c r="AI507" s="547" t="n">
        <f aca="false">IF($Y507="--","--",IF($AE507&gt;$W$4,ROUND(IF($AE507&lt;1.5,$AE507*$AF507*$AG507,1.5*$AF507*$AG507),2),0))</f>
        <v>2.24</v>
      </c>
      <c r="AJ507" s="547" t="n">
        <f aca="false">IF($Y507="--","--",IF($AE507&gt;$W$4,ROUND(IF($AE507&lt;1.5,0,IF($AE507&gt;3,1.5*$AF507*$AG507,($AE507-1.5)*$AF507*$AG507)),2),0))</f>
        <v>1.06</v>
      </c>
      <c r="AK507" s="547" t="n">
        <f aca="false">IF($Y507="--","--",IF($AE507&gt;$W$4,ROUND(IF($AE507&lt;3,0,IF($AE507&gt;4.5,1.5*$AF507*$AG507,($AE507-3)*$AF507*$AG507)),2),0))</f>
        <v>0</v>
      </c>
      <c r="AL507" s="547" t="n">
        <f aca="false">IF($Y507="--","--",IF($AE507&gt;$W$4,ROUND(IF($AE507&lt;4.5,0,IF($AE507&gt;6,($AE507-4.5)*$AF507*$AG507,($AE507-4.5)*$AF507*$AG507)),2),0))</f>
        <v>0</v>
      </c>
      <c r="AM507" s="544" t="n">
        <f aca="false">IF($Y507="--","--",IF($AE507&gt;$W$4,IF($AE507&lt;=4,ROUND(($AG507*4)*($AE507+0.5)*2,2),0),0))</f>
        <v>14.74</v>
      </c>
      <c r="AN507" s="548" t="n">
        <f aca="false">IF($Y507="--","--",IF($AE507&gt;$W$4,IF($AE507&gt;4,ROUND(($AG507*4)*($AE507+0.5)*2,2),0),0))</f>
        <v>0</v>
      </c>
      <c r="AO507" s="530" t="s">
        <v>1591</v>
      </c>
      <c r="AP507" s="531" t="s">
        <v>10</v>
      </c>
      <c r="AQ507" s="532" t="s">
        <v>1592</v>
      </c>
      <c r="AR507" s="533" t="n">
        <v>0.6</v>
      </c>
      <c r="AS507" s="534"/>
      <c r="AT507" s="534"/>
      <c r="AU507" s="535" t="n">
        <v>27</v>
      </c>
      <c r="AV507" s="533" t="n">
        <f aca="false">IF($Y507="--","--",Y507+0.2)</f>
        <v>1.4</v>
      </c>
      <c r="AW507" s="542" t="s">
        <v>1151</v>
      </c>
      <c r="AX507" s="534" t="n">
        <f aca="false">AV507</f>
        <v>1.4</v>
      </c>
      <c r="AY507" s="538" t="n">
        <f aca="false">IF(D507&gt;2,AU507,AU507-AV507)</f>
        <v>25.6</v>
      </c>
      <c r="AZ507" s="538" t="n">
        <f aca="false">N507</f>
        <v>0.12</v>
      </c>
      <c r="BA507" s="538" t="n">
        <f aca="false">P507</f>
        <v>1.42</v>
      </c>
      <c r="BB507" s="537" t="n">
        <f aca="false">IF(F507=0,IF(ROUND(AY507*(((N507*P507)+(((D507+M507*2)/6)*P507))-ROUND(((D507+M507*2)^2)*((PI()*96.379/(4*360))-((SIN((96.379/2)*PI()/180))*(COS((96.379/2)*PI()/180))/4)),4)),2),ROUND(AY507*(((N507*P507)+(((D507+M507*2)/4)*P507))-ROUND(((D507+M507*2)^2)*((PI()*120/(4*360))-((SIN((120/2)*PI()/180))*(COS((120/2)*PI()/180))/4)),4)),2)),0)</f>
        <v>8.87</v>
      </c>
      <c r="BC507" s="549" t="n">
        <f aca="false">IF(F507&gt;0,ROUND(AY507*N507*P507,2),0)</f>
        <v>0</v>
      </c>
      <c r="BD507" s="549" t="n">
        <f aca="false">SUM(Q507:U507,AH507:AL507)</f>
        <v>86.88</v>
      </c>
      <c r="BE507" s="549" t="n">
        <f aca="false">IF(F507=0,ROUND((PI()*((D507+M507*2)^2)/4)*AY507,2),ROUND((D507+M507*2)*(F507+M507*2)*AY507,2))</f>
        <v>10.42</v>
      </c>
      <c r="BF507" s="539" t="n">
        <f aca="false">IF(($I507+M507-0.15)&lt;=2,($I507+M507+0.15),IF(($I507+M507)&lt;=3,2.35,($I507+M507+0.2)-0.85))</f>
        <v>2.21</v>
      </c>
      <c r="BG507" s="539" t="n">
        <f aca="false">IF(D507&gt;2,(I507-F507-M507-0.11),IF(($I507+M507)&lt;=2,0,IF(($I507+M507)&gt;3,0.85,(I507+M507+0.2-BF507))))</f>
        <v>0.0500000000000003</v>
      </c>
      <c r="BH507" s="539" t="n">
        <f aca="false">IF(D507&gt;2,ROUND(((1.42+0.4)+(0.91+0.4))*2*BG507,2),ROUND(AV507*AX507*BF507,2))</f>
        <v>4.33</v>
      </c>
      <c r="BI507" s="539" t="n">
        <f aca="false">ROUND(((PI()*0.9^2)/4)*BG507,2)</f>
        <v>0.03</v>
      </c>
      <c r="BJ507" s="550" t="n">
        <f aca="false">ROUND(BD507-BE507-BH507-BI507-BB507-BC507,2)</f>
        <v>63.23</v>
      </c>
      <c r="BK507" s="516"/>
    </row>
    <row r="508" customFormat="false" ht="14.25" hidden="false" customHeight="false" outlineLevel="0" collapsed="false">
      <c r="A508" s="503"/>
      <c r="B508" s="504"/>
      <c r="C508" s="604"/>
      <c r="D508" s="505"/>
      <c r="E508" s="505"/>
      <c r="F508" s="505"/>
      <c r="G508" s="505"/>
      <c r="H508" s="507"/>
      <c r="I508" s="508"/>
      <c r="J508" s="508"/>
      <c r="K508" s="508"/>
      <c r="L508" s="509"/>
      <c r="M508" s="510"/>
      <c r="N508" s="510"/>
      <c r="O508" s="509"/>
      <c r="P508" s="509"/>
      <c r="Q508" s="511"/>
      <c r="R508" s="511"/>
      <c r="S508" s="511"/>
      <c r="T508" s="511"/>
      <c r="U508" s="511"/>
      <c r="V508" s="512"/>
      <c r="W508" s="513"/>
      <c r="X508" s="518"/>
      <c r="Y508" s="505"/>
      <c r="Z508" s="551"/>
      <c r="AA508" s="505"/>
      <c r="AB508" s="552"/>
      <c r="AC508" s="553"/>
      <c r="AD508" s="553"/>
      <c r="AE508" s="554"/>
      <c r="AF508" s="554"/>
      <c r="AG508" s="551"/>
      <c r="AH508" s="555"/>
      <c r="AI508" s="555"/>
      <c r="AJ508" s="555"/>
      <c r="AK508" s="555"/>
      <c r="AL508" s="555"/>
      <c r="AM508" s="553"/>
      <c r="AN508" s="556"/>
      <c r="AO508" s="518"/>
      <c r="AP508" s="504"/>
      <c r="AQ508" s="604"/>
      <c r="AR508" s="505"/>
      <c r="AS508" s="505"/>
      <c r="AT508" s="505"/>
      <c r="AU508" s="507"/>
      <c r="AV508" s="505"/>
      <c r="AW508" s="551"/>
      <c r="AX508" s="505"/>
      <c r="AY508" s="510"/>
      <c r="AZ508" s="510"/>
      <c r="BA508" s="510"/>
      <c r="BB508" s="509"/>
      <c r="BC508" s="509"/>
      <c r="BD508" s="509"/>
      <c r="BE508" s="509"/>
      <c r="BF508" s="511"/>
      <c r="BG508" s="511"/>
      <c r="BH508" s="511"/>
      <c r="BI508" s="511"/>
      <c r="BJ508" s="515"/>
      <c r="BK508" s="516"/>
    </row>
    <row r="509" s="456" customFormat="true" ht="14.25" hidden="false" customHeight="false" outlineLevel="0" collapsed="false">
      <c r="A509" s="557" t="s">
        <v>1593</v>
      </c>
      <c r="B509" s="504"/>
      <c r="C509" s="504"/>
      <c r="D509" s="505"/>
      <c r="E509" s="505"/>
      <c r="F509" s="505"/>
      <c r="G509" s="506"/>
      <c r="H509" s="507"/>
      <c r="I509" s="508"/>
      <c r="J509" s="508"/>
      <c r="K509" s="508"/>
      <c r="L509" s="509"/>
      <c r="M509" s="510"/>
      <c r="N509" s="510"/>
      <c r="O509" s="509"/>
      <c r="P509" s="509"/>
      <c r="Q509" s="511"/>
      <c r="R509" s="511"/>
      <c r="S509" s="511"/>
      <c r="T509" s="511"/>
      <c r="U509" s="511"/>
      <c r="V509" s="512"/>
      <c r="W509" s="513"/>
      <c r="X509" s="528" t="str">
        <f aca="false">$A509</f>
        <v>Rua Prof. Carlos Cortes ==&gt; Rua José Bittencourt</v>
      </c>
      <c r="Y509" s="522"/>
      <c r="Z509" s="522"/>
      <c r="AA509" s="522"/>
      <c r="AB509" s="525"/>
      <c r="AC509" s="525"/>
      <c r="AD509" s="525"/>
      <c r="AE509" s="525"/>
      <c r="AF509" s="523"/>
      <c r="AG509" s="525"/>
      <c r="AH509" s="525"/>
      <c r="AI509" s="525"/>
      <c r="AJ509" s="525"/>
      <c r="AK509" s="525"/>
      <c r="AL509" s="525"/>
      <c r="AM509" s="525"/>
      <c r="AN509" s="527"/>
      <c r="AO509" s="557" t="str">
        <f aca="false">$A509</f>
        <v>Rua Prof. Carlos Cortes ==&gt; Rua José Bittencourt</v>
      </c>
      <c r="AP509" s="504"/>
      <c r="AQ509" s="504"/>
      <c r="AR509" s="505"/>
      <c r="AS509" s="505"/>
      <c r="AT509" s="505"/>
      <c r="AU509" s="507"/>
      <c r="AV509" s="506"/>
      <c r="AW509" s="506"/>
      <c r="AX509" s="506"/>
      <c r="AY509" s="510"/>
      <c r="AZ509" s="510"/>
      <c r="BA509" s="510"/>
      <c r="BB509" s="509"/>
      <c r="BC509" s="509"/>
      <c r="BD509" s="509"/>
      <c r="BE509" s="509"/>
      <c r="BF509" s="509"/>
      <c r="BG509" s="509"/>
      <c r="BH509" s="509"/>
      <c r="BI509" s="509"/>
      <c r="BJ509" s="515"/>
      <c r="BK509" s="516"/>
    </row>
    <row r="510" customFormat="false" ht="14.25" hidden="false" customHeight="false" outlineLevel="0" collapsed="false">
      <c r="A510" s="558" t="s">
        <v>1594</v>
      </c>
      <c r="B510" s="570" t="s">
        <v>10</v>
      </c>
      <c r="C510" s="559" t="s">
        <v>1595</v>
      </c>
      <c r="D510" s="560" t="n">
        <v>1</v>
      </c>
      <c r="E510" s="561"/>
      <c r="F510" s="561"/>
      <c r="G510" s="560" t="s">
        <v>1150</v>
      </c>
      <c r="H510" s="562" t="n">
        <v>15</v>
      </c>
      <c r="I510" s="563" t="n">
        <v>2.202</v>
      </c>
      <c r="J510" s="563" t="n">
        <v>2.202</v>
      </c>
      <c r="K510" s="536" t="n">
        <v>0</v>
      </c>
      <c r="L510" s="537" t="n">
        <f aca="false">ROUND((I510+J510)/2,2)</f>
        <v>2.2</v>
      </c>
      <c r="M510" s="538" t="n">
        <f aca="false">IF(F510=0,ROUND($D510*0.1,2),IF(D510&gt;2.8,0.18,0.15))</f>
        <v>0.1</v>
      </c>
      <c r="N510" s="538" t="n">
        <f aca="false">IF(F510=0,IF(ROUND($D510/4,2),IF(ROUND(($D510*1.2)/6,2)&lt;0.1,0.1,ROUND(($D510*1.2)/6,2))),0.5)</f>
        <v>0.2</v>
      </c>
      <c r="O510" s="537" t="n">
        <f aca="false">L510+M510+N510</f>
        <v>2.5</v>
      </c>
      <c r="P510" s="537" t="n">
        <f aca="false">IF(O510&lt;2,(D510+M510*2)+0.6,(D510+M510*2)+0.6+ROUNDUP(O510-2,0)*0.1)</f>
        <v>1.9</v>
      </c>
      <c r="Q510" s="539" t="n">
        <f aca="false">IF($O510&lt;=$W$4,ROUND(IF($O510&lt;1.5,$O510*$H510*$P510,1.5*$H510*$P510),2),0)</f>
        <v>0</v>
      </c>
      <c r="R510" s="539" t="n">
        <f aca="false">IF($O510&gt;$W$4,ROUND(IF($O510&lt;1.5,$O510*$H510*$P510,1.5*$H510*$P510),2),0)</f>
        <v>42.75</v>
      </c>
      <c r="S510" s="539" t="n">
        <f aca="false">IF($O510&gt;$W$4,ROUND(IF($O510&lt;1.5,0,IF($O510&gt;3,1.5*$H510*$P510,($O510-1.5)*$H510*$P510)),2),0)</f>
        <v>28.5</v>
      </c>
      <c r="T510" s="539" t="n">
        <f aca="false">IF($O510&gt;$W$4,ROUND(IF($O510&lt;3,0,IF($O510&gt;4.5,1.5*$H510*$P510,($O510-3)*$H510*$P510)),2),0)</f>
        <v>0</v>
      </c>
      <c r="U510" s="539" t="n">
        <f aca="false">IF($O510&gt;$W$4,ROUND(IF($O510&lt;4.5,0,IF($O510&gt;6,($O510-4.5)*$H510*$P510,($O510-4.5)*$H510*$P510)),2),0)</f>
        <v>0</v>
      </c>
      <c r="V510" s="540" t="n">
        <f aca="false">IF($O510&gt;$W$4,IF($O510&lt;=4,ROUND($H510*($O510+0.5)*2,2),0),0)</f>
        <v>90</v>
      </c>
      <c r="W510" s="541" t="n">
        <f aca="false">IF($O510&gt;$W$4,IF($O510&gt;4,ROUND($H510*($O510+0.5)*2,2),0),0)</f>
        <v>0</v>
      </c>
      <c r="X510" s="558" t="str">
        <f aca="false">A510</f>
        <v>JD32-1</v>
      </c>
      <c r="Y510" s="560" t="n">
        <f aca="false">IF($D510=0.4,1.2,IF($D510=0.6,1.2,IF($D510=0.8,1.3,IF($D510=1,1.5,IF($D510=1.2,1.7,IF($D510&lt;=2,2,"--"))))))</f>
        <v>1.5</v>
      </c>
      <c r="Z510" s="564" t="s">
        <v>1151</v>
      </c>
      <c r="AA510" s="561" t="n">
        <f aca="false">Y510</f>
        <v>1.5</v>
      </c>
      <c r="AB510" s="543" t="n">
        <f aca="false">IF($Y510="--","--",I510)</f>
        <v>2.202</v>
      </c>
      <c r="AC510" s="544" t="n">
        <f aca="false">IF($Y510="--","--",IF(D510&gt;1.5,0.15,ROUND($D510*0.1,2)))</f>
        <v>0.1</v>
      </c>
      <c r="AD510" s="544" t="n">
        <f aca="false">IF($Y510="--","--",0.15)</f>
        <v>0.15</v>
      </c>
      <c r="AE510" s="545" t="n">
        <f aca="false">IF($Y510="--","--",ROUND(AB510+AC510+AD510,2))</f>
        <v>2.45</v>
      </c>
      <c r="AF510" s="565" t="n">
        <f aca="false">IF($Y510="--","--",IF($AB510&lt;=2,$Y510+1,($Y510+1)+ROUNDUP($AB510-2,0)*0.1))</f>
        <v>2.6</v>
      </c>
      <c r="AG510" s="566" t="n">
        <f aca="false">IF($D510=0.4,0.92,IF($D510=0.6,0.68,IF($D510=0.8,0.74,IF($D510=1,0.7,IF($D510=1.2,0.66,IF($D510=1.5,0.6,IF($D510&lt;=2,(2.4-(D510+0.3)),"--")))))))</f>
        <v>0.7</v>
      </c>
      <c r="AH510" s="547" t="n">
        <f aca="false">IF($Y510="--","--",IF($AE510&lt;=$W$4,ROUND(IF($AE510&lt;1.5,$AE510*$AF510*$AG510,1.5*$AF510*$AG510),2),0))</f>
        <v>0</v>
      </c>
      <c r="AI510" s="547" t="n">
        <f aca="false">IF($Y510="--","--",IF($AE510&gt;$W$4,ROUND(IF($AE510&lt;1.5,$AE510*$AF510*$AG510,1.5*$AF510*$AG510),2),0))</f>
        <v>2.73</v>
      </c>
      <c r="AJ510" s="547" t="n">
        <f aca="false">IF($Y510="--","--",IF($AE510&gt;$W$4,ROUND(IF($AE510&lt;1.5,0,IF($AE510&gt;3,1.5*$AF510*$AG510,($AE510-1.5)*$AF510*$AG510)),2),0))</f>
        <v>1.73</v>
      </c>
      <c r="AK510" s="547" t="n">
        <f aca="false">IF($Y510="--","--",IF($AE510&gt;$W$4,ROUND(IF($AE510&lt;3,0,IF($AE510&gt;4.5,1.5*$AF510*$AG510,($AE510-3)*$AF510*$AG510)),2),0))</f>
        <v>0</v>
      </c>
      <c r="AL510" s="547" t="n">
        <f aca="false">IF($Y510="--","--",IF($AE510&gt;$W$4,ROUND(IF($AE510&lt;4.5,0,IF($AE510&gt;6,($AE510-4.5)*$AF510*$AG510,($AE510-4.5)*$AF510*$AG510)),2),0))</f>
        <v>0</v>
      </c>
      <c r="AM510" s="544" t="n">
        <f aca="false">IF($Y510="--","--",IF($AE510&gt;$W$4,IF($AE510&lt;=4,ROUND(($AG510*4)*($AE510+0.5)*2,2),0),0))</f>
        <v>16.52</v>
      </c>
      <c r="AN510" s="548" t="n">
        <f aca="false">IF($Y510="--","--",IF($AE510&gt;$W$4,IF($AE510&gt;4,ROUND(($AG510*4)*($AE510+0.5)*2,2),0),0))</f>
        <v>0</v>
      </c>
      <c r="AO510" s="558" t="s">
        <v>1594</v>
      </c>
      <c r="AP510" s="570" t="s">
        <v>10</v>
      </c>
      <c r="AQ510" s="571" t="s">
        <v>1595</v>
      </c>
      <c r="AR510" s="560" t="n">
        <v>1</v>
      </c>
      <c r="AS510" s="561"/>
      <c r="AT510" s="561"/>
      <c r="AU510" s="562" t="n">
        <v>15</v>
      </c>
      <c r="AV510" s="560" t="n">
        <f aca="false">IF($Y510="--","--",Y510+0.2)</f>
        <v>1.7</v>
      </c>
      <c r="AW510" s="564" t="s">
        <v>1151</v>
      </c>
      <c r="AX510" s="561" t="n">
        <f aca="false">AV510</f>
        <v>1.7</v>
      </c>
      <c r="AY510" s="538" t="n">
        <f aca="false">IF(D510&gt;2,AU510,AU510-AV510)</f>
        <v>13.3</v>
      </c>
      <c r="AZ510" s="538" t="n">
        <f aca="false">N510</f>
        <v>0.2</v>
      </c>
      <c r="BA510" s="538" t="n">
        <f aca="false">P510</f>
        <v>1.9</v>
      </c>
      <c r="BB510" s="537" t="n">
        <f aca="false">IF(F510=0,IF(ROUND(AY510*(((N510*P510)+(((D510+M510*2)/6)*P510))-ROUND(((D510+M510*2)^2)*((PI()*96.379/(4*360))-((SIN((96.379/2)*PI()/180))*(COS((96.379/2)*PI()/180))/4)),4)),2),ROUND(AY510*(((N510*P510)+(((D510+M510*2)/4)*P510))-ROUND(((D510+M510*2)^2)*((PI()*120/(4*360))-((SIN((120/2)*PI()/180))*(COS((120/2)*PI()/180))/4)),4)),2)),0)</f>
        <v>9.69</v>
      </c>
      <c r="BC510" s="549" t="n">
        <f aca="false">IF(F510&gt;0,ROUND(AY510*N510*P510,2),0)</f>
        <v>0</v>
      </c>
      <c r="BD510" s="549" t="n">
        <f aca="false">SUM(Q510:U510,AH510:AL510)</f>
        <v>75.71</v>
      </c>
      <c r="BE510" s="549" t="n">
        <f aca="false">IF(F510=0,ROUND((PI()*((D510+M510*2)^2)/4)*AY510,2),ROUND((D510+M510*2)*(F510+M510*2)*AY510,2))</f>
        <v>15.04</v>
      </c>
      <c r="BF510" s="572" t="n">
        <f aca="false">IF(($I510+M510-0.15)&lt;=2,($I510+M510+0.15),IF(($I510+M510)&lt;=3,2.35,($I510+M510+0.2)-0.85))</f>
        <v>2.35</v>
      </c>
      <c r="BG510" s="572" t="n">
        <f aca="false">IF(D510&gt;2,(I510-F510-M510-0.11),IF(($I510+M510)&lt;=2,0,IF(($I510+M510)&gt;3,0.85,(I510+M510+0.2-BF510))))</f>
        <v>0.152</v>
      </c>
      <c r="BH510" s="572" t="n">
        <f aca="false">IF(D510&gt;2,ROUND(((1.42+0.4)+(0.91+0.4))*2*BG510,2),ROUND(AV510*AX510*BF510,2))</f>
        <v>6.79</v>
      </c>
      <c r="BI510" s="572" t="n">
        <f aca="false">ROUND(((PI()*0.9^2)/4)*BG510,2)</f>
        <v>0.1</v>
      </c>
      <c r="BJ510" s="550" t="n">
        <f aca="false">ROUND(BD510-BE510-BH510-BI510-BB510-BC510,2)</f>
        <v>44.09</v>
      </c>
      <c r="BK510" s="516"/>
    </row>
    <row r="511" customFormat="false" ht="14.25" hidden="false" customHeight="false" outlineLevel="0" collapsed="false">
      <c r="A511" s="558" t="s">
        <v>1595</v>
      </c>
      <c r="B511" s="570" t="s">
        <v>10</v>
      </c>
      <c r="C511" s="559" t="s">
        <v>1596</v>
      </c>
      <c r="D511" s="560" t="n">
        <v>1</v>
      </c>
      <c r="E511" s="561"/>
      <c r="F511" s="561"/>
      <c r="G511" s="560" t="s">
        <v>1150</v>
      </c>
      <c r="H511" s="562" t="n">
        <v>19</v>
      </c>
      <c r="I511" s="563" t="n">
        <v>2.202</v>
      </c>
      <c r="J511" s="563" t="n">
        <v>2.2149</v>
      </c>
      <c r="K511" s="536" t="n">
        <v>0</v>
      </c>
      <c r="L511" s="537" t="n">
        <f aca="false">ROUND((I511+J511)/2,2)</f>
        <v>2.21</v>
      </c>
      <c r="M511" s="538" t="n">
        <f aca="false">IF(F511=0,ROUND($D511*0.1,2),IF(D511&gt;2.8,0.18,0.15))</f>
        <v>0.1</v>
      </c>
      <c r="N511" s="538" t="n">
        <f aca="false">IF(F511=0,IF(ROUND($D511/4,2),IF(ROUND(($D511*1.2)/6,2)&lt;0.1,0.1,ROUND(($D511*1.2)/6,2))),0.5)</f>
        <v>0.2</v>
      </c>
      <c r="O511" s="537" t="n">
        <f aca="false">L511+M511+N511</f>
        <v>2.51</v>
      </c>
      <c r="P511" s="537" t="n">
        <f aca="false">IF(O511&lt;2,(D511+M511*2)+0.6,(D511+M511*2)+0.6+ROUNDUP(O511-2,0)*0.1)</f>
        <v>1.9</v>
      </c>
      <c r="Q511" s="539" t="n">
        <f aca="false">IF($O511&lt;=$W$4,ROUND(IF($O511&lt;1.5,$O511*$H511*$P511,1.5*$H511*$P511),2),0)</f>
        <v>0</v>
      </c>
      <c r="R511" s="539" t="n">
        <f aca="false">IF($O511&gt;$W$4,ROUND(IF($O511&lt;1.5,$O511*$H511*$P511,1.5*$H511*$P511),2),0)</f>
        <v>54.15</v>
      </c>
      <c r="S511" s="539" t="n">
        <f aca="false">IF($O511&gt;$W$4,ROUND(IF($O511&lt;1.5,0,IF($O511&gt;3,1.5*$H511*$P511,($O511-1.5)*$H511*$P511)),2),0)</f>
        <v>36.46</v>
      </c>
      <c r="T511" s="539" t="n">
        <f aca="false">IF($O511&gt;$W$4,ROUND(IF($O511&lt;3,0,IF($O511&gt;4.5,1.5*$H511*$P511,($O511-3)*$H511*$P511)),2),0)</f>
        <v>0</v>
      </c>
      <c r="U511" s="539" t="n">
        <f aca="false">IF($O511&gt;$W$4,ROUND(IF($O511&lt;4.5,0,IF($O511&gt;6,($O511-4.5)*$H511*$P511,($O511-4.5)*$H511*$P511)),2),0)</f>
        <v>0</v>
      </c>
      <c r="V511" s="540" t="n">
        <f aca="false">IF($O511&gt;$W$4,IF($O511&lt;=4,ROUND($H511*($O511+0.5)*2,2),0),0)</f>
        <v>114.38</v>
      </c>
      <c r="W511" s="541" t="n">
        <f aca="false">IF($O511&gt;$W$4,IF($O511&gt;4,ROUND($H511*($O511+0.5)*2,2),0),0)</f>
        <v>0</v>
      </c>
      <c r="X511" s="558" t="str">
        <f aca="false">A511</f>
        <v>JD32-2</v>
      </c>
      <c r="Y511" s="560" t="n">
        <f aca="false">IF($D511=0.4,1.2,IF($D511=0.6,1.2,IF($D511=0.8,1.3,IF($D511=1,1.5,IF($D511=1.2,1.7,IF($D511&lt;=2,2,"--"))))))</f>
        <v>1.5</v>
      </c>
      <c r="Z511" s="564" t="s">
        <v>1151</v>
      </c>
      <c r="AA511" s="561" t="n">
        <f aca="false">Y511</f>
        <v>1.5</v>
      </c>
      <c r="AB511" s="543" t="n">
        <f aca="false">IF($Y511="--","--",I511)</f>
        <v>2.202</v>
      </c>
      <c r="AC511" s="544" t="n">
        <f aca="false">IF($Y511="--","--",IF(D511&gt;1.5,0.15,ROUND($D511*0.1,2)))</f>
        <v>0.1</v>
      </c>
      <c r="AD511" s="544" t="n">
        <f aca="false">IF($Y511="--","--",0.15)</f>
        <v>0.15</v>
      </c>
      <c r="AE511" s="545" t="n">
        <f aca="false">IF($Y511="--","--",ROUND(AB511+AC511+AD511,2))</f>
        <v>2.45</v>
      </c>
      <c r="AF511" s="565" t="n">
        <f aca="false">IF($Y511="--","--",IF($AB511&lt;=2,$Y511+1,($Y511+1)+ROUNDUP($AB511-2,0)*0.1))</f>
        <v>2.6</v>
      </c>
      <c r="AG511" s="566" t="n">
        <f aca="false">IF($D511=0.4,0.92,IF($D511=0.6,0.68,IF($D511=0.8,0.74,IF($D511=1,0.7,IF($D511=1.2,0.66,IF($D511=1.5,0.6,IF($D511&lt;=2,(2.4-(D511+0.3)),"--")))))))</f>
        <v>0.7</v>
      </c>
      <c r="AH511" s="547" t="n">
        <f aca="false">IF($Y511="--","--",IF($AE511&lt;=$W$4,ROUND(IF($AE511&lt;1.5,$AE511*$AF511*$AG511,1.5*$AF511*$AG511),2),0))</f>
        <v>0</v>
      </c>
      <c r="AI511" s="547" t="n">
        <f aca="false">IF($Y511="--","--",IF($AE511&gt;$W$4,ROUND(IF($AE511&lt;1.5,$AE511*$AF511*$AG511,1.5*$AF511*$AG511),2),0))</f>
        <v>2.73</v>
      </c>
      <c r="AJ511" s="547" t="n">
        <f aca="false">IF($Y511="--","--",IF($AE511&gt;$W$4,ROUND(IF($AE511&lt;1.5,0,IF($AE511&gt;3,1.5*$AF511*$AG511,($AE511-1.5)*$AF511*$AG511)),2),0))</f>
        <v>1.73</v>
      </c>
      <c r="AK511" s="547" t="n">
        <f aca="false">IF($Y511="--","--",IF($AE511&gt;$W$4,ROUND(IF($AE511&lt;3,0,IF($AE511&gt;4.5,1.5*$AF511*$AG511,($AE511-3)*$AF511*$AG511)),2),0))</f>
        <v>0</v>
      </c>
      <c r="AL511" s="547" t="n">
        <f aca="false">IF($Y511="--","--",IF($AE511&gt;$W$4,ROUND(IF($AE511&lt;4.5,0,IF($AE511&gt;6,($AE511-4.5)*$AF511*$AG511,($AE511-4.5)*$AF511*$AG511)),2),0))</f>
        <v>0</v>
      </c>
      <c r="AM511" s="544" t="n">
        <f aca="false">IF($Y511="--","--",IF($AE511&gt;$W$4,IF($AE511&lt;=4,ROUND(($AG511*4)*($AE511+0.5)*2,2),0),0))</f>
        <v>16.52</v>
      </c>
      <c r="AN511" s="548" t="n">
        <f aca="false">IF($Y511="--","--",IF($AE511&gt;$W$4,IF($AE511&gt;4,ROUND(($AG511*4)*($AE511+0.5)*2,2),0),0))</f>
        <v>0</v>
      </c>
      <c r="AO511" s="558" t="s">
        <v>1595</v>
      </c>
      <c r="AP511" s="570" t="s">
        <v>10</v>
      </c>
      <c r="AQ511" s="571" t="s">
        <v>1596</v>
      </c>
      <c r="AR511" s="560" t="n">
        <v>1</v>
      </c>
      <c r="AS511" s="561"/>
      <c r="AT511" s="561"/>
      <c r="AU511" s="562" t="n">
        <v>19</v>
      </c>
      <c r="AV511" s="560" t="n">
        <f aca="false">IF($Y511="--","--",Y511+0.2)</f>
        <v>1.7</v>
      </c>
      <c r="AW511" s="564" t="s">
        <v>1151</v>
      </c>
      <c r="AX511" s="561" t="n">
        <f aca="false">AV511</f>
        <v>1.7</v>
      </c>
      <c r="AY511" s="538" t="n">
        <f aca="false">IF(D511&gt;2,AU511,AU511-AV511)</f>
        <v>17.3</v>
      </c>
      <c r="AZ511" s="538" t="n">
        <f aca="false">N511</f>
        <v>0.2</v>
      </c>
      <c r="BA511" s="538" t="n">
        <f aca="false">P511</f>
        <v>1.9</v>
      </c>
      <c r="BB511" s="537" t="n">
        <f aca="false">IF(F511=0,IF(ROUND(AY511*(((N511*P511)+(((D511+M511*2)/6)*P511))-ROUND(((D511+M511*2)^2)*((PI()*96.379/(4*360))-((SIN((96.379/2)*PI()/180))*(COS((96.379/2)*PI()/180))/4)),4)),2),ROUND(AY511*(((N511*P511)+(((D511+M511*2)/4)*P511))-ROUND(((D511+M511*2)^2)*((PI()*120/(4*360))-((SIN((120/2)*PI()/180))*(COS((120/2)*PI()/180))/4)),4)),2)),0)</f>
        <v>12.61</v>
      </c>
      <c r="BC511" s="549" t="n">
        <f aca="false">IF(F511&gt;0,ROUND(AY511*N511*P511,2),0)</f>
        <v>0</v>
      </c>
      <c r="BD511" s="549" t="n">
        <f aca="false">SUM(Q511:U511,AH511:AL511)</f>
        <v>95.07</v>
      </c>
      <c r="BE511" s="549" t="n">
        <f aca="false">IF(F511=0,ROUND((PI()*((D511+M511*2)^2)/4)*AY511,2),ROUND((D511+M511*2)*(F511+M511*2)*AY511,2))</f>
        <v>19.57</v>
      </c>
      <c r="BF511" s="572" t="n">
        <f aca="false">IF(($I511+M511-0.15)&lt;=2,($I511+M511+0.15),IF(($I511+M511)&lt;=3,2.35,($I511+M511+0.2)-0.85))</f>
        <v>2.35</v>
      </c>
      <c r="BG511" s="572" t="n">
        <f aca="false">IF(D511&gt;2,(I511-F511-M511-0.11),IF(($I511+M511)&lt;=2,0,IF(($I511+M511)&gt;3,0.85,(I511+M511+0.2-BF511))))</f>
        <v>0.152</v>
      </c>
      <c r="BH511" s="572" t="n">
        <f aca="false">IF(D511&gt;2,ROUND(((1.42+0.4)+(0.91+0.4))*2*BG511,2),ROUND(AV511*AX511*BF511,2))</f>
        <v>6.79</v>
      </c>
      <c r="BI511" s="572" t="n">
        <f aca="false">ROUND(((PI()*0.9^2)/4)*BG511,2)</f>
        <v>0.1</v>
      </c>
      <c r="BJ511" s="550" t="n">
        <f aca="false">ROUND(BD511-BE511-BH511-BI511-BB511-BC511,2)</f>
        <v>56</v>
      </c>
      <c r="BK511" s="516"/>
    </row>
    <row r="512" customFormat="false" ht="14.25" hidden="false" customHeight="false" outlineLevel="0" collapsed="false">
      <c r="A512" s="558" t="s">
        <v>1596</v>
      </c>
      <c r="B512" s="570" t="s">
        <v>10</v>
      </c>
      <c r="C512" s="559" t="s">
        <v>1597</v>
      </c>
      <c r="D512" s="560" t="n">
        <v>1</v>
      </c>
      <c r="E512" s="561"/>
      <c r="F512" s="561"/>
      <c r="G512" s="560" t="s">
        <v>1150</v>
      </c>
      <c r="H512" s="562" t="n">
        <v>14</v>
      </c>
      <c r="I512" s="563" t="n">
        <v>2.2149</v>
      </c>
      <c r="J512" s="563" t="n">
        <v>2.2149</v>
      </c>
      <c r="K512" s="536" t="n">
        <v>0</v>
      </c>
      <c r="L512" s="537" t="n">
        <f aca="false">ROUND((I512+J512)/2,2)</f>
        <v>2.21</v>
      </c>
      <c r="M512" s="538" t="n">
        <f aca="false">IF(F512=0,ROUND($D512*0.1,2),IF(D512&gt;2.8,0.18,0.15))</f>
        <v>0.1</v>
      </c>
      <c r="N512" s="538" t="n">
        <f aca="false">IF(F512=0,IF(ROUND($D512/4,2),IF(ROUND(($D512*1.2)/6,2)&lt;0.1,0.1,ROUND(($D512*1.2)/6,2))),0.5)</f>
        <v>0.2</v>
      </c>
      <c r="O512" s="537" t="n">
        <f aca="false">L512+M512+N512</f>
        <v>2.51</v>
      </c>
      <c r="P512" s="537" t="n">
        <f aca="false">IF(O512&lt;2,(D512+M512*2)+0.6,(D512+M512*2)+0.6+ROUNDUP(O512-2,0)*0.1)</f>
        <v>1.9</v>
      </c>
      <c r="Q512" s="539" t="n">
        <f aca="false">IF($O512&lt;=$W$4,ROUND(IF($O512&lt;1.5,$O512*$H512*$P512,1.5*$H512*$P512),2),0)</f>
        <v>0</v>
      </c>
      <c r="R512" s="539" t="n">
        <f aca="false">IF($O512&gt;$W$4,ROUND(IF($O512&lt;1.5,$O512*$H512*$P512,1.5*$H512*$P512),2),0)</f>
        <v>39.9</v>
      </c>
      <c r="S512" s="539" t="n">
        <f aca="false">IF($O512&gt;$W$4,ROUND(IF($O512&lt;1.5,0,IF($O512&gt;3,1.5*$H512*$P512,($O512-1.5)*$H512*$P512)),2),0)</f>
        <v>26.87</v>
      </c>
      <c r="T512" s="539" t="n">
        <f aca="false">IF($O512&gt;$W$4,ROUND(IF($O512&lt;3,0,IF($O512&gt;4.5,1.5*$H512*$P512,($O512-3)*$H512*$P512)),2),0)</f>
        <v>0</v>
      </c>
      <c r="U512" s="539" t="n">
        <f aca="false">IF($O512&gt;$W$4,ROUND(IF($O512&lt;4.5,0,IF($O512&gt;6,($O512-4.5)*$H512*$P512,($O512-4.5)*$H512*$P512)),2),0)</f>
        <v>0</v>
      </c>
      <c r="V512" s="540" t="n">
        <f aca="false">IF($O512&gt;$W$4,IF($O512&lt;=4,ROUND($H512*($O512+0.5)*2,2),0),0)</f>
        <v>84.28</v>
      </c>
      <c r="W512" s="541" t="n">
        <f aca="false">IF($O512&gt;$W$4,IF($O512&gt;4,ROUND($H512*($O512+0.5)*2,2),0),0)</f>
        <v>0</v>
      </c>
      <c r="X512" s="558" t="str">
        <f aca="false">A512</f>
        <v>JD32-3</v>
      </c>
      <c r="Y512" s="560" t="n">
        <f aca="false">IF($D512=0.4,1.2,IF($D512=0.6,1.2,IF($D512=0.8,1.3,IF($D512=1,1.5,IF($D512=1.2,1.7,IF($D512&lt;=2,2,"--"))))))</f>
        <v>1.5</v>
      </c>
      <c r="Z512" s="564" t="s">
        <v>1151</v>
      </c>
      <c r="AA512" s="561" t="n">
        <f aca="false">Y512</f>
        <v>1.5</v>
      </c>
      <c r="AB512" s="543" t="n">
        <f aca="false">IF($Y512="--","--",I512)</f>
        <v>2.2149</v>
      </c>
      <c r="AC512" s="544" t="n">
        <f aca="false">IF($Y512="--","--",IF(D512&gt;1.5,0.15,ROUND($D512*0.1,2)))</f>
        <v>0.1</v>
      </c>
      <c r="AD512" s="544" t="n">
        <f aca="false">IF($Y512="--","--",0.15)</f>
        <v>0.15</v>
      </c>
      <c r="AE512" s="545" t="n">
        <f aca="false">IF($Y512="--","--",ROUND(AB512+AC512+AD512,2))</f>
        <v>2.46</v>
      </c>
      <c r="AF512" s="565" t="n">
        <f aca="false">IF($Y512="--","--",IF($AB512&lt;=2,$Y512+1,($Y512+1)+ROUNDUP($AB512-2,0)*0.1))</f>
        <v>2.6</v>
      </c>
      <c r="AG512" s="566" t="n">
        <f aca="false">IF($D512=0.4,0.92,IF($D512=0.6,0.68,IF($D512=0.8,0.74,IF($D512=1,0.7,IF($D512=1.2,0.66,IF($D512=1.5,0.6,IF($D512&lt;=2,(2.4-(D512+0.3)),"--")))))))</f>
        <v>0.7</v>
      </c>
      <c r="AH512" s="547" t="n">
        <f aca="false">IF($Y512="--","--",IF($AE512&lt;=$W$4,ROUND(IF($AE512&lt;1.5,$AE512*$AF512*$AG512,1.5*$AF512*$AG512),2),0))</f>
        <v>0</v>
      </c>
      <c r="AI512" s="547" t="n">
        <f aca="false">IF($Y512="--","--",IF($AE512&gt;$W$4,ROUND(IF($AE512&lt;1.5,$AE512*$AF512*$AG512,1.5*$AF512*$AG512),2),0))</f>
        <v>2.73</v>
      </c>
      <c r="AJ512" s="547" t="n">
        <f aca="false">IF($Y512="--","--",IF($AE512&gt;$W$4,ROUND(IF($AE512&lt;1.5,0,IF($AE512&gt;3,1.5*$AF512*$AG512,($AE512-1.5)*$AF512*$AG512)),2),0))</f>
        <v>1.75</v>
      </c>
      <c r="AK512" s="547" t="n">
        <f aca="false">IF($Y512="--","--",IF($AE512&gt;$W$4,ROUND(IF($AE512&lt;3,0,IF($AE512&gt;4.5,1.5*$AF512*$AG512,($AE512-3)*$AF512*$AG512)),2),0))</f>
        <v>0</v>
      </c>
      <c r="AL512" s="547" t="n">
        <f aca="false">IF($Y512="--","--",IF($AE512&gt;$W$4,ROUND(IF($AE512&lt;4.5,0,IF($AE512&gt;6,($AE512-4.5)*$AF512*$AG512,($AE512-4.5)*$AF512*$AG512)),2),0))</f>
        <v>0</v>
      </c>
      <c r="AM512" s="544" t="n">
        <f aca="false">IF($Y512="--","--",IF($AE512&gt;$W$4,IF($AE512&lt;=4,ROUND(($AG512*4)*($AE512+0.5)*2,2),0),0))</f>
        <v>16.58</v>
      </c>
      <c r="AN512" s="548" t="n">
        <f aca="false">IF($Y512="--","--",IF($AE512&gt;$W$4,IF($AE512&gt;4,ROUND(($AG512*4)*($AE512+0.5)*2,2),0),0))</f>
        <v>0</v>
      </c>
      <c r="AO512" s="558" t="s">
        <v>1596</v>
      </c>
      <c r="AP512" s="570" t="s">
        <v>10</v>
      </c>
      <c r="AQ512" s="571" t="s">
        <v>1597</v>
      </c>
      <c r="AR512" s="560" t="n">
        <v>1</v>
      </c>
      <c r="AS512" s="561"/>
      <c r="AT512" s="561"/>
      <c r="AU512" s="562" t="n">
        <v>14</v>
      </c>
      <c r="AV512" s="560" t="n">
        <f aca="false">IF($Y512="--","--",Y512+0.2)</f>
        <v>1.7</v>
      </c>
      <c r="AW512" s="564" t="s">
        <v>1151</v>
      </c>
      <c r="AX512" s="561" t="n">
        <f aca="false">AV512</f>
        <v>1.7</v>
      </c>
      <c r="AY512" s="538" t="n">
        <f aca="false">IF(D512&gt;2,AU512,AU512-AV512)</f>
        <v>12.3</v>
      </c>
      <c r="AZ512" s="538" t="n">
        <f aca="false">N512</f>
        <v>0.2</v>
      </c>
      <c r="BA512" s="538" t="n">
        <f aca="false">P512</f>
        <v>1.9</v>
      </c>
      <c r="BB512" s="537" t="n">
        <f aca="false">IF(F512=0,IF(ROUND(AY512*(((N512*P512)+(((D512+M512*2)/6)*P512))-ROUND(((D512+M512*2)^2)*((PI()*96.379/(4*360))-((SIN((96.379/2)*PI()/180))*(COS((96.379/2)*PI()/180))/4)),4)),2),ROUND(AY512*(((N512*P512)+(((D512+M512*2)/4)*P512))-ROUND(((D512+M512*2)^2)*((PI()*120/(4*360))-((SIN((120/2)*PI()/180))*(COS((120/2)*PI()/180))/4)),4)),2)),0)</f>
        <v>8.97</v>
      </c>
      <c r="BC512" s="549" t="n">
        <f aca="false">IF(F512&gt;0,ROUND(AY512*N512*P512,2),0)</f>
        <v>0</v>
      </c>
      <c r="BD512" s="549" t="n">
        <f aca="false">SUM(Q512:U512,AH512:AL512)</f>
        <v>71.25</v>
      </c>
      <c r="BE512" s="549" t="n">
        <f aca="false">IF(F512=0,ROUND((PI()*((D512+M512*2)^2)/4)*AY512,2),ROUND((D512+M512*2)*(F512+M512*2)*AY512,2))</f>
        <v>13.91</v>
      </c>
      <c r="BF512" s="572" t="n">
        <f aca="false">IF(($I512+M512-0.15)&lt;=2,($I512+M512+0.15),IF(($I512+M512)&lt;=3,2.35,($I512+M512+0.2)-0.85))</f>
        <v>2.35</v>
      </c>
      <c r="BG512" s="572" t="n">
        <f aca="false">IF(D512&gt;2,(I512-F512-M512-0.11),IF(($I512+M512)&lt;=2,0,IF(($I512+M512)&gt;3,0.85,(I512+M512+0.2-BF512))))</f>
        <v>0.1649</v>
      </c>
      <c r="BH512" s="572" t="n">
        <f aca="false">IF(D512&gt;2,ROUND(((1.42+0.4)+(0.91+0.4))*2*BG512,2),ROUND(AV512*AX512*BF512,2))</f>
        <v>6.79</v>
      </c>
      <c r="BI512" s="572" t="n">
        <f aca="false">ROUND(((PI()*0.9^2)/4)*BG512,2)</f>
        <v>0.1</v>
      </c>
      <c r="BJ512" s="550" t="n">
        <f aca="false">ROUND(BD512-BE512-BH512-BI512-BB512-BC512,2)</f>
        <v>41.48</v>
      </c>
      <c r="BK512" s="516"/>
    </row>
    <row r="513" customFormat="false" ht="14.25" hidden="false" customHeight="false" outlineLevel="0" collapsed="false">
      <c r="A513" s="558" t="s">
        <v>1597</v>
      </c>
      <c r="B513" s="570" t="s">
        <v>10</v>
      </c>
      <c r="C513" s="559" t="s">
        <v>1598</v>
      </c>
      <c r="D513" s="560" t="n">
        <v>1</v>
      </c>
      <c r="E513" s="561"/>
      <c r="F513" s="561"/>
      <c r="G513" s="560" t="s">
        <v>1150</v>
      </c>
      <c r="H513" s="562" t="n">
        <v>15</v>
      </c>
      <c r="I513" s="563" t="n">
        <v>2.2149</v>
      </c>
      <c r="J513" s="563" t="n">
        <v>2.1984</v>
      </c>
      <c r="K513" s="536" t="n">
        <v>0</v>
      </c>
      <c r="L513" s="537" t="n">
        <f aca="false">ROUND((I513+J513)/2,2)</f>
        <v>2.21</v>
      </c>
      <c r="M513" s="538" t="n">
        <f aca="false">IF(F513=0,ROUND($D513*0.1,2),IF(D513&gt;2.8,0.18,0.15))</f>
        <v>0.1</v>
      </c>
      <c r="N513" s="538" t="n">
        <f aca="false">IF(F513=0,IF(ROUND($D513/4,2),IF(ROUND(($D513*1.2)/6,2)&lt;0.1,0.1,ROUND(($D513*1.2)/6,2))),0.5)</f>
        <v>0.2</v>
      </c>
      <c r="O513" s="537" t="n">
        <f aca="false">L513+M513+N513</f>
        <v>2.51</v>
      </c>
      <c r="P513" s="537" t="n">
        <f aca="false">IF(O513&lt;2,(D513+M513*2)+0.6,(D513+M513*2)+0.6+ROUNDUP(O513-2,0)*0.1)</f>
        <v>1.9</v>
      </c>
      <c r="Q513" s="539" t="n">
        <f aca="false">IF($O513&lt;=$W$4,ROUND(IF($O513&lt;1.5,$O513*$H513*$P513,1.5*$H513*$P513),2),0)</f>
        <v>0</v>
      </c>
      <c r="R513" s="539" t="n">
        <f aca="false">IF($O513&gt;$W$4,ROUND(IF($O513&lt;1.5,$O513*$H513*$P513,1.5*$H513*$P513),2),0)</f>
        <v>42.75</v>
      </c>
      <c r="S513" s="539" t="n">
        <f aca="false">IF($O513&gt;$W$4,ROUND(IF($O513&lt;1.5,0,IF($O513&gt;3,1.5*$H513*$P513,($O513-1.5)*$H513*$P513)),2),0)</f>
        <v>28.79</v>
      </c>
      <c r="T513" s="539" t="n">
        <f aca="false">IF($O513&gt;$W$4,ROUND(IF($O513&lt;3,0,IF($O513&gt;4.5,1.5*$H513*$P513,($O513-3)*$H513*$P513)),2),0)</f>
        <v>0</v>
      </c>
      <c r="U513" s="539" t="n">
        <f aca="false">IF($O513&gt;$W$4,ROUND(IF($O513&lt;4.5,0,IF($O513&gt;6,($O513-4.5)*$H513*$P513,($O513-4.5)*$H513*$P513)),2),0)</f>
        <v>0</v>
      </c>
      <c r="V513" s="540" t="n">
        <f aca="false">IF($O513&gt;$W$4,IF($O513&lt;=4,ROUND($H513*($O513+0.5)*2,2),0),0)</f>
        <v>90.3</v>
      </c>
      <c r="W513" s="541" t="n">
        <f aca="false">IF($O513&gt;$W$4,IF($O513&gt;4,ROUND($H513*($O513+0.5)*2,2),0),0)</f>
        <v>0</v>
      </c>
      <c r="X513" s="558" t="str">
        <f aca="false">A513</f>
        <v>JD32-4</v>
      </c>
      <c r="Y513" s="560" t="n">
        <f aca="false">IF($D513=0.4,1.2,IF($D513=0.6,1.2,IF($D513=0.8,1.3,IF($D513=1,1.5,IF($D513=1.2,1.7,IF($D513&lt;=2,2,"--"))))))</f>
        <v>1.5</v>
      </c>
      <c r="Z513" s="564" t="s">
        <v>1151</v>
      </c>
      <c r="AA513" s="561" t="n">
        <f aca="false">Y513</f>
        <v>1.5</v>
      </c>
      <c r="AB513" s="543" t="n">
        <f aca="false">IF($Y513="--","--",I513)</f>
        <v>2.2149</v>
      </c>
      <c r="AC513" s="544" t="n">
        <f aca="false">IF($Y513="--","--",IF(D513&gt;1.5,0.15,ROUND($D513*0.1,2)))</f>
        <v>0.1</v>
      </c>
      <c r="AD513" s="544" t="n">
        <f aca="false">IF($Y513="--","--",0.15)</f>
        <v>0.15</v>
      </c>
      <c r="AE513" s="545" t="n">
        <f aca="false">IF($Y513="--","--",ROUND(AB513+AC513+AD513,2))</f>
        <v>2.46</v>
      </c>
      <c r="AF513" s="565" t="n">
        <f aca="false">IF($Y513="--","--",IF($AB513&lt;=2,$Y513+1,($Y513+1)+ROUNDUP($AB513-2,0)*0.1))</f>
        <v>2.6</v>
      </c>
      <c r="AG513" s="566" t="n">
        <f aca="false">IF($D513=0.4,0.92,IF($D513=0.6,0.68,IF($D513=0.8,0.74,IF($D513=1,0.7,IF($D513=1.2,0.66,IF($D513=1.5,0.6,IF($D513&lt;=2,(2.4-(D513+0.3)),"--")))))))</f>
        <v>0.7</v>
      </c>
      <c r="AH513" s="547" t="n">
        <f aca="false">IF($Y513="--","--",IF($AE513&lt;=$W$4,ROUND(IF($AE513&lt;1.5,$AE513*$AF513*$AG513,1.5*$AF513*$AG513),2),0))</f>
        <v>0</v>
      </c>
      <c r="AI513" s="547" t="n">
        <f aca="false">IF($Y513="--","--",IF($AE513&gt;$W$4,ROUND(IF($AE513&lt;1.5,$AE513*$AF513*$AG513,1.5*$AF513*$AG513),2),0))</f>
        <v>2.73</v>
      </c>
      <c r="AJ513" s="547" t="n">
        <f aca="false">IF($Y513="--","--",IF($AE513&gt;$W$4,ROUND(IF($AE513&lt;1.5,0,IF($AE513&gt;3,1.5*$AF513*$AG513,($AE513-1.5)*$AF513*$AG513)),2),0))</f>
        <v>1.75</v>
      </c>
      <c r="AK513" s="547" t="n">
        <f aca="false">IF($Y513="--","--",IF($AE513&gt;$W$4,ROUND(IF($AE513&lt;3,0,IF($AE513&gt;4.5,1.5*$AF513*$AG513,($AE513-3)*$AF513*$AG513)),2),0))</f>
        <v>0</v>
      </c>
      <c r="AL513" s="547" t="n">
        <f aca="false">IF($Y513="--","--",IF($AE513&gt;$W$4,ROUND(IF($AE513&lt;4.5,0,IF($AE513&gt;6,($AE513-4.5)*$AF513*$AG513,($AE513-4.5)*$AF513*$AG513)),2),0))</f>
        <v>0</v>
      </c>
      <c r="AM513" s="544" t="n">
        <f aca="false">IF($Y513="--","--",IF($AE513&gt;$W$4,IF($AE513&lt;=4,ROUND(($AG513*4)*($AE513+0.5)*2,2),0),0))</f>
        <v>16.58</v>
      </c>
      <c r="AN513" s="548" t="n">
        <f aca="false">IF($Y513="--","--",IF($AE513&gt;$W$4,IF($AE513&gt;4,ROUND(($AG513*4)*($AE513+0.5)*2,2),0),0))</f>
        <v>0</v>
      </c>
      <c r="AO513" s="558" t="s">
        <v>1597</v>
      </c>
      <c r="AP513" s="570" t="s">
        <v>10</v>
      </c>
      <c r="AQ513" s="571" t="s">
        <v>1598</v>
      </c>
      <c r="AR513" s="560" t="n">
        <v>1</v>
      </c>
      <c r="AS513" s="561"/>
      <c r="AT513" s="561"/>
      <c r="AU513" s="562" t="n">
        <v>15</v>
      </c>
      <c r="AV513" s="560" t="n">
        <f aca="false">IF($Y513="--","--",Y513+0.2)</f>
        <v>1.7</v>
      </c>
      <c r="AW513" s="564" t="s">
        <v>1151</v>
      </c>
      <c r="AX513" s="561" t="n">
        <f aca="false">AV513</f>
        <v>1.7</v>
      </c>
      <c r="AY513" s="538" t="n">
        <f aca="false">IF(D513&gt;2,AU513,AU513-AV513)</f>
        <v>13.3</v>
      </c>
      <c r="AZ513" s="538" t="n">
        <f aca="false">N513</f>
        <v>0.2</v>
      </c>
      <c r="BA513" s="538" t="n">
        <f aca="false">P513</f>
        <v>1.9</v>
      </c>
      <c r="BB513" s="537" t="n">
        <f aca="false">IF(F513=0,IF(ROUND(AY513*(((N513*P513)+(((D513+M513*2)/6)*P513))-ROUND(((D513+M513*2)^2)*((PI()*96.379/(4*360))-((SIN((96.379/2)*PI()/180))*(COS((96.379/2)*PI()/180))/4)),4)),2),ROUND(AY513*(((N513*P513)+(((D513+M513*2)/4)*P513))-ROUND(((D513+M513*2)^2)*((PI()*120/(4*360))-((SIN((120/2)*PI()/180))*(COS((120/2)*PI()/180))/4)),4)),2)),0)</f>
        <v>9.69</v>
      </c>
      <c r="BC513" s="549" t="n">
        <f aca="false">IF(F513&gt;0,ROUND(AY513*N513*P513,2),0)</f>
        <v>0</v>
      </c>
      <c r="BD513" s="549" t="n">
        <f aca="false">SUM(Q513:U513,AH513:AL513)</f>
        <v>76.02</v>
      </c>
      <c r="BE513" s="549" t="n">
        <f aca="false">IF(F513=0,ROUND((PI()*((D513+M513*2)^2)/4)*AY513,2),ROUND((D513+M513*2)*(F513+M513*2)*AY513,2))</f>
        <v>15.04</v>
      </c>
      <c r="BF513" s="572" t="n">
        <f aca="false">IF(($I513+M513-0.15)&lt;=2,($I513+M513+0.15),IF(($I513+M513)&lt;=3,2.35,($I513+M513+0.2)-0.85))</f>
        <v>2.35</v>
      </c>
      <c r="BG513" s="572" t="n">
        <f aca="false">IF(D513&gt;2,(I513-F513-M513-0.11),IF(($I513+M513)&lt;=2,0,IF(($I513+M513)&gt;3,0.85,(I513+M513+0.2-BF513))))</f>
        <v>0.1649</v>
      </c>
      <c r="BH513" s="572" t="n">
        <f aca="false">IF(D513&gt;2,ROUND(((1.42+0.4)+(0.91+0.4))*2*BG513,2),ROUND(AV513*AX513*BF513,2))</f>
        <v>6.79</v>
      </c>
      <c r="BI513" s="572" t="n">
        <f aca="false">ROUND(((PI()*0.9^2)/4)*BG513,2)</f>
        <v>0.1</v>
      </c>
      <c r="BJ513" s="550" t="n">
        <f aca="false">ROUND(BD513-BE513-BH513-BI513-BB513-BC513,2)</f>
        <v>44.4</v>
      </c>
      <c r="BK513" s="516"/>
    </row>
    <row r="514" customFormat="false" ht="14.25" hidden="false" customHeight="false" outlineLevel="0" collapsed="false">
      <c r="A514" s="558" t="s">
        <v>1598</v>
      </c>
      <c r="B514" s="570" t="s">
        <v>10</v>
      </c>
      <c r="C514" s="559" t="s">
        <v>1599</v>
      </c>
      <c r="D514" s="560" t="n">
        <v>1</v>
      </c>
      <c r="E514" s="561"/>
      <c r="F514" s="561"/>
      <c r="G514" s="560" t="s">
        <v>1150</v>
      </c>
      <c r="H514" s="562" t="n">
        <v>8</v>
      </c>
      <c r="I514" s="563" t="n">
        <v>2.1984</v>
      </c>
      <c r="J514" s="563" t="n">
        <v>2.1756</v>
      </c>
      <c r="K514" s="536" t="n">
        <v>0</v>
      </c>
      <c r="L514" s="537" t="n">
        <f aca="false">ROUND((I514+J514)/2,2)</f>
        <v>2.19</v>
      </c>
      <c r="M514" s="538" t="n">
        <f aca="false">IF(F514=0,ROUND($D514*0.1,2),IF(D514&gt;2.8,0.18,0.15))</f>
        <v>0.1</v>
      </c>
      <c r="N514" s="538" t="n">
        <f aca="false">IF(F514=0,IF(ROUND($D514/4,2),IF(ROUND(($D514*1.2)/6,2)&lt;0.1,0.1,ROUND(($D514*1.2)/6,2))),0.5)</f>
        <v>0.2</v>
      </c>
      <c r="O514" s="537" t="n">
        <f aca="false">L514+M514+N514</f>
        <v>2.49</v>
      </c>
      <c r="P514" s="537" t="n">
        <f aca="false">IF(O514&lt;2,(D514+M514*2)+0.6,(D514+M514*2)+0.6+ROUNDUP(O514-2,0)*0.1)</f>
        <v>1.9</v>
      </c>
      <c r="Q514" s="539" t="n">
        <f aca="false">IF($O514&lt;=$W$4,ROUND(IF($O514&lt;1.5,$O514*$H514*$P514,1.5*$H514*$P514),2),0)</f>
        <v>0</v>
      </c>
      <c r="R514" s="539" t="n">
        <f aca="false">IF($O514&gt;$W$4,ROUND(IF($O514&lt;1.5,$O514*$H514*$P514,1.5*$H514*$P514),2),0)</f>
        <v>22.8</v>
      </c>
      <c r="S514" s="539" t="n">
        <f aca="false">IF($O514&gt;$W$4,ROUND(IF($O514&lt;1.5,0,IF($O514&gt;3,1.5*$H514*$P514,($O514-1.5)*$H514*$P514)),2),0)</f>
        <v>15.05</v>
      </c>
      <c r="T514" s="539" t="n">
        <f aca="false">IF($O514&gt;$W$4,ROUND(IF($O514&lt;3,0,IF($O514&gt;4.5,1.5*$H514*$P514,($O514-3)*$H514*$P514)),2),0)</f>
        <v>0</v>
      </c>
      <c r="U514" s="539" t="n">
        <f aca="false">IF($O514&gt;$W$4,ROUND(IF($O514&lt;4.5,0,IF($O514&gt;6,($O514-4.5)*$H514*$P514,($O514-4.5)*$H514*$P514)),2),0)</f>
        <v>0</v>
      </c>
      <c r="V514" s="540" t="n">
        <f aca="false">IF($O514&gt;$W$4,IF($O514&lt;=4,ROUND($H514*($O514+0.5)*2,2),0),0)</f>
        <v>47.84</v>
      </c>
      <c r="W514" s="541" t="n">
        <f aca="false">IF($O514&gt;$W$4,IF($O514&gt;4,ROUND($H514*($O514+0.5)*2,2),0),0)</f>
        <v>0</v>
      </c>
      <c r="X514" s="558" t="str">
        <f aca="false">A514</f>
        <v>JD32-5</v>
      </c>
      <c r="Y514" s="560" t="n">
        <f aca="false">IF($D514=0.4,1.2,IF($D514=0.6,1.2,IF($D514=0.8,1.3,IF($D514=1,1.5,IF($D514=1.2,1.7,IF($D514&lt;=2,2,"--"))))))</f>
        <v>1.5</v>
      </c>
      <c r="Z514" s="564" t="s">
        <v>1151</v>
      </c>
      <c r="AA514" s="561" t="n">
        <f aca="false">Y514</f>
        <v>1.5</v>
      </c>
      <c r="AB514" s="543" t="n">
        <f aca="false">IF($Y514="--","--",I514)</f>
        <v>2.1984</v>
      </c>
      <c r="AC514" s="544" t="n">
        <f aca="false">IF($Y514="--","--",IF(D514&gt;1.5,0.15,ROUND($D514*0.1,2)))</f>
        <v>0.1</v>
      </c>
      <c r="AD514" s="544" t="n">
        <f aca="false">IF($Y514="--","--",0.15)</f>
        <v>0.15</v>
      </c>
      <c r="AE514" s="545" t="n">
        <f aca="false">IF($Y514="--","--",ROUND(AB514+AC514+AD514,2))</f>
        <v>2.45</v>
      </c>
      <c r="AF514" s="565" t="n">
        <f aca="false">IF($Y514="--","--",IF($AB514&lt;=2,$Y514+1,($Y514+1)+ROUNDUP($AB514-2,0)*0.1))</f>
        <v>2.6</v>
      </c>
      <c r="AG514" s="566" t="n">
        <f aca="false">IF($D514=0.4,0.92,IF($D514=0.6,0.68,IF($D514=0.8,0.74,IF($D514=1,0.7,IF($D514=1.2,0.66,IF($D514=1.5,0.6,IF($D514&lt;=2,(2.4-(D514+0.3)),"--")))))))</f>
        <v>0.7</v>
      </c>
      <c r="AH514" s="547" t="n">
        <f aca="false">IF($Y514="--","--",IF($AE514&lt;=$W$4,ROUND(IF($AE514&lt;1.5,$AE514*$AF514*$AG514,1.5*$AF514*$AG514),2),0))</f>
        <v>0</v>
      </c>
      <c r="AI514" s="547" t="n">
        <f aca="false">IF($Y514="--","--",IF($AE514&gt;$W$4,ROUND(IF($AE514&lt;1.5,$AE514*$AF514*$AG514,1.5*$AF514*$AG514),2),0))</f>
        <v>2.73</v>
      </c>
      <c r="AJ514" s="547" t="n">
        <f aca="false">IF($Y514="--","--",IF($AE514&gt;$W$4,ROUND(IF($AE514&lt;1.5,0,IF($AE514&gt;3,1.5*$AF514*$AG514,($AE514-1.5)*$AF514*$AG514)),2),0))</f>
        <v>1.73</v>
      </c>
      <c r="AK514" s="547" t="n">
        <f aca="false">IF($Y514="--","--",IF($AE514&gt;$W$4,ROUND(IF($AE514&lt;3,0,IF($AE514&gt;4.5,1.5*$AF514*$AG514,($AE514-3)*$AF514*$AG514)),2),0))</f>
        <v>0</v>
      </c>
      <c r="AL514" s="547" t="n">
        <f aca="false">IF($Y514="--","--",IF($AE514&gt;$W$4,ROUND(IF($AE514&lt;4.5,0,IF($AE514&gt;6,($AE514-4.5)*$AF514*$AG514,($AE514-4.5)*$AF514*$AG514)),2),0))</f>
        <v>0</v>
      </c>
      <c r="AM514" s="544" t="n">
        <f aca="false">IF($Y514="--","--",IF($AE514&gt;$W$4,IF($AE514&lt;=4,ROUND(($AG514*4)*($AE514+0.5)*2,2),0),0))</f>
        <v>16.52</v>
      </c>
      <c r="AN514" s="548" t="n">
        <f aca="false">IF($Y514="--","--",IF($AE514&gt;$W$4,IF($AE514&gt;4,ROUND(($AG514*4)*($AE514+0.5)*2,2),0),0))</f>
        <v>0</v>
      </c>
      <c r="AO514" s="558" t="s">
        <v>1598</v>
      </c>
      <c r="AP514" s="570" t="s">
        <v>10</v>
      </c>
      <c r="AQ514" s="571" t="s">
        <v>1599</v>
      </c>
      <c r="AR514" s="560" t="n">
        <v>1</v>
      </c>
      <c r="AS514" s="561"/>
      <c r="AT514" s="561"/>
      <c r="AU514" s="562" t="n">
        <v>8</v>
      </c>
      <c r="AV514" s="560" t="n">
        <f aca="false">IF($Y514="--","--",Y514+0.2)</f>
        <v>1.7</v>
      </c>
      <c r="AW514" s="564" t="s">
        <v>1151</v>
      </c>
      <c r="AX514" s="561" t="n">
        <f aca="false">AV514</f>
        <v>1.7</v>
      </c>
      <c r="AY514" s="538" t="n">
        <f aca="false">IF(D514&gt;2,AU514,AU514-AV514)</f>
        <v>6.3</v>
      </c>
      <c r="AZ514" s="538" t="n">
        <f aca="false">N514</f>
        <v>0.2</v>
      </c>
      <c r="BA514" s="538" t="n">
        <f aca="false">P514</f>
        <v>1.9</v>
      </c>
      <c r="BB514" s="537" t="n">
        <f aca="false">IF(F514=0,IF(ROUND(AY514*(((N514*P514)+(((D514+M514*2)/6)*P514))-ROUND(((D514+M514*2)^2)*((PI()*96.379/(4*360))-((SIN((96.379/2)*PI()/180))*(COS((96.379/2)*PI()/180))/4)),4)),2),ROUND(AY514*(((N514*P514)+(((D514+M514*2)/4)*P514))-ROUND(((D514+M514*2)^2)*((PI()*120/(4*360))-((SIN((120/2)*PI()/180))*(COS((120/2)*PI()/180))/4)),4)),2)),0)</f>
        <v>4.59</v>
      </c>
      <c r="BC514" s="549" t="n">
        <f aca="false">IF(F514&gt;0,ROUND(AY514*N514*P514,2),0)</f>
        <v>0</v>
      </c>
      <c r="BD514" s="549" t="n">
        <f aca="false">SUM(Q514:U514,AH514:AL514)</f>
        <v>42.31</v>
      </c>
      <c r="BE514" s="549" t="n">
        <f aca="false">IF(F514=0,ROUND((PI()*((D514+M514*2)^2)/4)*AY514,2),ROUND((D514+M514*2)*(F514+M514*2)*AY514,2))</f>
        <v>7.13</v>
      </c>
      <c r="BF514" s="572" t="n">
        <f aca="false">IF(($I514+M514-0.15)&lt;=2,($I514+M514+0.15),IF(($I514+M514)&lt;=3,2.35,($I514+M514+0.2)-0.85))</f>
        <v>2.35</v>
      </c>
      <c r="BG514" s="572" t="n">
        <f aca="false">IF(D514&gt;2,(I514-F514-M514-0.11),IF(($I514+M514)&lt;=2,0,IF(($I514+M514)&gt;3,0.85,(I514+M514+0.2-BF514))))</f>
        <v>0.1484</v>
      </c>
      <c r="BH514" s="572" t="n">
        <f aca="false">IF(D514&gt;2,ROUND(((1.42+0.4)+(0.91+0.4))*2*BG514,2),ROUND(AV514*AX514*BF514,2))</f>
        <v>6.79</v>
      </c>
      <c r="BI514" s="572" t="n">
        <f aca="false">ROUND(((PI()*0.9^2)/4)*BG514,2)</f>
        <v>0.09</v>
      </c>
      <c r="BJ514" s="550" t="n">
        <f aca="false">ROUND(BD514-BE514-BH514-BI514-BB514-BC514,2)</f>
        <v>23.71</v>
      </c>
      <c r="BK514" s="516"/>
    </row>
    <row r="515" customFormat="false" ht="14.25" hidden="false" customHeight="false" outlineLevel="0" collapsed="false">
      <c r="A515" s="558" t="s">
        <v>1599</v>
      </c>
      <c r="B515" s="570" t="s">
        <v>10</v>
      </c>
      <c r="C515" s="559" t="s">
        <v>1600</v>
      </c>
      <c r="D515" s="560" t="n">
        <v>1</v>
      </c>
      <c r="E515" s="561"/>
      <c r="F515" s="561"/>
      <c r="G515" s="560" t="s">
        <v>1150</v>
      </c>
      <c r="H515" s="562" t="n">
        <v>19</v>
      </c>
      <c r="I515" s="563" t="n">
        <v>2.1756</v>
      </c>
      <c r="J515" s="563" t="n">
        <v>2.5183</v>
      </c>
      <c r="K515" s="536" t="n">
        <v>0</v>
      </c>
      <c r="L515" s="537" t="n">
        <f aca="false">ROUND((I515+J515)/2,2)</f>
        <v>2.35</v>
      </c>
      <c r="M515" s="538" t="n">
        <f aca="false">IF(F515=0,ROUND($D515*0.1,2),IF(D515&gt;2.8,0.18,0.15))</f>
        <v>0.1</v>
      </c>
      <c r="N515" s="538" t="n">
        <f aca="false">IF(F515=0,IF(ROUND($D515/4,2),IF(ROUND(($D515*1.2)/6,2)&lt;0.1,0.1,ROUND(($D515*1.2)/6,2))),0.5)</f>
        <v>0.2</v>
      </c>
      <c r="O515" s="537" t="n">
        <f aca="false">L515+M515+N515</f>
        <v>2.65</v>
      </c>
      <c r="P515" s="537" t="n">
        <f aca="false">IF(O515&lt;2,(D515+M515*2)+0.6,(D515+M515*2)+0.6+ROUNDUP(O515-2,0)*0.1)</f>
        <v>1.9</v>
      </c>
      <c r="Q515" s="539" t="n">
        <f aca="false">IF($O515&lt;=$W$4,ROUND(IF($O515&lt;1.5,$O515*$H515*$P515,1.5*$H515*$P515),2),0)</f>
        <v>0</v>
      </c>
      <c r="R515" s="539" t="n">
        <f aca="false">IF($O515&gt;$W$4,ROUND(IF($O515&lt;1.5,$O515*$H515*$P515,1.5*$H515*$P515),2),0)</f>
        <v>54.15</v>
      </c>
      <c r="S515" s="539" t="n">
        <f aca="false">IF($O515&gt;$W$4,ROUND(IF($O515&lt;1.5,0,IF($O515&gt;3,1.5*$H515*$P515,($O515-1.5)*$H515*$P515)),2),0)</f>
        <v>41.52</v>
      </c>
      <c r="T515" s="539" t="n">
        <f aca="false">IF($O515&gt;$W$4,ROUND(IF($O515&lt;3,0,IF($O515&gt;4.5,1.5*$H515*$P515,($O515-3)*$H515*$P515)),2),0)</f>
        <v>0</v>
      </c>
      <c r="U515" s="539" t="n">
        <f aca="false">IF($O515&gt;$W$4,ROUND(IF($O515&lt;4.5,0,IF($O515&gt;6,($O515-4.5)*$H515*$P515,($O515-4.5)*$H515*$P515)),2),0)</f>
        <v>0</v>
      </c>
      <c r="V515" s="540" t="n">
        <f aca="false">IF($O515&gt;$W$4,IF($O515&lt;=4,ROUND($H515*($O515+0.5)*2,2),0),0)</f>
        <v>119.7</v>
      </c>
      <c r="W515" s="541" t="n">
        <f aca="false">IF($O515&gt;$W$4,IF($O515&gt;4,ROUND($H515*($O515+0.5)*2,2),0),0)</f>
        <v>0</v>
      </c>
      <c r="X515" s="558" t="str">
        <f aca="false">A515</f>
        <v>JD32-6</v>
      </c>
      <c r="Y515" s="560" t="n">
        <f aca="false">IF($D515=0.4,1.2,IF($D515=0.6,1.2,IF($D515=0.8,1.3,IF($D515=1,1.5,IF($D515=1.2,1.7,IF($D515&lt;=2,2,"--"))))))</f>
        <v>1.5</v>
      </c>
      <c r="Z515" s="564" t="s">
        <v>1151</v>
      </c>
      <c r="AA515" s="561" t="n">
        <f aca="false">Y515</f>
        <v>1.5</v>
      </c>
      <c r="AB515" s="543" t="n">
        <f aca="false">IF($Y515="--","--",I515)</f>
        <v>2.1756</v>
      </c>
      <c r="AC515" s="544" t="n">
        <f aca="false">IF($Y515="--","--",IF(D515&gt;1.5,0.15,ROUND($D515*0.1,2)))</f>
        <v>0.1</v>
      </c>
      <c r="AD515" s="544" t="n">
        <f aca="false">IF($Y515="--","--",0.15)</f>
        <v>0.15</v>
      </c>
      <c r="AE515" s="545" t="n">
        <f aca="false">IF($Y515="--","--",ROUND(AB515+AC515+AD515,2))</f>
        <v>2.43</v>
      </c>
      <c r="AF515" s="565" t="n">
        <f aca="false">IF($Y515="--","--",IF($AB515&lt;=2,$Y515+1,($Y515+1)+ROUNDUP($AB515-2,0)*0.1))</f>
        <v>2.6</v>
      </c>
      <c r="AG515" s="566" t="n">
        <f aca="false">IF($D515=0.4,0.92,IF($D515=0.6,0.68,IF($D515=0.8,0.74,IF($D515=1,0.7,IF($D515=1.2,0.66,IF($D515=1.5,0.6,IF($D515&lt;=2,(2.4-(D515+0.3)),"--")))))))</f>
        <v>0.7</v>
      </c>
      <c r="AH515" s="547" t="n">
        <f aca="false">IF($Y515="--","--",IF($AE515&lt;=$W$4,ROUND(IF($AE515&lt;1.5,$AE515*$AF515*$AG515,1.5*$AF515*$AG515),2),0))</f>
        <v>0</v>
      </c>
      <c r="AI515" s="547" t="n">
        <f aca="false">IF($Y515="--","--",IF($AE515&gt;$W$4,ROUND(IF($AE515&lt;1.5,$AE515*$AF515*$AG515,1.5*$AF515*$AG515),2),0))</f>
        <v>2.73</v>
      </c>
      <c r="AJ515" s="547" t="n">
        <f aca="false">IF($Y515="--","--",IF($AE515&gt;$W$4,ROUND(IF($AE515&lt;1.5,0,IF($AE515&gt;3,1.5*$AF515*$AG515,($AE515-1.5)*$AF515*$AG515)),2),0))</f>
        <v>1.69</v>
      </c>
      <c r="AK515" s="547" t="n">
        <f aca="false">IF($Y515="--","--",IF($AE515&gt;$W$4,ROUND(IF($AE515&lt;3,0,IF($AE515&gt;4.5,1.5*$AF515*$AG515,($AE515-3)*$AF515*$AG515)),2),0))</f>
        <v>0</v>
      </c>
      <c r="AL515" s="547" t="n">
        <f aca="false">IF($Y515="--","--",IF($AE515&gt;$W$4,ROUND(IF($AE515&lt;4.5,0,IF($AE515&gt;6,($AE515-4.5)*$AF515*$AG515,($AE515-4.5)*$AF515*$AG515)),2),0))</f>
        <v>0</v>
      </c>
      <c r="AM515" s="544" t="n">
        <f aca="false">IF($Y515="--","--",IF($AE515&gt;$W$4,IF($AE515&lt;=4,ROUND(($AG515*4)*($AE515+0.5)*2,2),0),0))</f>
        <v>16.41</v>
      </c>
      <c r="AN515" s="548" t="n">
        <f aca="false">IF($Y515="--","--",IF($AE515&gt;$W$4,IF($AE515&gt;4,ROUND(($AG515*4)*($AE515+0.5)*2,2),0),0))</f>
        <v>0</v>
      </c>
      <c r="AO515" s="558" t="s">
        <v>1599</v>
      </c>
      <c r="AP515" s="570" t="s">
        <v>10</v>
      </c>
      <c r="AQ515" s="571" t="s">
        <v>1600</v>
      </c>
      <c r="AR515" s="560" t="n">
        <v>1</v>
      </c>
      <c r="AS515" s="561"/>
      <c r="AT515" s="561"/>
      <c r="AU515" s="562" t="n">
        <v>19</v>
      </c>
      <c r="AV515" s="560" t="n">
        <f aca="false">IF($Y515="--","--",Y515+0.2)</f>
        <v>1.7</v>
      </c>
      <c r="AW515" s="564" t="s">
        <v>1151</v>
      </c>
      <c r="AX515" s="561" t="n">
        <f aca="false">AV515</f>
        <v>1.7</v>
      </c>
      <c r="AY515" s="538" t="n">
        <f aca="false">IF(D515&gt;2,AU515,AU515-AV515)</f>
        <v>17.3</v>
      </c>
      <c r="AZ515" s="538" t="n">
        <f aca="false">N515</f>
        <v>0.2</v>
      </c>
      <c r="BA515" s="538" t="n">
        <f aca="false">P515</f>
        <v>1.9</v>
      </c>
      <c r="BB515" s="537" t="n">
        <f aca="false">IF(F515=0,IF(ROUND(AY515*(((N515*P515)+(((D515+M515*2)/6)*P515))-ROUND(((D515+M515*2)^2)*((PI()*96.379/(4*360))-((SIN((96.379/2)*PI()/180))*(COS((96.379/2)*PI()/180))/4)),4)),2),ROUND(AY515*(((N515*P515)+(((D515+M515*2)/4)*P515))-ROUND(((D515+M515*2)^2)*((PI()*120/(4*360))-((SIN((120/2)*PI()/180))*(COS((120/2)*PI()/180))/4)),4)),2)),0)</f>
        <v>12.61</v>
      </c>
      <c r="BC515" s="549" t="n">
        <f aca="false">IF(F515&gt;0,ROUND(AY515*N515*P515,2),0)</f>
        <v>0</v>
      </c>
      <c r="BD515" s="549" t="n">
        <f aca="false">SUM(Q515:U515,AH515:AL515)</f>
        <v>100.09</v>
      </c>
      <c r="BE515" s="549" t="n">
        <f aca="false">IF(F515=0,ROUND((PI()*((D515+M515*2)^2)/4)*AY515,2),ROUND((D515+M515*2)*(F515+M515*2)*AY515,2))</f>
        <v>19.57</v>
      </c>
      <c r="BF515" s="572" t="n">
        <f aca="false">IF(($I515+M515-0.15)&lt;=2,($I515+M515+0.15),IF(($I515+M515)&lt;=3,2.35,($I515+M515+0.2)-0.85))</f>
        <v>2.35</v>
      </c>
      <c r="BG515" s="572" t="n">
        <f aca="false">IF(D515&gt;2,(I515-F515-M515-0.11),IF(($I515+M515)&lt;=2,0,IF(($I515+M515)&gt;3,0.85,(I515+M515+0.2-BF515))))</f>
        <v>0.1256</v>
      </c>
      <c r="BH515" s="572" t="n">
        <f aca="false">IF(D515&gt;2,ROUND(((1.42+0.4)+(0.91+0.4))*2*BG515,2),ROUND(AV515*AX515*BF515,2))</f>
        <v>6.79</v>
      </c>
      <c r="BI515" s="572" t="n">
        <f aca="false">ROUND(((PI()*0.9^2)/4)*BG515,2)</f>
        <v>0.08</v>
      </c>
      <c r="BJ515" s="550" t="n">
        <f aca="false">ROUND(BD515-BE515-BH515-BI515-BB515-BC515,2)</f>
        <v>61.04</v>
      </c>
      <c r="BK515" s="516"/>
    </row>
    <row r="516" customFormat="false" ht="14.25" hidden="false" customHeight="false" outlineLevel="0" collapsed="false">
      <c r="A516" s="558" t="s">
        <v>1600</v>
      </c>
      <c r="B516" s="570" t="s">
        <v>10</v>
      </c>
      <c r="C516" s="559" t="s">
        <v>1592</v>
      </c>
      <c r="D516" s="560" t="n">
        <v>1</v>
      </c>
      <c r="E516" s="561"/>
      <c r="F516" s="561"/>
      <c r="G516" s="560" t="s">
        <v>1150</v>
      </c>
      <c r="H516" s="562" t="n">
        <v>10</v>
      </c>
      <c r="I516" s="563" t="n">
        <v>2.5183</v>
      </c>
      <c r="J516" s="563" t="n">
        <v>2.7202</v>
      </c>
      <c r="K516" s="536" t="n">
        <v>0</v>
      </c>
      <c r="L516" s="537" t="n">
        <f aca="false">ROUND((I516+J516)/2,2)</f>
        <v>2.62</v>
      </c>
      <c r="M516" s="538" t="n">
        <f aca="false">IF(F516=0,ROUND($D516*0.1,2),IF(D516&gt;2.8,0.18,0.15))</f>
        <v>0.1</v>
      </c>
      <c r="N516" s="538" t="n">
        <f aca="false">IF(F516=0,IF(ROUND($D516/4,2),IF(ROUND(($D516*1.2)/6,2)&lt;0.1,0.1,ROUND(($D516*1.2)/6,2))),0.5)</f>
        <v>0.2</v>
      </c>
      <c r="O516" s="537" t="n">
        <f aca="false">L516+M516+N516</f>
        <v>2.92</v>
      </c>
      <c r="P516" s="537" t="n">
        <f aca="false">IF(O516&lt;2,(D516+M516*2)+0.6,(D516+M516*2)+0.6+ROUNDUP(O516-2,0)*0.1)</f>
        <v>1.9</v>
      </c>
      <c r="Q516" s="539" t="n">
        <f aca="false">IF($O516&lt;=$W$4,ROUND(IF($O516&lt;1.5,$O516*$H516*$P516,1.5*$H516*$P516),2),0)</f>
        <v>0</v>
      </c>
      <c r="R516" s="539" t="n">
        <f aca="false">IF($O516&gt;$W$4,ROUND(IF($O516&lt;1.5,$O516*$H516*$P516,1.5*$H516*$P516),2),0)</f>
        <v>28.5</v>
      </c>
      <c r="S516" s="539" t="n">
        <f aca="false">IF($O516&gt;$W$4,ROUND(IF($O516&lt;1.5,0,IF($O516&gt;3,1.5*$H516*$P516,($O516-1.5)*$H516*$P516)),2),0)</f>
        <v>26.98</v>
      </c>
      <c r="T516" s="539" t="n">
        <f aca="false">IF($O516&gt;$W$4,ROUND(IF($O516&lt;3,0,IF($O516&gt;4.5,1.5*$H516*$P516,($O516-3)*$H516*$P516)),2),0)</f>
        <v>0</v>
      </c>
      <c r="U516" s="539" t="n">
        <f aca="false">IF($O516&gt;$W$4,ROUND(IF($O516&lt;4.5,0,IF($O516&gt;6,($O516-4.5)*$H516*$P516,($O516-4.5)*$H516*$P516)),2),0)</f>
        <v>0</v>
      </c>
      <c r="V516" s="540" t="n">
        <f aca="false">IF($O516&gt;$W$4,IF($O516&lt;=4,ROUND($H516*($O516+0.5)*2,2),0),0)</f>
        <v>68.4</v>
      </c>
      <c r="W516" s="541" t="n">
        <f aca="false">IF($O516&gt;$W$4,IF($O516&gt;4,ROUND($H516*($O516+0.5)*2,2),0),0)</f>
        <v>0</v>
      </c>
      <c r="X516" s="558" t="str">
        <f aca="false">A516</f>
        <v>JD32-7</v>
      </c>
      <c r="Y516" s="560" t="n">
        <f aca="false">IF($D516=0.4,1.2,IF($D516=0.6,1.2,IF($D516=0.8,1.3,IF($D516=1,1.5,IF($D516=1.2,1.7,IF($D516&lt;=2,2,"--"))))))</f>
        <v>1.5</v>
      </c>
      <c r="Z516" s="564" t="s">
        <v>1151</v>
      </c>
      <c r="AA516" s="561" t="n">
        <f aca="false">Y516</f>
        <v>1.5</v>
      </c>
      <c r="AB516" s="543" t="n">
        <f aca="false">IF($Y516="--","--",I516)</f>
        <v>2.5183</v>
      </c>
      <c r="AC516" s="544" t="n">
        <f aca="false">IF($Y516="--","--",IF(D516&gt;1.5,0.15,ROUND($D516*0.1,2)))</f>
        <v>0.1</v>
      </c>
      <c r="AD516" s="544" t="n">
        <f aca="false">IF($Y516="--","--",0.15)</f>
        <v>0.15</v>
      </c>
      <c r="AE516" s="545" t="n">
        <f aca="false">IF($Y516="--","--",ROUND(AB516+AC516+AD516,2))</f>
        <v>2.77</v>
      </c>
      <c r="AF516" s="565" t="n">
        <f aca="false">IF($Y516="--","--",IF($AB516&lt;=2,$Y516+1,($Y516+1)+ROUNDUP($AB516-2,0)*0.1))</f>
        <v>2.6</v>
      </c>
      <c r="AG516" s="566" t="n">
        <f aca="false">IF($D516=0.4,0.92,IF($D516=0.6,0.68,IF($D516=0.8,0.74,IF($D516=1,0.7,IF($D516=1.2,0.66,IF($D516=1.5,0.6,IF($D516&lt;=2,(2.4-(D516+0.3)),"--")))))))</f>
        <v>0.7</v>
      </c>
      <c r="AH516" s="547" t="n">
        <f aca="false">IF($Y516="--","--",IF($AE516&lt;=$W$4,ROUND(IF($AE516&lt;1.5,$AE516*$AF516*$AG516,1.5*$AF516*$AG516),2),0))</f>
        <v>0</v>
      </c>
      <c r="AI516" s="547" t="n">
        <f aca="false">IF($Y516="--","--",IF($AE516&gt;$W$4,ROUND(IF($AE516&lt;1.5,$AE516*$AF516*$AG516,1.5*$AF516*$AG516),2),0))</f>
        <v>2.73</v>
      </c>
      <c r="AJ516" s="547" t="n">
        <f aca="false">IF($Y516="--","--",IF($AE516&gt;$W$4,ROUND(IF($AE516&lt;1.5,0,IF($AE516&gt;3,1.5*$AF516*$AG516,($AE516-1.5)*$AF516*$AG516)),2),0))</f>
        <v>2.31</v>
      </c>
      <c r="AK516" s="547" t="n">
        <f aca="false">IF($Y516="--","--",IF($AE516&gt;$W$4,ROUND(IF($AE516&lt;3,0,IF($AE516&gt;4.5,1.5*$AF516*$AG516,($AE516-3)*$AF516*$AG516)),2),0))</f>
        <v>0</v>
      </c>
      <c r="AL516" s="547" t="n">
        <f aca="false">IF($Y516="--","--",IF($AE516&gt;$W$4,ROUND(IF($AE516&lt;4.5,0,IF($AE516&gt;6,($AE516-4.5)*$AF516*$AG516,($AE516-4.5)*$AF516*$AG516)),2),0))</f>
        <v>0</v>
      </c>
      <c r="AM516" s="544" t="n">
        <f aca="false">IF($Y516="--","--",IF($AE516&gt;$W$4,IF($AE516&lt;=4,ROUND(($AG516*4)*($AE516+0.5)*2,2),0),0))</f>
        <v>18.31</v>
      </c>
      <c r="AN516" s="548" t="n">
        <f aca="false">IF($Y516="--","--",IF($AE516&gt;$W$4,IF($AE516&gt;4,ROUND(($AG516*4)*($AE516+0.5)*2,2),0),0))</f>
        <v>0</v>
      </c>
      <c r="AO516" s="558" t="s">
        <v>1600</v>
      </c>
      <c r="AP516" s="570" t="s">
        <v>10</v>
      </c>
      <c r="AQ516" s="571" t="s">
        <v>1592</v>
      </c>
      <c r="AR516" s="560" t="n">
        <v>1</v>
      </c>
      <c r="AS516" s="561"/>
      <c r="AT516" s="561"/>
      <c r="AU516" s="562" t="n">
        <v>10</v>
      </c>
      <c r="AV516" s="560" t="n">
        <f aca="false">IF($Y516="--","--",Y516+0.2)</f>
        <v>1.7</v>
      </c>
      <c r="AW516" s="564" t="s">
        <v>1151</v>
      </c>
      <c r="AX516" s="561" t="n">
        <f aca="false">AV516</f>
        <v>1.7</v>
      </c>
      <c r="AY516" s="538" t="n">
        <f aca="false">IF(D516&gt;2,AU516,AU516-AV516)</f>
        <v>8.3</v>
      </c>
      <c r="AZ516" s="538" t="n">
        <f aca="false">N516</f>
        <v>0.2</v>
      </c>
      <c r="BA516" s="538" t="n">
        <f aca="false">P516</f>
        <v>1.9</v>
      </c>
      <c r="BB516" s="537" t="n">
        <f aca="false">IF(F516=0,IF(ROUND(AY516*(((N516*P516)+(((D516+M516*2)/6)*P516))-ROUND(((D516+M516*2)^2)*((PI()*96.379/(4*360))-((SIN((96.379/2)*PI()/180))*(COS((96.379/2)*PI()/180))/4)),4)),2),ROUND(AY516*(((N516*P516)+(((D516+M516*2)/4)*P516))-ROUND(((D516+M516*2)^2)*((PI()*120/(4*360))-((SIN((120/2)*PI()/180))*(COS((120/2)*PI()/180))/4)),4)),2)),0)</f>
        <v>6.05</v>
      </c>
      <c r="BC516" s="549" t="n">
        <f aca="false">IF(F516&gt;0,ROUND(AY516*N516*P516,2),0)</f>
        <v>0</v>
      </c>
      <c r="BD516" s="549" t="n">
        <f aca="false">SUM(Q516:U516,AH516:AL516)</f>
        <v>60.52</v>
      </c>
      <c r="BE516" s="549" t="n">
        <f aca="false">IF(F516=0,ROUND((PI()*((D516+M516*2)^2)/4)*AY516,2),ROUND((D516+M516*2)*(F516+M516*2)*AY516,2))</f>
        <v>9.39</v>
      </c>
      <c r="BF516" s="572" t="n">
        <f aca="false">IF(($I516+M516-0.15)&lt;=2,($I516+M516+0.15),IF(($I516+M516)&lt;=3,2.35,($I516+M516+0.2)-0.85))</f>
        <v>2.35</v>
      </c>
      <c r="BG516" s="572" t="n">
        <f aca="false">IF(D516&gt;2,(I516-F516-M516-0.11),IF(($I516+M516)&lt;=2,0,IF(($I516+M516)&gt;3,0.85,(I516+M516+0.2-BF516))))</f>
        <v>0.4683</v>
      </c>
      <c r="BH516" s="572" t="n">
        <f aca="false">IF(D516&gt;2,ROUND(((1.42+0.4)+(0.91+0.4))*2*BG516,2),ROUND(AV516*AX516*BF516,2))</f>
        <v>6.79</v>
      </c>
      <c r="BI516" s="572" t="n">
        <f aca="false">ROUND(((PI()*0.9^2)/4)*BG516,2)</f>
        <v>0.3</v>
      </c>
      <c r="BJ516" s="550" t="n">
        <f aca="false">ROUND(BD516-BE516-BH516-BI516-BB516-BC516,2)</f>
        <v>37.99</v>
      </c>
      <c r="BK516" s="516"/>
    </row>
    <row r="517" customFormat="false" ht="14.25" hidden="false" customHeight="false" outlineLevel="0" collapsed="false">
      <c r="A517" s="558" t="s">
        <v>1592</v>
      </c>
      <c r="B517" s="570" t="s">
        <v>10</v>
      </c>
      <c r="C517" s="559" t="s">
        <v>1601</v>
      </c>
      <c r="D517" s="560" t="n">
        <v>1</v>
      </c>
      <c r="E517" s="561"/>
      <c r="F517" s="561"/>
      <c r="G517" s="560" t="s">
        <v>1150</v>
      </c>
      <c r="H517" s="562" t="n">
        <v>33</v>
      </c>
      <c r="I517" s="563" t="n">
        <v>2.7202</v>
      </c>
      <c r="J517" s="563" t="n">
        <v>2.4214</v>
      </c>
      <c r="K517" s="536" t="n">
        <v>0</v>
      </c>
      <c r="L517" s="537" t="n">
        <f aca="false">ROUND((I517+J517)/2,2)</f>
        <v>2.57</v>
      </c>
      <c r="M517" s="538" t="n">
        <f aca="false">IF(F517=0,ROUND($D517*0.1,2),IF(D517&gt;2.8,0.18,0.15))</f>
        <v>0.1</v>
      </c>
      <c r="N517" s="538" t="n">
        <f aca="false">IF(F517=0,IF(ROUND($D517/4,2),IF(ROUND(($D517*1.2)/6,2)&lt;0.1,0.1,ROUND(($D517*1.2)/6,2))),0.5)</f>
        <v>0.2</v>
      </c>
      <c r="O517" s="537" t="n">
        <f aca="false">L517+M517+N517</f>
        <v>2.87</v>
      </c>
      <c r="P517" s="537" t="n">
        <f aca="false">IF(O517&lt;2,(D517+M517*2)+0.6,(D517+M517*2)+0.6+ROUNDUP(O517-2,0)*0.1)</f>
        <v>1.9</v>
      </c>
      <c r="Q517" s="539" t="n">
        <f aca="false">IF($O517&lt;=$W$4,ROUND(IF($O517&lt;1.5,$O517*$H517*$P517,1.5*$H517*$P517),2),0)</f>
        <v>0</v>
      </c>
      <c r="R517" s="539" t="n">
        <f aca="false">IF($O517&gt;$W$4,ROUND(IF($O517&lt;1.5,$O517*$H517*$P517,1.5*$H517*$P517),2),0)</f>
        <v>94.05</v>
      </c>
      <c r="S517" s="539" t="n">
        <f aca="false">IF($O517&gt;$W$4,ROUND(IF($O517&lt;1.5,0,IF($O517&gt;3,1.5*$H517*$P517,($O517-1.5)*$H517*$P517)),2),0)</f>
        <v>85.9</v>
      </c>
      <c r="T517" s="539" t="n">
        <f aca="false">IF($O517&gt;$W$4,ROUND(IF($O517&lt;3,0,IF($O517&gt;4.5,1.5*$H517*$P517,($O517-3)*$H517*$P517)),2),0)</f>
        <v>0</v>
      </c>
      <c r="U517" s="539" t="n">
        <f aca="false">IF($O517&gt;$W$4,ROUND(IF($O517&lt;4.5,0,IF($O517&gt;6,($O517-4.5)*$H517*$P517,($O517-4.5)*$H517*$P517)),2),0)</f>
        <v>0</v>
      </c>
      <c r="V517" s="540" t="n">
        <f aca="false">IF($O517&gt;$W$4,IF($O517&lt;=4,ROUND($H517*($O517+0.5)*2,2),0),0)</f>
        <v>222.42</v>
      </c>
      <c r="W517" s="541" t="n">
        <f aca="false">IF($O517&gt;$W$4,IF($O517&gt;4,ROUND($H517*($O517+0.5)*2,2),0),0)</f>
        <v>0</v>
      </c>
      <c r="X517" s="558" t="str">
        <f aca="false">A517</f>
        <v>JD32-8</v>
      </c>
      <c r="Y517" s="560" t="n">
        <f aca="false">IF($D517=0.4,1.2,IF($D517=0.6,1.2,IF($D517=0.8,1.3,IF($D517=1,1.5,IF($D517=1.2,1.7,IF($D517&lt;=2,2,"--"))))))</f>
        <v>1.5</v>
      </c>
      <c r="Z517" s="564" t="s">
        <v>1151</v>
      </c>
      <c r="AA517" s="561" t="n">
        <f aca="false">Y517</f>
        <v>1.5</v>
      </c>
      <c r="AB517" s="543" t="n">
        <f aca="false">IF($Y517="--","--",I517)</f>
        <v>2.7202</v>
      </c>
      <c r="AC517" s="544" t="n">
        <f aca="false">IF($Y517="--","--",IF(D517&gt;1.5,0.15,ROUND($D517*0.1,2)))</f>
        <v>0.1</v>
      </c>
      <c r="AD517" s="544" t="n">
        <f aca="false">IF($Y517="--","--",0.15)</f>
        <v>0.15</v>
      </c>
      <c r="AE517" s="545" t="n">
        <f aca="false">IF($Y517="--","--",ROUND(AB517+AC517+AD517,2))</f>
        <v>2.97</v>
      </c>
      <c r="AF517" s="565" t="n">
        <f aca="false">IF($Y517="--","--",IF($AB517&lt;=2,$Y517+1,($Y517+1)+ROUNDUP($AB517-2,0)*0.1))</f>
        <v>2.6</v>
      </c>
      <c r="AG517" s="566" t="n">
        <f aca="false">IF($D517=0.4,0.92,IF($D517=0.6,0.68,IF($D517=0.8,0.74,IF($D517=1,0.7,IF($D517=1.2,0.66,IF($D517=1.5,0.6,IF($D517&lt;=2,(2.4-(D517+0.3)),"--")))))))</f>
        <v>0.7</v>
      </c>
      <c r="AH517" s="547" t="n">
        <f aca="false">IF($Y517="--","--",IF($AE517&lt;=$W$4,ROUND(IF($AE517&lt;1.5,$AE517*$AF517*$AG517,1.5*$AF517*$AG517),2),0))</f>
        <v>0</v>
      </c>
      <c r="AI517" s="547" t="n">
        <f aca="false">IF($Y517="--","--",IF($AE517&gt;$W$4,ROUND(IF($AE517&lt;1.5,$AE517*$AF517*$AG517,1.5*$AF517*$AG517),2),0))</f>
        <v>2.73</v>
      </c>
      <c r="AJ517" s="547" t="n">
        <f aca="false">IF($Y517="--","--",IF($AE517&gt;$W$4,ROUND(IF($AE517&lt;1.5,0,IF($AE517&gt;3,1.5*$AF517*$AG517,($AE517-1.5)*$AF517*$AG517)),2),0))</f>
        <v>2.68</v>
      </c>
      <c r="AK517" s="547" t="n">
        <f aca="false">IF($Y517="--","--",IF($AE517&gt;$W$4,ROUND(IF($AE517&lt;3,0,IF($AE517&gt;4.5,1.5*$AF517*$AG517,($AE517-3)*$AF517*$AG517)),2),0))</f>
        <v>0</v>
      </c>
      <c r="AL517" s="547" t="n">
        <f aca="false">IF($Y517="--","--",IF($AE517&gt;$W$4,ROUND(IF($AE517&lt;4.5,0,IF($AE517&gt;6,($AE517-4.5)*$AF517*$AG517,($AE517-4.5)*$AF517*$AG517)),2),0))</f>
        <v>0</v>
      </c>
      <c r="AM517" s="544" t="n">
        <f aca="false">IF($Y517="--","--",IF($AE517&gt;$W$4,IF($AE517&lt;=4,ROUND(($AG517*4)*($AE517+0.5)*2,2),0),0))</f>
        <v>19.43</v>
      </c>
      <c r="AN517" s="548" t="n">
        <f aca="false">IF($Y517="--","--",IF($AE517&gt;$W$4,IF($AE517&gt;4,ROUND(($AG517*4)*($AE517+0.5)*2,2),0),0))</f>
        <v>0</v>
      </c>
      <c r="AO517" s="558" t="s">
        <v>1592</v>
      </c>
      <c r="AP517" s="570" t="s">
        <v>10</v>
      </c>
      <c r="AQ517" s="571" t="s">
        <v>1601</v>
      </c>
      <c r="AR517" s="560" t="n">
        <v>1</v>
      </c>
      <c r="AS517" s="561"/>
      <c r="AT517" s="561"/>
      <c r="AU517" s="562" t="n">
        <v>33</v>
      </c>
      <c r="AV517" s="560" t="n">
        <f aca="false">IF($Y517="--","--",Y517+0.2)</f>
        <v>1.7</v>
      </c>
      <c r="AW517" s="564" t="s">
        <v>1151</v>
      </c>
      <c r="AX517" s="561" t="n">
        <f aca="false">AV517</f>
        <v>1.7</v>
      </c>
      <c r="AY517" s="538" t="n">
        <f aca="false">IF(D517&gt;2,AU517,AU517-AV517)</f>
        <v>31.3</v>
      </c>
      <c r="AZ517" s="538" t="n">
        <f aca="false">N517</f>
        <v>0.2</v>
      </c>
      <c r="BA517" s="538" t="n">
        <f aca="false">P517</f>
        <v>1.9</v>
      </c>
      <c r="BB517" s="537" t="n">
        <f aca="false">IF(F517=0,IF(ROUND(AY517*(((N517*P517)+(((D517+M517*2)/6)*P517))-ROUND(((D517+M517*2)^2)*((PI()*96.379/(4*360))-((SIN((96.379/2)*PI()/180))*(COS((96.379/2)*PI()/180))/4)),4)),2),ROUND(AY517*(((N517*P517)+(((D517+M517*2)/4)*P517))-ROUND(((D517+M517*2)^2)*((PI()*120/(4*360))-((SIN((120/2)*PI()/180))*(COS((120/2)*PI()/180))/4)),4)),2)),0)</f>
        <v>22.81</v>
      </c>
      <c r="BC517" s="549" t="n">
        <f aca="false">IF(F517&gt;0,ROUND(AY517*N517*P517,2),0)</f>
        <v>0</v>
      </c>
      <c r="BD517" s="549" t="n">
        <f aca="false">SUM(Q517:U517,AH517:AL517)</f>
        <v>185.36</v>
      </c>
      <c r="BE517" s="549" t="n">
        <f aca="false">IF(F517=0,ROUND((PI()*((D517+M517*2)^2)/4)*AY517,2),ROUND((D517+M517*2)*(F517+M517*2)*AY517,2))</f>
        <v>35.4</v>
      </c>
      <c r="BF517" s="572" t="n">
        <f aca="false">IF(($I517+M517-0.15)&lt;=2,($I517+M517+0.15),IF(($I517+M517)&lt;=3,2.35,($I517+M517+0.2)-0.85))</f>
        <v>2.35</v>
      </c>
      <c r="BG517" s="572" t="n">
        <f aca="false">IF(D517&gt;2,(I517-F517-M517-0.11),IF(($I517+M517)&lt;=2,0,IF(($I517+M517)&gt;3,0.85,(I517+M517+0.2-BF517))))</f>
        <v>0.6702</v>
      </c>
      <c r="BH517" s="572" t="n">
        <f aca="false">IF(D517&gt;2,ROUND(((1.42+0.4)+(0.91+0.4))*2*BG517,2),ROUND(AV517*AX517*BF517,2))</f>
        <v>6.79</v>
      </c>
      <c r="BI517" s="572" t="n">
        <f aca="false">ROUND(((PI()*0.9^2)/4)*BG517,2)</f>
        <v>0.43</v>
      </c>
      <c r="BJ517" s="550" t="n">
        <f aca="false">ROUND(BD517-BE517-BH517-BI517-BB517-BC517,2)</f>
        <v>119.93</v>
      </c>
      <c r="BK517" s="516"/>
    </row>
    <row r="518" customFormat="false" ht="14.25" hidden="false" customHeight="false" outlineLevel="0" collapsed="false">
      <c r="A518" s="530" t="s">
        <v>1601</v>
      </c>
      <c r="B518" s="531" t="s">
        <v>10</v>
      </c>
      <c r="C518" s="532" t="s">
        <v>1602</v>
      </c>
      <c r="D518" s="533" t="n">
        <v>1</v>
      </c>
      <c r="E518" s="534"/>
      <c r="F518" s="534"/>
      <c r="G518" s="533" t="s">
        <v>1150</v>
      </c>
      <c r="H518" s="535" t="n">
        <v>4</v>
      </c>
      <c r="I518" s="536" t="n">
        <v>2.4214</v>
      </c>
      <c r="J518" s="536" t="n">
        <v>2.2862</v>
      </c>
      <c r="K518" s="536" t="n">
        <v>0.685</v>
      </c>
      <c r="L518" s="537" t="n">
        <f aca="false">ROUND((I518+J518)/2,2)</f>
        <v>2.35</v>
      </c>
      <c r="M518" s="538" t="n">
        <f aca="false">IF(F518=0,ROUND($D518*0.1,2),IF(D518&gt;2.8,0.18,0.15))</f>
        <v>0.1</v>
      </c>
      <c r="N518" s="538" t="n">
        <f aca="false">IF(F518=0,IF(ROUND($D518/4,2),IF(ROUND(($D518*1.2)/6,2)&lt;0.1,0.1,ROUND(($D518*1.2)/6,2))),0.5)</f>
        <v>0.2</v>
      </c>
      <c r="O518" s="537" t="n">
        <f aca="false">L518+M518+N518</f>
        <v>2.65</v>
      </c>
      <c r="P518" s="537" t="n">
        <f aca="false">IF(O518&lt;2,(D518+M518*2)+0.6,(D518+M518*2)+0.6+ROUNDUP(O518-2,0)*0.1)</f>
        <v>1.9</v>
      </c>
      <c r="Q518" s="539" t="n">
        <f aca="false">IF($O518&lt;=$W$4,ROUND(IF($O518&lt;1.5,$O518*$H518*$P518,1.5*$H518*$P518),2),0)</f>
        <v>0</v>
      </c>
      <c r="R518" s="539" t="n">
        <f aca="false">IF($O518&gt;$W$4,ROUND(IF($O518&lt;1.5,$O518*$H518*$P518,1.5*$H518*$P518),2),0)</f>
        <v>11.4</v>
      </c>
      <c r="S518" s="539" t="n">
        <f aca="false">IF($O518&gt;$W$4,ROUND(IF($O518&lt;1.5,0,IF($O518&gt;3,1.5*$H518*$P518,($O518-1.5)*$H518*$P518)),2),0)</f>
        <v>8.74</v>
      </c>
      <c r="T518" s="539" t="n">
        <f aca="false">IF($O518&gt;$W$4,ROUND(IF($O518&lt;3,0,IF($O518&gt;4.5,1.5*$H518*$P518,($O518-3)*$H518*$P518)),2),0)</f>
        <v>0</v>
      </c>
      <c r="U518" s="539" t="n">
        <f aca="false">IF($O518&gt;$W$4,ROUND(IF($O518&lt;4.5,0,IF($O518&gt;6,($O518-4.5)*$H518*$P518,($O518-4.5)*$H518*$P518)),2),0)</f>
        <v>0</v>
      </c>
      <c r="V518" s="540" t="n">
        <f aca="false">IF($O518&gt;$W$4,IF($O518&lt;=4,ROUND($H518*($O518+0.5)*2,2),0),0)</f>
        <v>25.2</v>
      </c>
      <c r="W518" s="541" t="n">
        <f aca="false">IF($O518&gt;$W$4,IF($O518&gt;4,ROUND($H518*($O518+0.5)*2,2),0),0)</f>
        <v>0</v>
      </c>
      <c r="X518" s="530" t="str">
        <f aca="false">A518</f>
        <v>JD32-9</v>
      </c>
      <c r="Y518" s="533" t="n">
        <f aca="false">IF($D518=0.4,1.2,IF($D518=0.6,1.2,IF($D518=0.8,1.3,IF($D518=1,1.5,IF($D518=1.2,1.7,IF($D518&lt;=2,2,"--"))))))</f>
        <v>1.5</v>
      </c>
      <c r="Z518" s="542" t="s">
        <v>1151</v>
      </c>
      <c r="AA518" s="534" t="n">
        <f aca="false">Y518</f>
        <v>1.5</v>
      </c>
      <c r="AB518" s="543" t="n">
        <f aca="false">IF($Y518="--","--",I518)</f>
        <v>2.4214</v>
      </c>
      <c r="AC518" s="544" t="n">
        <f aca="false">IF($Y518="--","--",IF(D518&gt;1.5,0.15,ROUND($D518*0.1,2)))</f>
        <v>0.1</v>
      </c>
      <c r="AD518" s="544" t="n">
        <f aca="false">IF($Y518="--","--",0.15)</f>
        <v>0.15</v>
      </c>
      <c r="AE518" s="545" t="n">
        <f aca="false">IF($Y518="--","--",ROUND(AB518+AC518+AD518,2))</f>
        <v>2.67</v>
      </c>
      <c r="AF518" s="545" t="n">
        <f aca="false">IF($Y518="--","--",IF($AB518&lt;=2,$Y518+1,($Y518+1)+ROUNDUP($AB518-2,0)*0.1))</f>
        <v>2.6</v>
      </c>
      <c r="AG518" s="546" t="n">
        <f aca="false">IF($D518=0.4,0.92,IF($D518=0.6,0.68,IF($D518=0.8,0.74,IF($D518=1,0.7,IF($D518=1.2,0.66,IF($D518=1.5,0.6,IF($D518&lt;=2,(2.4-(D518+0.3)),"--")))))))</f>
        <v>0.7</v>
      </c>
      <c r="AH518" s="547" t="n">
        <f aca="false">IF($Y518="--","--",IF($AE518&lt;=$W$4,ROUND(IF($AE518&lt;1.5,$AE518*$AF518*$AG518,1.5*$AF518*$AG518),2),0))</f>
        <v>0</v>
      </c>
      <c r="AI518" s="547" t="n">
        <f aca="false">IF($Y518="--","--",IF($AE518&gt;$W$4,ROUND(IF($AE518&lt;1.5,$AE518*$AF518*$AG518,1.5*$AF518*$AG518),2),0))</f>
        <v>2.73</v>
      </c>
      <c r="AJ518" s="547" t="n">
        <f aca="false">IF($Y518="--","--",IF($AE518&gt;$W$4,ROUND(IF($AE518&lt;1.5,0,IF($AE518&gt;3,1.5*$AF518*$AG518,($AE518-1.5)*$AF518*$AG518)),2),0))</f>
        <v>2.13</v>
      </c>
      <c r="AK518" s="547" t="n">
        <f aca="false">IF($Y518="--","--",IF($AE518&gt;$W$4,ROUND(IF($AE518&lt;3,0,IF($AE518&gt;4.5,1.5*$AF518*$AG518,($AE518-3)*$AF518*$AG518)),2),0))</f>
        <v>0</v>
      </c>
      <c r="AL518" s="547" t="n">
        <f aca="false">IF($Y518="--","--",IF($AE518&gt;$W$4,ROUND(IF($AE518&lt;4.5,0,IF($AE518&gt;6,($AE518-4.5)*$AF518*$AG518,($AE518-4.5)*$AF518*$AG518)),2),0))</f>
        <v>0</v>
      </c>
      <c r="AM518" s="544" t="n">
        <f aca="false">IF($Y518="--","--",IF($AE518&gt;$W$4,IF($AE518&lt;=4,ROUND(($AG518*4)*($AE518+0.5)*2,2),0),0))</f>
        <v>17.75</v>
      </c>
      <c r="AN518" s="548" t="n">
        <f aca="false">IF($Y518="--","--",IF($AE518&gt;$W$4,IF($AE518&gt;4,ROUND(($AG518*4)*($AE518+0.5)*2,2),0),0))</f>
        <v>0</v>
      </c>
      <c r="AO518" s="530" t="s">
        <v>1601</v>
      </c>
      <c r="AP518" s="531" t="s">
        <v>10</v>
      </c>
      <c r="AQ518" s="532" t="s">
        <v>1602</v>
      </c>
      <c r="AR518" s="533" t="n">
        <v>1</v>
      </c>
      <c r="AS518" s="534"/>
      <c r="AT518" s="534"/>
      <c r="AU518" s="535" t="n">
        <v>4</v>
      </c>
      <c r="AV518" s="533" t="n">
        <f aca="false">IF($Y518="--","--",Y518+0.2)</f>
        <v>1.7</v>
      </c>
      <c r="AW518" s="542" t="s">
        <v>1151</v>
      </c>
      <c r="AX518" s="534" t="n">
        <f aca="false">AV518</f>
        <v>1.7</v>
      </c>
      <c r="AY518" s="538" t="n">
        <f aca="false">IF(D518&gt;2,AU518,AU518-AV518)</f>
        <v>2.3</v>
      </c>
      <c r="AZ518" s="538" t="n">
        <f aca="false">N518</f>
        <v>0.2</v>
      </c>
      <c r="BA518" s="538" t="n">
        <f aca="false">P518</f>
        <v>1.9</v>
      </c>
      <c r="BB518" s="537" t="n">
        <f aca="false">IF(F518=0,IF(ROUND(AY518*(((N518*P518)+(((D518+M518*2)/6)*P518))-ROUND(((D518+M518*2)^2)*((PI()*96.379/(4*360))-((SIN((96.379/2)*PI()/180))*(COS((96.379/2)*PI()/180))/4)),4)),2),ROUND(AY518*(((N518*P518)+(((D518+M518*2)/4)*P518))-ROUND(((D518+M518*2)^2)*((PI()*120/(4*360))-((SIN((120/2)*PI()/180))*(COS((120/2)*PI()/180))/4)),4)),2)),0)</f>
        <v>1.68</v>
      </c>
      <c r="BC518" s="549" t="n">
        <f aca="false">IF(F518&gt;0,ROUND(AY518*N518*P518,2),0)</f>
        <v>0</v>
      </c>
      <c r="BD518" s="549" t="n">
        <f aca="false">SUM(Q518:U518,AH518:AL518)</f>
        <v>25</v>
      </c>
      <c r="BE518" s="549" t="n">
        <f aca="false">IF(F518=0,ROUND((PI()*((D518+M518*2)^2)/4)*AY518,2),ROUND((D518+M518*2)*(F518+M518*2)*AY518,2))</f>
        <v>2.6</v>
      </c>
      <c r="BF518" s="539" t="n">
        <f aca="false">IF(($I518+M518-0.15)&lt;=2,($I518+M518+0.15),IF(($I518+M518)&lt;=3,2.35,($I518+M518+0.2)-0.85))</f>
        <v>2.35</v>
      </c>
      <c r="BG518" s="539" t="n">
        <f aca="false">IF(D518&gt;2,(I518-F518-M518-0.11),IF(($I518+M518)&lt;=2,0,IF(($I518+M518)&gt;3,0.85,(I518+M518+0.2-BF518))))</f>
        <v>0.3714</v>
      </c>
      <c r="BH518" s="539" t="n">
        <f aca="false">IF(D518&gt;2,ROUND(((1.42+0.4)+(0.91+0.4))*2*BG518,2),ROUND(AV518*AX518*BF518,2))</f>
        <v>6.79</v>
      </c>
      <c r="BI518" s="539" t="n">
        <f aca="false">ROUND(((PI()*0.9^2)/4)*BG518,2)</f>
        <v>0.24</v>
      </c>
      <c r="BJ518" s="550" t="n">
        <f aca="false">ROUND(BD518-BE518-BH518-BI518-BB518-BC518,2)</f>
        <v>13.69</v>
      </c>
      <c r="BK518" s="516"/>
    </row>
    <row r="519" customFormat="false" ht="14.25" hidden="false" customHeight="false" outlineLevel="0" collapsed="false">
      <c r="A519" s="503"/>
      <c r="B519" s="504"/>
      <c r="C519" s="604"/>
      <c r="D519" s="505"/>
      <c r="E519" s="505"/>
      <c r="F519" s="505"/>
      <c r="G519" s="505"/>
      <c r="H519" s="507"/>
      <c r="I519" s="508"/>
      <c r="J519" s="508"/>
      <c r="K519" s="508"/>
      <c r="L519" s="509"/>
      <c r="M519" s="510"/>
      <c r="N519" s="510"/>
      <c r="O519" s="509"/>
      <c r="P519" s="509"/>
      <c r="Q519" s="511"/>
      <c r="R519" s="511"/>
      <c r="S519" s="511"/>
      <c r="T519" s="511"/>
      <c r="U519" s="511"/>
      <c r="V519" s="512"/>
      <c r="W519" s="513"/>
      <c r="X519" s="518"/>
      <c r="Y519" s="505"/>
      <c r="Z519" s="551"/>
      <c r="AA519" s="505"/>
      <c r="AB519" s="552"/>
      <c r="AC519" s="553"/>
      <c r="AD519" s="553"/>
      <c r="AE519" s="554"/>
      <c r="AF519" s="554"/>
      <c r="AG519" s="551"/>
      <c r="AH519" s="555"/>
      <c r="AI519" s="555"/>
      <c r="AJ519" s="555"/>
      <c r="AK519" s="555"/>
      <c r="AL519" s="555"/>
      <c r="AM519" s="553"/>
      <c r="AN519" s="556"/>
      <c r="AO519" s="518"/>
      <c r="AP519" s="504"/>
      <c r="AQ519" s="604"/>
      <c r="AR519" s="505"/>
      <c r="AS519" s="505"/>
      <c r="AT519" s="505"/>
      <c r="AU519" s="507"/>
      <c r="AV519" s="505"/>
      <c r="AW519" s="551"/>
      <c r="AX519" s="505"/>
      <c r="AY519" s="510"/>
      <c r="AZ519" s="510"/>
      <c r="BA519" s="510"/>
      <c r="BB519" s="509"/>
      <c r="BC519" s="509"/>
      <c r="BD519" s="509"/>
      <c r="BE519" s="509"/>
      <c r="BF519" s="511"/>
      <c r="BG519" s="511"/>
      <c r="BH519" s="511"/>
      <c r="BI519" s="511"/>
      <c r="BJ519" s="515"/>
      <c r="BK519" s="516"/>
    </row>
    <row r="520" s="456" customFormat="true" ht="14.25" hidden="false" customHeight="false" outlineLevel="0" collapsed="false">
      <c r="A520" s="557" t="s">
        <v>1603</v>
      </c>
      <c r="B520" s="504"/>
      <c r="C520" s="504"/>
      <c r="D520" s="505"/>
      <c r="E520" s="505"/>
      <c r="F520" s="505"/>
      <c r="G520" s="506"/>
      <c r="H520" s="507"/>
      <c r="I520" s="508"/>
      <c r="J520" s="508"/>
      <c r="K520" s="508"/>
      <c r="L520" s="509"/>
      <c r="M520" s="510"/>
      <c r="N520" s="510"/>
      <c r="O520" s="509"/>
      <c r="P520" s="509"/>
      <c r="Q520" s="511"/>
      <c r="R520" s="511"/>
      <c r="S520" s="511"/>
      <c r="T520" s="511"/>
      <c r="U520" s="511"/>
      <c r="V520" s="512"/>
      <c r="W520" s="513"/>
      <c r="X520" s="528" t="str">
        <f aca="false">$A520</f>
        <v>Rua Santo Amaro</v>
      </c>
      <c r="Y520" s="522"/>
      <c r="Z520" s="522"/>
      <c r="AA520" s="522"/>
      <c r="AB520" s="525"/>
      <c r="AC520" s="525"/>
      <c r="AD520" s="525"/>
      <c r="AE520" s="525"/>
      <c r="AF520" s="523"/>
      <c r="AG520" s="525"/>
      <c r="AH520" s="525"/>
      <c r="AI520" s="525"/>
      <c r="AJ520" s="525"/>
      <c r="AK520" s="525"/>
      <c r="AL520" s="525"/>
      <c r="AM520" s="525"/>
      <c r="AN520" s="527"/>
      <c r="AO520" s="557" t="str">
        <f aca="false">$A520</f>
        <v>Rua Santo Amaro</v>
      </c>
      <c r="AP520" s="504"/>
      <c r="AQ520" s="504"/>
      <c r="AR520" s="505"/>
      <c r="AS520" s="505"/>
      <c r="AT520" s="505"/>
      <c r="AU520" s="507"/>
      <c r="AV520" s="506"/>
      <c r="AW520" s="506"/>
      <c r="AX520" s="506"/>
      <c r="AY520" s="510"/>
      <c r="AZ520" s="510"/>
      <c r="BA520" s="510"/>
      <c r="BB520" s="509"/>
      <c r="BC520" s="509"/>
      <c r="BD520" s="509"/>
      <c r="BE520" s="509"/>
      <c r="BF520" s="509"/>
      <c r="BG520" s="509"/>
      <c r="BH520" s="509"/>
      <c r="BI520" s="509"/>
      <c r="BJ520" s="515"/>
      <c r="BK520" s="516"/>
    </row>
    <row r="521" customFormat="false" ht="14.25" hidden="false" customHeight="false" outlineLevel="0" collapsed="false">
      <c r="A521" s="558" t="s">
        <v>1604</v>
      </c>
      <c r="B521" s="570" t="s">
        <v>10</v>
      </c>
      <c r="C521" s="559" t="s">
        <v>1605</v>
      </c>
      <c r="D521" s="560" t="n">
        <v>1</v>
      </c>
      <c r="E521" s="561"/>
      <c r="F521" s="561"/>
      <c r="G521" s="560" t="s">
        <v>1155</v>
      </c>
      <c r="H521" s="562" t="n">
        <v>18</v>
      </c>
      <c r="I521" s="563" t="n">
        <v>2.11</v>
      </c>
      <c r="J521" s="563" t="n">
        <v>1.9963</v>
      </c>
      <c r="K521" s="536" t="n">
        <v>0</v>
      </c>
      <c r="L521" s="537" t="n">
        <f aca="false">ROUND((I521+J521)/2,2)</f>
        <v>2.05</v>
      </c>
      <c r="M521" s="538" t="n">
        <f aca="false">IF(F521=0,ROUND($D521*0.1,2),IF(D521&gt;2.8,0.18,0.15))</f>
        <v>0.1</v>
      </c>
      <c r="N521" s="538" t="n">
        <f aca="false">IF(F521=0,IF(ROUND($D521/4,2),IF(ROUND(($D521*1.2)/6,2)&lt;0.1,0.1,ROUND(($D521*1.2)/6,2))),0.5)</f>
        <v>0.2</v>
      </c>
      <c r="O521" s="537" t="n">
        <f aca="false">L521+M521+N521</f>
        <v>2.35</v>
      </c>
      <c r="P521" s="537" t="n">
        <f aca="false">IF(O521&lt;2,(D521+M521*2)+0.6,(D521+M521*2)+0.6+ROUNDUP(O521-2,0)*0.1)</f>
        <v>1.9</v>
      </c>
      <c r="Q521" s="539" t="n">
        <f aca="false">IF($O521&lt;=$W$4,ROUND(IF($O521&lt;1.5,$O521*$H521*$P521,1.5*$H521*$P521),2),0)</f>
        <v>0</v>
      </c>
      <c r="R521" s="539" t="n">
        <f aca="false">IF($O521&gt;$W$4,ROUND(IF($O521&lt;1.5,$O521*$H521*$P521,1.5*$H521*$P521),2),0)</f>
        <v>51.3</v>
      </c>
      <c r="S521" s="539" t="n">
        <f aca="false">IF($O521&gt;$W$4,ROUND(IF($O521&lt;1.5,0,IF($O521&gt;3,1.5*$H521*$P521,($O521-1.5)*$H521*$P521)),2),0)</f>
        <v>29.07</v>
      </c>
      <c r="T521" s="539" t="n">
        <f aca="false">IF($O521&gt;$W$4,ROUND(IF($O521&lt;3,0,IF($O521&gt;4.5,1.5*$H521*$P521,($O521-3)*$H521*$P521)),2),0)</f>
        <v>0</v>
      </c>
      <c r="U521" s="539" t="n">
        <f aca="false">IF($O521&gt;$W$4,ROUND(IF($O521&lt;4.5,0,IF($O521&gt;6,($O521-4.5)*$H521*$P521,($O521-4.5)*$H521*$P521)),2),0)</f>
        <v>0</v>
      </c>
      <c r="V521" s="540" t="n">
        <f aca="false">IF($O521&gt;$W$4,IF($O521&lt;=4,ROUND($H521*($O521+0.5)*2,2),0),0)</f>
        <v>102.6</v>
      </c>
      <c r="W521" s="541" t="n">
        <f aca="false">IF($O521&gt;$W$4,IF($O521&gt;4,ROUND($H521*($O521+0.5)*2,2),0),0)</f>
        <v>0</v>
      </c>
      <c r="X521" s="558" t="str">
        <f aca="false">A521</f>
        <v>JD38-1</v>
      </c>
      <c r="Y521" s="560" t="n">
        <f aca="false">IF($D521=0.4,1.2,IF($D521=0.6,1.2,IF($D521=0.8,1.3,IF($D521=1,1.5,IF($D521=1.2,1.7,IF($D521&lt;=2,2,"--"))))))</f>
        <v>1.5</v>
      </c>
      <c r="Z521" s="564" t="s">
        <v>1151</v>
      </c>
      <c r="AA521" s="561" t="n">
        <f aca="false">Y521</f>
        <v>1.5</v>
      </c>
      <c r="AB521" s="543" t="n">
        <f aca="false">IF($Y521="--","--",I521)</f>
        <v>2.11</v>
      </c>
      <c r="AC521" s="544" t="n">
        <f aca="false">IF($Y521="--","--",IF(D521&gt;1.5,0.15,ROUND($D521*0.1,2)))</f>
        <v>0.1</v>
      </c>
      <c r="AD521" s="544" t="n">
        <f aca="false">IF($Y521="--","--",0.15)</f>
        <v>0.15</v>
      </c>
      <c r="AE521" s="545" t="n">
        <f aca="false">IF($Y521="--","--",ROUND(AB521+AC521+AD521,2))</f>
        <v>2.36</v>
      </c>
      <c r="AF521" s="565" t="n">
        <f aca="false">IF($Y521="--","--",IF($AB521&lt;=2,$Y521+1,($Y521+1)+ROUNDUP($AB521-2,0)*0.1))</f>
        <v>2.6</v>
      </c>
      <c r="AG521" s="566" t="n">
        <f aca="false">IF($D521=0.4,0.92,IF($D521=0.6,0.68,IF($D521=0.8,0.74,IF($D521=1,0.7,IF($D521=1.2,0.66,IF($D521=1.5,0.6,IF($D521&lt;=2,(2.4-(D521+0.3)),"--")))))))</f>
        <v>0.7</v>
      </c>
      <c r="AH521" s="547" t="n">
        <f aca="false">IF($Y521="--","--",IF($AE521&lt;=$W$4,ROUND(IF($AE521&lt;1.5,$AE521*$AF521*$AG521,1.5*$AF521*$AG521),2),0))</f>
        <v>0</v>
      </c>
      <c r="AI521" s="547" t="n">
        <f aca="false">IF($Y521="--","--",IF($AE521&gt;$W$4,ROUND(IF($AE521&lt;1.5,$AE521*$AF521*$AG521,1.5*$AF521*$AG521),2),0))</f>
        <v>2.73</v>
      </c>
      <c r="AJ521" s="547" t="n">
        <f aca="false">IF($Y521="--","--",IF($AE521&gt;$W$4,ROUND(IF($AE521&lt;1.5,0,IF($AE521&gt;3,1.5*$AF521*$AG521,($AE521-1.5)*$AF521*$AG521)),2),0))</f>
        <v>1.57</v>
      </c>
      <c r="AK521" s="547" t="n">
        <f aca="false">IF($Y521="--","--",IF($AE521&gt;$W$4,ROUND(IF($AE521&lt;3,0,IF($AE521&gt;4.5,1.5*$AF521*$AG521,($AE521-3)*$AF521*$AG521)),2),0))</f>
        <v>0</v>
      </c>
      <c r="AL521" s="547" t="n">
        <f aca="false">IF($Y521="--","--",IF($AE521&gt;$W$4,ROUND(IF($AE521&lt;4.5,0,IF($AE521&gt;6,($AE521-4.5)*$AF521*$AG521,($AE521-4.5)*$AF521*$AG521)),2),0))</f>
        <v>0</v>
      </c>
      <c r="AM521" s="544" t="n">
        <f aca="false">IF($Y521="--","--",IF($AE521&gt;$W$4,IF($AE521&lt;=4,ROUND(($AG521*4)*($AE521+0.5)*2,2),0),0))</f>
        <v>16.02</v>
      </c>
      <c r="AN521" s="548" t="n">
        <f aca="false">IF($Y521="--","--",IF($AE521&gt;$W$4,IF($AE521&gt;4,ROUND(($AG521*4)*($AE521+0.5)*2,2),0),0))</f>
        <v>0</v>
      </c>
      <c r="AO521" s="558" t="s">
        <v>1604</v>
      </c>
      <c r="AP521" s="570" t="s">
        <v>10</v>
      </c>
      <c r="AQ521" s="571" t="s">
        <v>1605</v>
      </c>
      <c r="AR521" s="560" t="n">
        <v>1</v>
      </c>
      <c r="AS521" s="561"/>
      <c r="AT521" s="561"/>
      <c r="AU521" s="562" t="n">
        <v>18</v>
      </c>
      <c r="AV521" s="560" t="n">
        <f aca="false">IF($Y521="--","--",Y521+0.2)</f>
        <v>1.7</v>
      </c>
      <c r="AW521" s="564" t="s">
        <v>1151</v>
      </c>
      <c r="AX521" s="561" t="n">
        <f aca="false">AV521</f>
        <v>1.7</v>
      </c>
      <c r="AY521" s="538" t="n">
        <f aca="false">IF(D521&gt;2,AU521,AU521-AV521)</f>
        <v>16.3</v>
      </c>
      <c r="AZ521" s="538" t="n">
        <f aca="false">N521</f>
        <v>0.2</v>
      </c>
      <c r="BA521" s="538" t="n">
        <f aca="false">P521</f>
        <v>1.9</v>
      </c>
      <c r="BB521" s="537" t="n">
        <f aca="false">IF(F521=0,IF(ROUND(AY521*(((N521*P521)+(((D521+M521*2)/6)*P521))-ROUND(((D521+M521*2)^2)*((PI()*96.379/(4*360))-((SIN((96.379/2)*PI()/180))*(COS((96.379/2)*PI()/180))/4)),4)),2),ROUND(AY521*(((N521*P521)+(((D521+M521*2)/4)*P521))-ROUND(((D521+M521*2)^2)*((PI()*120/(4*360))-((SIN((120/2)*PI()/180))*(COS((120/2)*PI()/180))/4)),4)),2)),0)</f>
        <v>11.88</v>
      </c>
      <c r="BC521" s="549" t="n">
        <f aca="false">IF(F521&gt;0,ROUND(AY521*N521*P521,2),0)</f>
        <v>0</v>
      </c>
      <c r="BD521" s="549" t="n">
        <f aca="false">SUM(Q521:U521,AH521:AL521)</f>
        <v>84.67</v>
      </c>
      <c r="BE521" s="549" t="n">
        <f aca="false">IF(F521=0,ROUND((PI()*((D521+M521*2)^2)/4)*AY521,2),ROUND((D521+M521*2)*(F521+M521*2)*AY521,2))</f>
        <v>18.43</v>
      </c>
      <c r="BF521" s="572" t="n">
        <f aca="false">IF(($I521+M521-0.15)&lt;=2,($I521+M521+0.15),IF(($I521+M521)&lt;=3,2.35,($I521+M521+0.2)-0.85))</f>
        <v>2.35</v>
      </c>
      <c r="BG521" s="572" t="n">
        <f aca="false">IF(D521&gt;2,(I521-F521-M521-0.11),IF(($I521+M521)&lt;=2,0,IF(($I521+M521)&gt;3,0.85,(I521+M521+0.2-BF521))))</f>
        <v>0.0600000000000001</v>
      </c>
      <c r="BH521" s="572" t="n">
        <f aca="false">IF(D521&gt;2,ROUND(((1.42+0.4)+(0.91+0.4))*2*BG521,2),ROUND(AV521*AX521*BF521,2))</f>
        <v>6.79</v>
      </c>
      <c r="BI521" s="572" t="n">
        <f aca="false">ROUND(((PI()*0.9^2)/4)*BG521,2)</f>
        <v>0.04</v>
      </c>
      <c r="BJ521" s="550" t="n">
        <f aca="false">ROUND(BD521-BE521-BH521-BI521-BB521-BC521,2)</f>
        <v>47.53</v>
      </c>
      <c r="BK521" s="516"/>
    </row>
    <row r="522" customFormat="false" ht="14.25" hidden="false" customHeight="false" outlineLevel="0" collapsed="false">
      <c r="A522" s="558" t="s">
        <v>1605</v>
      </c>
      <c r="B522" s="570" t="s">
        <v>10</v>
      </c>
      <c r="C522" s="559" t="s">
        <v>1606</v>
      </c>
      <c r="D522" s="560" t="n">
        <v>1</v>
      </c>
      <c r="E522" s="561"/>
      <c r="F522" s="561"/>
      <c r="G522" s="560" t="s">
        <v>1155</v>
      </c>
      <c r="H522" s="562" t="n">
        <v>40</v>
      </c>
      <c r="I522" s="563" t="n">
        <v>1.9963</v>
      </c>
      <c r="J522" s="563" t="n">
        <v>1.8923</v>
      </c>
      <c r="K522" s="536" t="n">
        <v>0</v>
      </c>
      <c r="L522" s="537" t="n">
        <f aca="false">ROUND((I522+J522)/2,2)</f>
        <v>1.94</v>
      </c>
      <c r="M522" s="538" t="n">
        <f aca="false">IF(F522=0,ROUND($D522*0.1,2),IF(D522&gt;2.8,0.18,0.15))</f>
        <v>0.1</v>
      </c>
      <c r="N522" s="538" t="n">
        <f aca="false">IF(F522=0,IF(ROUND($D522/4,2),IF(ROUND(($D522*1.2)/6,2)&lt;0.1,0.1,ROUND(($D522*1.2)/6,2))),0.5)</f>
        <v>0.2</v>
      </c>
      <c r="O522" s="537" t="n">
        <f aca="false">L522+M522+N522</f>
        <v>2.24</v>
      </c>
      <c r="P522" s="537" t="n">
        <f aca="false">IF(O522&lt;2,(D522+M522*2)+0.6,(D522+M522*2)+0.6+ROUNDUP(O522-2,0)*0.1)</f>
        <v>1.9</v>
      </c>
      <c r="Q522" s="539" t="n">
        <f aca="false">IF($O522&lt;=$W$4,ROUND(IF($O522&lt;1.5,$O522*$H522*$P522,1.5*$H522*$P522),2),0)</f>
        <v>0</v>
      </c>
      <c r="R522" s="539" t="n">
        <f aca="false">IF($O522&gt;$W$4,ROUND(IF($O522&lt;1.5,$O522*$H522*$P522,1.5*$H522*$P522),2),0)</f>
        <v>114</v>
      </c>
      <c r="S522" s="539" t="n">
        <f aca="false">IF($O522&gt;$W$4,ROUND(IF($O522&lt;1.5,0,IF($O522&gt;3,1.5*$H522*$P522,($O522-1.5)*$H522*$P522)),2),0)</f>
        <v>56.24</v>
      </c>
      <c r="T522" s="539" t="n">
        <f aca="false">IF($O522&gt;$W$4,ROUND(IF($O522&lt;3,0,IF($O522&gt;4.5,1.5*$H522*$P522,($O522-3)*$H522*$P522)),2),0)</f>
        <v>0</v>
      </c>
      <c r="U522" s="539" t="n">
        <f aca="false">IF($O522&gt;$W$4,ROUND(IF($O522&lt;4.5,0,IF($O522&gt;6,($O522-4.5)*$H522*$P522,($O522-4.5)*$H522*$P522)),2),0)</f>
        <v>0</v>
      </c>
      <c r="V522" s="540" t="n">
        <f aca="false">IF($O522&gt;$W$4,IF($O522&lt;=4,ROUND($H522*($O522+0.5)*2,2),0),0)</f>
        <v>219.2</v>
      </c>
      <c r="W522" s="541" t="n">
        <f aca="false">IF($O522&gt;$W$4,IF($O522&gt;4,ROUND($H522*($O522+0.5)*2,2),0),0)</f>
        <v>0</v>
      </c>
      <c r="X522" s="558" t="str">
        <f aca="false">A522</f>
        <v>JD38-2</v>
      </c>
      <c r="Y522" s="560" t="n">
        <f aca="false">IF($D522=0.4,1.2,IF($D522=0.6,1.2,IF($D522=0.8,1.3,IF($D522=1,1.5,IF($D522=1.2,1.7,IF($D522&lt;=2,2,"--"))))))</f>
        <v>1.5</v>
      </c>
      <c r="Z522" s="564" t="s">
        <v>1151</v>
      </c>
      <c r="AA522" s="561" t="n">
        <f aca="false">Y522</f>
        <v>1.5</v>
      </c>
      <c r="AB522" s="543" t="n">
        <f aca="false">IF($Y522="--","--",I522)</f>
        <v>1.9963</v>
      </c>
      <c r="AC522" s="544" t="n">
        <f aca="false">IF($Y522="--","--",IF(D522&gt;1.5,0.15,ROUND($D522*0.1,2)))</f>
        <v>0.1</v>
      </c>
      <c r="AD522" s="544" t="n">
        <f aca="false">IF($Y522="--","--",0.15)</f>
        <v>0.15</v>
      </c>
      <c r="AE522" s="545" t="n">
        <f aca="false">IF($Y522="--","--",ROUND(AB522+AC522+AD522,2))</f>
        <v>2.25</v>
      </c>
      <c r="AF522" s="565" t="n">
        <f aca="false">IF($Y522="--","--",IF($AB522&lt;=2,$Y522+1,($Y522+1)+ROUNDUP($AB522-2,0)*0.1))</f>
        <v>2.5</v>
      </c>
      <c r="AG522" s="566" t="n">
        <f aca="false">IF($D522=0.4,0.92,IF($D522=0.6,0.68,IF($D522=0.8,0.74,IF($D522=1,0.7,IF($D522=1.2,0.66,IF($D522=1.5,0.6,IF($D522&lt;=2,(2.4-(D522+0.3)),"--")))))))</f>
        <v>0.7</v>
      </c>
      <c r="AH522" s="547" t="n">
        <f aca="false">IF($Y522="--","--",IF($AE522&lt;=$W$4,ROUND(IF($AE522&lt;1.5,$AE522*$AF522*$AG522,1.5*$AF522*$AG522),2),0))</f>
        <v>0</v>
      </c>
      <c r="AI522" s="547" t="n">
        <f aca="false">IF($Y522="--","--",IF($AE522&gt;$W$4,ROUND(IF($AE522&lt;1.5,$AE522*$AF522*$AG522,1.5*$AF522*$AG522),2),0))</f>
        <v>2.63</v>
      </c>
      <c r="AJ522" s="547" t="n">
        <f aca="false">IF($Y522="--","--",IF($AE522&gt;$W$4,ROUND(IF($AE522&lt;1.5,0,IF($AE522&gt;3,1.5*$AF522*$AG522,($AE522-1.5)*$AF522*$AG522)),2),0))</f>
        <v>1.31</v>
      </c>
      <c r="AK522" s="547" t="n">
        <f aca="false">IF($Y522="--","--",IF($AE522&gt;$W$4,ROUND(IF($AE522&lt;3,0,IF($AE522&gt;4.5,1.5*$AF522*$AG522,($AE522-3)*$AF522*$AG522)),2),0))</f>
        <v>0</v>
      </c>
      <c r="AL522" s="547" t="n">
        <f aca="false">IF($Y522="--","--",IF($AE522&gt;$W$4,ROUND(IF($AE522&lt;4.5,0,IF($AE522&gt;6,($AE522-4.5)*$AF522*$AG522,($AE522-4.5)*$AF522*$AG522)),2),0))</f>
        <v>0</v>
      </c>
      <c r="AM522" s="544" t="n">
        <f aca="false">IF($Y522="--","--",IF($AE522&gt;$W$4,IF($AE522&lt;=4,ROUND(($AG522*4)*($AE522+0.5)*2,2),0),0))</f>
        <v>15.4</v>
      </c>
      <c r="AN522" s="548" t="n">
        <f aca="false">IF($Y522="--","--",IF($AE522&gt;$W$4,IF($AE522&gt;4,ROUND(($AG522*4)*($AE522+0.5)*2,2),0),0))</f>
        <v>0</v>
      </c>
      <c r="AO522" s="558" t="s">
        <v>1605</v>
      </c>
      <c r="AP522" s="570" t="s">
        <v>10</v>
      </c>
      <c r="AQ522" s="571" t="s">
        <v>1606</v>
      </c>
      <c r="AR522" s="560" t="n">
        <v>1</v>
      </c>
      <c r="AS522" s="561"/>
      <c r="AT522" s="561"/>
      <c r="AU522" s="562" t="n">
        <v>40</v>
      </c>
      <c r="AV522" s="560" t="n">
        <f aca="false">IF($Y522="--","--",Y522+0.2)</f>
        <v>1.7</v>
      </c>
      <c r="AW522" s="564" t="s">
        <v>1151</v>
      </c>
      <c r="AX522" s="561" t="n">
        <f aca="false">AV522</f>
        <v>1.7</v>
      </c>
      <c r="AY522" s="538" t="n">
        <f aca="false">IF(D522&gt;2,AU522,AU522-AV522)</f>
        <v>38.3</v>
      </c>
      <c r="AZ522" s="538" t="n">
        <f aca="false">N522</f>
        <v>0.2</v>
      </c>
      <c r="BA522" s="538" t="n">
        <f aca="false">P522</f>
        <v>1.9</v>
      </c>
      <c r="BB522" s="537" t="n">
        <f aca="false">IF(F522=0,IF(ROUND(AY522*(((N522*P522)+(((D522+M522*2)/6)*P522))-ROUND(((D522+M522*2)^2)*((PI()*96.379/(4*360))-((SIN((96.379/2)*PI()/180))*(COS((96.379/2)*PI()/180))/4)),4)),2),ROUND(AY522*(((N522*P522)+(((D522+M522*2)/4)*P522))-ROUND(((D522+M522*2)^2)*((PI()*120/(4*360))-((SIN((120/2)*PI()/180))*(COS((120/2)*PI()/180))/4)),4)),2)),0)</f>
        <v>27.92</v>
      </c>
      <c r="BC522" s="549" t="n">
        <f aca="false">IF(F522&gt;0,ROUND(AY522*N522*P522,2),0)</f>
        <v>0</v>
      </c>
      <c r="BD522" s="549" t="n">
        <f aca="false">SUM(Q522:U522,AH522:AL522)</f>
        <v>174.18</v>
      </c>
      <c r="BE522" s="549" t="n">
        <f aca="false">IF(F522=0,ROUND((PI()*((D522+M522*2)^2)/4)*AY522,2),ROUND((D522+M522*2)*(F522+M522*2)*AY522,2))</f>
        <v>43.32</v>
      </c>
      <c r="BF522" s="572" t="n">
        <f aca="false">IF(($I522+M522-0.15)&lt;=2,($I522+M522+0.15),IF(($I522+M522)&lt;=3,2.35,($I522+M522+0.2)-0.85))</f>
        <v>2.2463</v>
      </c>
      <c r="BG522" s="572" t="n">
        <f aca="false">IF(D522&gt;2,(I522-F522-M522-0.11),IF(($I522+M522)&lt;=2,0,IF(($I522+M522)&gt;3,0.85,(I522+M522+0.2-BF522))))</f>
        <v>0.0500000000000003</v>
      </c>
      <c r="BH522" s="572" t="n">
        <f aca="false">IF(D522&gt;2,ROUND(((1.42+0.4)+(0.91+0.4))*2*BG522,2),ROUND(AV522*AX522*BF522,2))</f>
        <v>6.49</v>
      </c>
      <c r="BI522" s="572" t="n">
        <f aca="false">ROUND(((PI()*0.9^2)/4)*BG522,2)</f>
        <v>0.03</v>
      </c>
      <c r="BJ522" s="550" t="n">
        <f aca="false">ROUND(BD522-BE522-BH522-BI522-BB522-BC522,2)</f>
        <v>96.42</v>
      </c>
      <c r="BK522" s="516"/>
    </row>
    <row r="523" customFormat="false" ht="14.25" hidden="false" customHeight="false" outlineLevel="0" collapsed="false">
      <c r="A523" s="558" t="s">
        <v>1606</v>
      </c>
      <c r="B523" s="570" t="s">
        <v>10</v>
      </c>
      <c r="C523" s="559" t="s">
        <v>1607</v>
      </c>
      <c r="D523" s="560" t="n">
        <v>1</v>
      </c>
      <c r="E523" s="561"/>
      <c r="F523" s="561"/>
      <c r="G523" s="560" t="s">
        <v>1155</v>
      </c>
      <c r="H523" s="562" t="n">
        <v>40</v>
      </c>
      <c r="I523" s="563" t="n">
        <v>1.8923</v>
      </c>
      <c r="J523" s="563" t="n">
        <v>1.8873</v>
      </c>
      <c r="K523" s="536" t="n">
        <v>0</v>
      </c>
      <c r="L523" s="537" t="n">
        <f aca="false">ROUND((I523+J523)/2,2)</f>
        <v>1.89</v>
      </c>
      <c r="M523" s="538" t="n">
        <f aca="false">IF(F523=0,ROUND($D523*0.1,2),IF(D523&gt;2.8,0.18,0.15))</f>
        <v>0.1</v>
      </c>
      <c r="N523" s="538" t="n">
        <f aca="false">IF(F523=0,IF(ROUND($D523/4,2),IF(ROUND(($D523*1.2)/6,2)&lt;0.1,0.1,ROUND(($D523*1.2)/6,2))),0.5)</f>
        <v>0.2</v>
      </c>
      <c r="O523" s="537" t="n">
        <f aca="false">L523+M523+N523</f>
        <v>2.19</v>
      </c>
      <c r="P523" s="537" t="n">
        <f aca="false">IF(O523&lt;2,(D523+M523*2)+0.6,(D523+M523*2)+0.6+ROUNDUP(O523-2,0)*0.1)</f>
        <v>1.9</v>
      </c>
      <c r="Q523" s="539" t="n">
        <f aca="false">IF($O523&lt;=$W$4,ROUND(IF($O523&lt;1.5,$O523*$H523*$P523,1.5*$H523*$P523),2),0)</f>
        <v>0</v>
      </c>
      <c r="R523" s="539" t="n">
        <f aca="false">IF($O523&gt;$W$4,ROUND(IF($O523&lt;1.5,$O523*$H523*$P523,1.5*$H523*$P523),2),0)</f>
        <v>114</v>
      </c>
      <c r="S523" s="539" t="n">
        <f aca="false">IF($O523&gt;$W$4,ROUND(IF($O523&lt;1.5,0,IF($O523&gt;3,1.5*$H523*$P523,($O523-1.5)*$H523*$P523)),2),0)</f>
        <v>52.44</v>
      </c>
      <c r="T523" s="539" t="n">
        <f aca="false">IF($O523&gt;$W$4,ROUND(IF($O523&lt;3,0,IF($O523&gt;4.5,1.5*$H523*$P523,($O523-3)*$H523*$P523)),2),0)</f>
        <v>0</v>
      </c>
      <c r="U523" s="539" t="n">
        <f aca="false">IF($O523&gt;$W$4,ROUND(IF($O523&lt;4.5,0,IF($O523&gt;6,($O523-4.5)*$H523*$P523,($O523-4.5)*$H523*$P523)),2),0)</f>
        <v>0</v>
      </c>
      <c r="V523" s="540" t="n">
        <f aca="false">IF($O523&gt;$W$4,IF($O523&lt;=4,ROUND($H523*($O523+0.5)*2,2),0),0)</f>
        <v>215.2</v>
      </c>
      <c r="W523" s="541" t="n">
        <f aca="false">IF($O523&gt;$W$4,IF($O523&gt;4,ROUND($H523*($O523+0.5)*2,2),0),0)</f>
        <v>0</v>
      </c>
      <c r="X523" s="558" t="str">
        <f aca="false">A523</f>
        <v>JD38-3</v>
      </c>
      <c r="Y523" s="560" t="n">
        <f aca="false">IF($D523=0.4,1.2,IF($D523=0.6,1.2,IF($D523=0.8,1.3,IF($D523=1,1.5,IF($D523=1.2,1.7,IF($D523&lt;=2,2,"--"))))))</f>
        <v>1.5</v>
      </c>
      <c r="Z523" s="564" t="s">
        <v>1151</v>
      </c>
      <c r="AA523" s="561" t="n">
        <f aca="false">Y523</f>
        <v>1.5</v>
      </c>
      <c r="AB523" s="543" t="n">
        <f aca="false">IF($Y523="--","--",I523)</f>
        <v>1.8923</v>
      </c>
      <c r="AC523" s="544" t="n">
        <f aca="false">IF($Y523="--","--",IF(D523&gt;1.5,0.15,ROUND($D523*0.1,2)))</f>
        <v>0.1</v>
      </c>
      <c r="AD523" s="544" t="n">
        <f aca="false">IF($Y523="--","--",0.15)</f>
        <v>0.15</v>
      </c>
      <c r="AE523" s="545" t="n">
        <f aca="false">IF($Y523="--","--",ROUND(AB523+AC523+AD523,2))</f>
        <v>2.14</v>
      </c>
      <c r="AF523" s="565" t="n">
        <f aca="false">IF($Y523="--","--",IF($AB523&lt;=2,$Y523+1,($Y523+1)+ROUNDUP($AB523-2,0)*0.1))</f>
        <v>2.5</v>
      </c>
      <c r="AG523" s="566" t="n">
        <f aca="false">IF($D523=0.4,0.92,IF($D523=0.6,0.68,IF($D523=0.8,0.74,IF($D523=1,0.7,IF($D523=1.2,0.66,IF($D523=1.5,0.6,IF($D523&lt;=2,(2.4-(D523+0.3)),"--")))))))</f>
        <v>0.7</v>
      </c>
      <c r="AH523" s="547" t="n">
        <f aca="false">IF($Y523="--","--",IF($AE523&lt;=$W$4,ROUND(IF($AE523&lt;1.5,$AE523*$AF523*$AG523,1.5*$AF523*$AG523),2),0))</f>
        <v>0</v>
      </c>
      <c r="AI523" s="547" t="n">
        <f aca="false">IF($Y523="--","--",IF($AE523&gt;$W$4,ROUND(IF($AE523&lt;1.5,$AE523*$AF523*$AG523,1.5*$AF523*$AG523),2),0))</f>
        <v>2.63</v>
      </c>
      <c r="AJ523" s="547" t="n">
        <f aca="false">IF($Y523="--","--",IF($AE523&gt;$W$4,ROUND(IF($AE523&lt;1.5,0,IF($AE523&gt;3,1.5*$AF523*$AG523,($AE523-1.5)*$AF523*$AG523)),2),0))</f>
        <v>1.12</v>
      </c>
      <c r="AK523" s="547" t="n">
        <f aca="false">IF($Y523="--","--",IF($AE523&gt;$W$4,ROUND(IF($AE523&lt;3,0,IF($AE523&gt;4.5,1.5*$AF523*$AG523,($AE523-3)*$AF523*$AG523)),2),0))</f>
        <v>0</v>
      </c>
      <c r="AL523" s="547" t="n">
        <f aca="false">IF($Y523="--","--",IF($AE523&gt;$W$4,ROUND(IF($AE523&lt;4.5,0,IF($AE523&gt;6,($AE523-4.5)*$AF523*$AG523,($AE523-4.5)*$AF523*$AG523)),2),0))</f>
        <v>0</v>
      </c>
      <c r="AM523" s="544" t="n">
        <f aca="false">IF($Y523="--","--",IF($AE523&gt;$W$4,IF($AE523&lt;=4,ROUND(($AG523*4)*($AE523+0.5)*2,2),0),0))</f>
        <v>14.78</v>
      </c>
      <c r="AN523" s="548" t="n">
        <f aca="false">IF($Y523="--","--",IF($AE523&gt;$W$4,IF($AE523&gt;4,ROUND(($AG523*4)*($AE523+0.5)*2,2),0),0))</f>
        <v>0</v>
      </c>
      <c r="AO523" s="558" t="s">
        <v>1606</v>
      </c>
      <c r="AP523" s="570" t="s">
        <v>10</v>
      </c>
      <c r="AQ523" s="571" t="s">
        <v>1607</v>
      </c>
      <c r="AR523" s="560" t="n">
        <v>1</v>
      </c>
      <c r="AS523" s="561"/>
      <c r="AT523" s="561"/>
      <c r="AU523" s="562" t="n">
        <v>40</v>
      </c>
      <c r="AV523" s="560" t="n">
        <f aca="false">IF($Y523="--","--",Y523+0.2)</f>
        <v>1.7</v>
      </c>
      <c r="AW523" s="564" t="s">
        <v>1151</v>
      </c>
      <c r="AX523" s="561" t="n">
        <f aca="false">AV523</f>
        <v>1.7</v>
      </c>
      <c r="AY523" s="538" t="n">
        <f aca="false">IF(D523&gt;2,AU523,AU523-AV523)</f>
        <v>38.3</v>
      </c>
      <c r="AZ523" s="538" t="n">
        <f aca="false">N523</f>
        <v>0.2</v>
      </c>
      <c r="BA523" s="538" t="n">
        <f aca="false">P523</f>
        <v>1.9</v>
      </c>
      <c r="BB523" s="537" t="n">
        <f aca="false">IF(F523=0,IF(ROUND(AY523*(((N523*P523)+(((D523+M523*2)/6)*P523))-ROUND(((D523+M523*2)^2)*((PI()*96.379/(4*360))-((SIN((96.379/2)*PI()/180))*(COS((96.379/2)*PI()/180))/4)),4)),2),ROUND(AY523*(((N523*P523)+(((D523+M523*2)/4)*P523))-ROUND(((D523+M523*2)^2)*((PI()*120/(4*360))-((SIN((120/2)*PI()/180))*(COS((120/2)*PI()/180))/4)),4)),2)),0)</f>
        <v>27.92</v>
      </c>
      <c r="BC523" s="549" t="n">
        <f aca="false">IF(F523&gt;0,ROUND(AY523*N523*P523,2),0)</f>
        <v>0</v>
      </c>
      <c r="BD523" s="549" t="n">
        <f aca="false">SUM(Q523:U523,AH523:AL523)</f>
        <v>170.19</v>
      </c>
      <c r="BE523" s="549" t="n">
        <f aca="false">IF(F523=0,ROUND((PI()*((D523+M523*2)^2)/4)*AY523,2),ROUND((D523+M523*2)*(F523+M523*2)*AY523,2))</f>
        <v>43.32</v>
      </c>
      <c r="BF523" s="572" t="n">
        <f aca="false">IF(($I523+M523-0.15)&lt;=2,($I523+M523+0.15),IF(($I523+M523)&lt;=3,2.35,($I523+M523+0.2)-0.85))</f>
        <v>2.1423</v>
      </c>
      <c r="BG523" s="572" t="n">
        <f aca="false">IF(D523&gt;2,(I523-F523-M523-0.11),IF(($I523+M523)&lt;=2,0,IF(($I523+M523)&gt;3,0.85,(I523+M523+0.2-BF523))))</f>
        <v>0</v>
      </c>
      <c r="BH523" s="572" t="n">
        <f aca="false">IF(D523&gt;2,ROUND(((1.42+0.4)+(0.91+0.4))*2*BG523,2),ROUND(AV523*AX523*BF523,2))</f>
        <v>6.19</v>
      </c>
      <c r="BI523" s="572" t="n">
        <f aca="false">ROUND(((PI()*0.9^2)/4)*BG523,2)</f>
        <v>0</v>
      </c>
      <c r="BJ523" s="550" t="n">
        <f aca="false">ROUND(BD523-BE523-BH523-BI523-BB523-BC523,2)</f>
        <v>92.76</v>
      </c>
      <c r="BK523" s="516"/>
    </row>
    <row r="524" customFormat="false" ht="14.25" hidden="false" customHeight="false" outlineLevel="0" collapsed="false">
      <c r="A524" s="558" t="s">
        <v>1607</v>
      </c>
      <c r="B524" s="570" t="s">
        <v>10</v>
      </c>
      <c r="C524" s="559" t="s">
        <v>1608</v>
      </c>
      <c r="D524" s="560" t="n">
        <v>1</v>
      </c>
      <c r="E524" s="561"/>
      <c r="F524" s="561"/>
      <c r="G524" s="560" t="s">
        <v>1155</v>
      </c>
      <c r="H524" s="562" t="n">
        <v>40</v>
      </c>
      <c r="I524" s="563" t="n">
        <v>1.8873</v>
      </c>
      <c r="J524" s="563" t="n">
        <v>1.8873</v>
      </c>
      <c r="K524" s="536" t="n">
        <v>0.2</v>
      </c>
      <c r="L524" s="537" t="n">
        <f aca="false">ROUND((I524+J524)/2,2)</f>
        <v>1.89</v>
      </c>
      <c r="M524" s="538" t="n">
        <f aca="false">IF(F524=0,ROUND($D524*0.1,2),IF(D524&gt;2.8,0.18,0.15))</f>
        <v>0.1</v>
      </c>
      <c r="N524" s="538" t="n">
        <f aca="false">IF(F524=0,IF(ROUND($D524/4,2),IF(ROUND(($D524*1.2)/6,2)&lt;0.1,0.1,ROUND(($D524*1.2)/6,2))),0.5)</f>
        <v>0.2</v>
      </c>
      <c r="O524" s="537" t="n">
        <f aca="false">L524+M524+N524</f>
        <v>2.19</v>
      </c>
      <c r="P524" s="537" t="n">
        <f aca="false">IF(O524&lt;2,(D524+M524*2)+0.6,(D524+M524*2)+0.6+ROUNDUP(O524-2,0)*0.1)</f>
        <v>1.9</v>
      </c>
      <c r="Q524" s="539" t="n">
        <f aca="false">IF($O524&lt;=$W$4,ROUND(IF($O524&lt;1.5,$O524*$H524*$P524,1.5*$H524*$P524),2),0)</f>
        <v>0</v>
      </c>
      <c r="R524" s="539" t="n">
        <f aca="false">IF($O524&gt;$W$4,ROUND(IF($O524&lt;1.5,$O524*$H524*$P524,1.5*$H524*$P524),2),0)</f>
        <v>114</v>
      </c>
      <c r="S524" s="539" t="n">
        <f aca="false">IF($O524&gt;$W$4,ROUND(IF($O524&lt;1.5,0,IF($O524&gt;3,1.5*$H524*$P524,($O524-1.5)*$H524*$P524)),2),0)</f>
        <v>52.44</v>
      </c>
      <c r="T524" s="539" t="n">
        <f aca="false">IF($O524&gt;$W$4,ROUND(IF($O524&lt;3,0,IF($O524&gt;4.5,1.5*$H524*$P524,($O524-3)*$H524*$P524)),2),0)</f>
        <v>0</v>
      </c>
      <c r="U524" s="539" t="n">
        <f aca="false">IF($O524&gt;$W$4,ROUND(IF($O524&lt;4.5,0,IF($O524&gt;6,($O524-4.5)*$H524*$P524,($O524-4.5)*$H524*$P524)),2),0)</f>
        <v>0</v>
      </c>
      <c r="V524" s="540" t="n">
        <f aca="false">IF($O524&gt;$W$4,IF($O524&lt;=4,ROUND($H524*($O524+0.5)*2,2),0),0)</f>
        <v>215.2</v>
      </c>
      <c r="W524" s="541" t="n">
        <f aca="false">IF($O524&gt;$W$4,IF($O524&gt;4,ROUND($H524*($O524+0.5)*2,2),0),0)</f>
        <v>0</v>
      </c>
      <c r="X524" s="558" t="str">
        <f aca="false">A524</f>
        <v>JD38-4</v>
      </c>
      <c r="Y524" s="560" t="n">
        <f aca="false">IF($D524=0.4,1.2,IF($D524=0.6,1.2,IF($D524=0.8,1.3,IF($D524=1,1.5,IF($D524=1.2,1.7,IF($D524&lt;=2,2,"--"))))))</f>
        <v>1.5</v>
      </c>
      <c r="Z524" s="564" t="s">
        <v>1151</v>
      </c>
      <c r="AA524" s="561" t="n">
        <f aca="false">Y524</f>
        <v>1.5</v>
      </c>
      <c r="AB524" s="543" t="n">
        <f aca="false">IF($Y524="--","--",I524)</f>
        <v>1.8873</v>
      </c>
      <c r="AC524" s="544" t="n">
        <f aca="false">IF($Y524="--","--",IF(D524&gt;1.5,0.15,ROUND($D524*0.1,2)))</f>
        <v>0.1</v>
      </c>
      <c r="AD524" s="544" t="n">
        <f aca="false">IF($Y524="--","--",0.15)</f>
        <v>0.15</v>
      </c>
      <c r="AE524" s="545" t="n">
        <f aca="false">IF($Y524="--","--",ROUND(AB524+AC524+AD524,2))</f>
        <v>2.14</v>
      </c>
      <c r="AF524" s="565" t="n">
        <f aca="false">IF($Y524="--","--",IF($AB524&lt;=2,$Y524+1,($Y524+1)+ROUNDUP($AB524-2,0)*0.1))</f>
        <v>2.5</v>
      </c>
      <c r="AG524" s="566" t="n">
        <f aca="false">IF($D524=0.4,0.92,IF($D524=0.6,0.68,IF($D524=0.8,0.74,IF($D524=1,0.7,IF($D524=1.2,0.66,IF($D524=1.5,0.6,IF($D524&lt;=2,(2.4-(D524+0.3)),"--")))))))</f>
        <v>0.7</v>
      </c>
      <c r="AH524" s="547" t="n">
        <f aca="false">IF($Y524="--","--",IF($AE524&lt;=$W$4,ROUND(IF($AE524&lt;1.5,$AE524*$AF524*$AG524,1.5*$AF524*$AG524),2),0))</f>
        <v>0</v>
      </c>
      <c r="AI524" s="547" t="n">
        <f aca="false">IF($Y524="--","--",IF($AE524&gt;$W$4,ROUND(IF($AE524&lt;1.5,$AE524*$AF524*$AG524,1.5*$AF524*$AG524),2),0))</f>
        <v>2.63</v>
      </c>
      <c r="AJ524" s="547" t="n">
        <f aca="false">IF($Y524="--","--",IF($AE524&gt;$W$4,ROUND(IF($AE524&lt;1.5,0,IF($AE524&gt;3,1.5*$AF524*$AG524,($AE524-1.5)*$AF524*$AG524)),2),0))</f>
        <v>1.12</v>
      </c>
      <c r="AK524" s="547" t="n">
        <f aca="false">IF($Y524="--","--",IF($AE524&gt;$W$4,ROUND(IF($AE524&lt;3,0,IF($AE524&gt;4.5,1.5*$AF524*$AG524,($AE524-3)*$AF524*$AG524)),2),0))</f>
        <v>0</v>
      </c>
      <c r="AL524" s="547" t="n">
        <f aca="false">IF($Y524="--","--",IF($AE524&gt;$W$4,ROUND(IF($AE524&lt;4.5,0,IF($AE524&gt;6,($AE524-4.5)*$AF524*$AG524,($AE524-4.5)*$AF524*$AG524)),2),0))</f>
        <v>0</v>
      </c>
      <c r="AM524" s="544" t="n">
        <f aca="false">IF($Y524="--","--",IF($AE524&gt;$W$4,IF($AE524&lt;=4,ROUND(($AG524*4)*($AE524+0.5)*2,2),0),0))</f>
        <v>14.78</v>
      </c>
      <c r="AN524" s="548" t="n">
        <f aca="false">IF($Y524="--","--",IF($AE524&gt;$W$4,IF($AE524&gt;4,ROUND(($AG524*4)*($AE524+0.5)*2,2),0),0))</f>
        <v>0</v>
      </c>
      <c r="AO524" s="558" t="s">
        <v>1607</v>
      </c>
      <c r="AP524" s="570" t="s">
        <v>10</v>
      </c>
      <c r="AQ524" s="571" t="s">
        <v>1608</v>
      </c>
      <c r="AR524" s="560" t="n">
        <v>1</v>
      </c>
      <c r="AS524" s="561"/>
      <c r="AT524" s="561"/>
      <c r="AU524" s="562" t="n">
        <v>40</v>
      </c>
      <c r="AV524" s="560" t="n">
        <f aca="false">IF($Y524="--","--",Y524+0.2)</f>
        <v>1.7</v>
      </c>
      <c r="AW524" s="564" t="s">
        <v>1151</v>
      </c>
      <c r="AX524" s="561" t="n">
        <f aca="false">AV524</f>
        <v>1.7</v>
      </c>
      <c r="AY524" s="538" t="n">
        <f aca="false">IF(D524&gt;2,AU524,AU524-AV524)</f>
        <v>38.3</v>
      </c>
      <c r="AZ524" s="538" t="n">
        <f aca="false">N524</f>
        <v>0.2</v>
      </c>
      <c r="BA524" s="538" t="n">
        <f aca="false">P524</f>
        <v>1.9</v>
      </c>
      <c r="BB524" s="537" t="n">
        <f aca="false">IF(F524=0,IF(ROUND(AY524*(((N524*P524)+(((D524+M524*2)/6)*P524))-ROUND(((D524+M524*2)^2)*((PI()*96.379/(4*360))-((SIN((96.379/2)*PI()/180))*(COS((96.379/2)*PI()/180))/4)),4)),2),ROUND(AY524*(((N524*P524)+(((D524+M524*2)/4)*P524))-ROUND(((D524+M524*2)^2)*((PI()*120/(4*360))-((SIN((120/2)*PI()/180))*(COS((120/2)*PI()/180))/4)),4)),2)),0)</f>
        <v>27.92</v>
      </c>
      <c r="BC524" s="549" t="n">
        <f aca="false">IF(F524&gt;0,ROUND(AY524*N524*P524,2),0)</f>
        <v>0</v>
      </c>
      <c r="BD524" s="549" t="n">
        <f aca="false">SUM(Q524:U524,AH524:AL524)</f>
        <v>170.19</v>
      </c>
      <c r="BE524" s="549" t="n">
        <f aca="false">IF(F524=0,ROUND((PI()*((D524+M524*2)^2)/4)*AY524,2),ROUND((D524+M524*2)*(F524+M524*2)*AY524,2))</f>
        <v>43.32</v>
      </c>
      <c r="BF524" s="572" t="n">
        <f aca="false">IF(($I524+M524-0.15)&lt;=2,($I524+M524+0.15),IF(($I524+M524)&lt;=3,2.35,($I524+M524+0.2)-0.85))</f>
        <v>2.1373</v>
      </c>
      <c r="BG524" s="572" t="n">
        <f aca="false">IF(D524&gt;2,(I524-F524-M524-0.11),IF(($I524+M524)&lt;=2,0,IF(($I524+M524)&gt;3,0.85,(I524+M524+0.2-BF524))))</f>
        <v>0</v>
      </c>
      <c r="BH524" s="572" t="n">
        <f aca="false">IF(D524&gt;2,ROUND(((1.42+0.4)+(0.91+0.4))*2*BG524,2),ROUND(AV524*AX524*BF524,2))</f>
        <v>6.18</v>
      </c>
      <c r="BI524" s="572" t="n">
        <f aca="false">ROUND(((PI()*0.9^2)/4)*BG524,2)</f>
        <v>0</v>
      </c>
      <c r="BJ524" s="550" t="n">
        <f aca="false">ROUND(BD524-BE524-BH524-BI524-BB524-BC524,2)</f>
        <v>92.77</v>
      </c>
      <c r="BK524" s="516"/>
    </row>
    <row r="525" customFormat="false" ht="14.25" hidden="false" customHeight="false" outlineLevel="0" collapsed="false">
      <c r="A525" s="558" t="s">
        <v>1608</v>
      </c>
      <c r="B525" s="570" t="s">
        <v>10</v>
      </c>
      <c r="C525" s="559" t="s">
        <v>1609</v>
      </c>
      <c r="D525" s="560" t="n">
        <v>1.2</v>
      </c>
      <c r="E525" s="561"/>
      <c r="F525" s="561"/>
      <c r="G525" s="560" t="s">
        <v>1155</v>
      </c>
      <c r="H525" s="562" t="n">
        <v>37</v>
      </c>
      <c r="I525" s="563" t="n">
        <v>2.0873</v>
      </c>
      <c r="J525" s="563" t="n">
        <v>2.078</v>
      </c>
      <c r="K525" s="536" t="n">
        <v>0</v>
      </c>
      <c r="L525" s="537" t="n">
        <f aca="false">ROUND((I525+J525)/2,2)</f>
        <v>2.08</v>
      </c>
      <c r="M525" s="538" t="n">
        <f aca="false">IF(F525=0,ROUND($D525*0.1,2),IF(D525&gt;2.8,0.18,0.15))</f>
        <v>0.12</v>
      </c>
      <c r="N525" s="538" t="n">
        <f aca="false">IF(F525=0,IF(ROUND($D525/4,2),IF(ROUND(($D525*1.2)/6,2)&lt;0.1,0.1,ROUND(($D525*1.2)/6,2))),0.5)</f>
        <v>0.24</v>
      </c>
      <c r="O525" s="537" t="n">
        <f aca="false">L525+M525+N525</f>
        <v>2.44</v>
      </c>
      <c r="P525" s="537" t="n">
        <f aca="false">IF(O525&lt;2,(D525+M525*2)+0.6,(D525+M525*2)+0.6+ROUNDUP(O525-2,0)*0.1)</f>
        <v>2.14</v>
      </c>
      <c r="Q525" s="539" t="n">
        <f aca="false">IF($O525&lt;=$W$4,ROUND(IF($O525&lt;1.5,$O525*$H525*$P525,1.5*$H525*$P525),2),0)</f>
        <v>0</v>
      </c>
      <c r="R525" s="539" t="n">
        <f aca="false">IF($O525&gt;$W$4,ROUND(IF($O525&lt;1.5,$O525*$H525*$P525,1.5*$H525*$P525),2),0)</f>
        <v>118.77</v>
      </c>
      <c r="S525" s="539" t="n">
        <f aca="false">IF($O525&gt;$W$4,ROUND(IF($O525&lt;1.5,0,IF($O525&gt;3,1.5*$H525*$P525,($O525-1.5)*$H525*$P525)),2),0)</f>
        <v>74.43</v>
      </c>
      <c r="T525" s="539" t="n">
        <f aca="false">IF($O525&gt;$W$4,ROUND(IF($O525&lt;3,0,IF($O525&gt;4.5,1.5*$H525*$P525,($O525-3)*$H525*$P525)),2),0)</f>
        <v>0</v>
      </c>
      <c r="U525" s="539" t="n">
        <f aca="false">IF($O525&gt;$W$4,ROUND(IF($O525&lt;4.5,0,IF($O525&gt;6,($O525-4.5)*$H525*$P525,($O525-4.5)*$H525*$P525)),2),0)</f>
        <v>0</v>
      </c>
      <c r="V525" s="540" t="n">
        <f aca="false">IF($O525&gt;$W$4,IF($O525&lt;=4,ROUND($H525*($O525+0.5)*2,2),0),0)</f>
        <v>217.56</v>
      </c>
      <c r="W525" s="541" t="n">
        <f aca="false">IF($O525&gt;$W$4,IF($O525&gt;4,ROUND($H525*($O525+0.5)*2,2),0),0)</f>
        <v>0</v>
      </c>
      <c r="X525" s="558" t="str">
        <f aca="false">A525</f>
        <v>JD38-5</v>
      </c>
      <c r="Y525" s="560" t="n">
        <f aca="false">IF($D525=0.4,1.2,IF($D525=0.6,1.2,IF($D525=0.8,1.3,IF($D525=1,1.5,IF($D525=1.2,1.7,IF($D525&lt;=2,2,"--"))))))</f>
        <v>1.7</v>
      </c>
      <c r="Z525" s="564" t="s">
        <v>1151</v>
      </c>
      <c r="AA525" s="561" t="n">
        <f aca="false">Y525</f>
        <v>1.7</v>
      </c>
      <c r="AB525" s="543" t="n">
        <f aca="false">IF($Y525="--","--",I525)</f>
        <v>2.0873</v>
      </c>
      <c r="AC525" s="544" t="n">
        <f aca="false">IF($Y525="--","--",IF(D525&gt;1.5,0.15,ROUND($D525*0.1,2)))</f>
        <v>0.12</v>
      </c>
      <c r="AD525" s="544" t="n">
        <f aca="false">IF($Y525="--","--",0.15)</f>
        <v>0.15</v>
      </c>
      <c r="AE525" s="545" t="n">
        <f aca="false">IF($Y525="--","--",ROUND(AB525+AC525+AD525,2))</f>
        <v>2.36</v>
      </c>
      <c r="AF525" s="565" t="n">
        <f aca="false">IF($Y525="--","--",IF($AB525&lt;=2,$Y525+1,($Y525+1)+ROUNDUP($AB525-2,0)*0.1))</f>
        <v>2.8</v>
      </c>
      <c r="AG525" s="566" t="n">
        <f aca="false">IF($D525=0.4,0.92,IF($D525=0.6,0.68,IF($D525=0.8,0.74,IF($D525=1,0.7,IF($D525=1.2,0.66,IF($D525=1.5,0.6,IF($D525&lt;=2,(2.4-(D525+0.3)),"--")))))))</f>
        <v>0.66</v>
      </c>
      <c r="AH525" s="547" t="n">
        <f aca="false">IF($Y525="--","--",IF($AE525&lt;=$W$4,ROUND(IF($AE525&lt;1.5,$AE525*$AF525*$AG525,1.5*$AF525*$AG525),2),0))</f>
        <v>0</v>
      </c>
      <c r="AI525" s="547" t="n">
        <f aca="false">IF($Y525="--","--",IF($AE525&gt;$W$4,ROUND(IF($AE525&lt;1.5,$AE525*$AF525*$AG525,1.5*$AF525*$AG525),2),0))</f>
        <v>2.77</v>
      </c>
      <c r="AJ525" s="547" t="n">
        <f aca="false">IF($Y525="--","--",IF($AE525&gt;$W$4,ROUND(IF($AE525&lt;1.5,0,IF($AE525&gt;3,1.5*$AF525*$AG525,($AE525-1.5)*$AF525*$AG525)),2),0))</f>
        <v>1.59</v>
      </c>
      <c r="AK525" s="547" t="n">
        <f aca="false">IF($Y525="--","--",IF($AE525&gt;$W$4,ROUND(IF($AE525&lt;3,0,IF($AE525&gt;4.5,1.5*$AF525*$AG525,($AE525-3)*$AF525*$AG525)),2),0))</f>
        <v>0</v>
      </c>
      <c r="AL525" s="547" t="n">
        <f aca="false">IF($Y525="--","--",IF($AE525&gt;$W$4,ROUND(IF($AE525&lt;4.5,0,IF($AE525&gt;6,($AE525-4.5)*$AF525*$AG525,($AE525-4.5)*$AF525*$AG525)),2),0))</f>
        <v>0</v>
      </c>
      <c r="AM525" s="544" t="n">
        <f aca="false">IF($Y525="--","--",IF($AE525&gt;$W$4,IF($AE525&lt;=4,ROUND(($AG525*4)*($AE525+0.5)*2,2),0),0))</f>
        <v>15.1</v>
      </c>
      <c r="AN525" s="548" t="n">
        <f aca="false">IF($Y525="--","--",IF($AE525&gt;$W$4,IF($AE525&gt;4,ROUND(($AG525*4)*($AE525+0.5)*2,2),0),0))</f>
        <v>0</v>
      </c>
      <c r="AO525" s="558" t="s">
        <v>1608</v>
      </c>
      <c r="AP525" s="570" t="s">
        <v>10</v>
      </c>
      <c r="AQ525" s="571" t="s">
        <v>1609</v>
      </c>
      <c r="AR525" s="560" t="n">
        <v>1.2</v>
      </c>
      <c r="AS525" s="561"/>
      <c r="AT525" s="561"/>
      <c r="AU525" s="562" t="n">
        <v>37</v>
      </c>
      <c r="AV525" s="560" t="n">
        <f aca="false">IF($Y525="--","--",Y525+0.2)</f>
        <v>1.9</v>
      </c>
      <c r="AW525" s="564" t="s">
        <v>1151</v>
      </c>
      <c r="AX525" s="561" t="n">
        <f aca="false">AV525</f>
        <v>1.9</v>
      </c>
      <c r="AY525" s="538" t="n">
        <f aca="false">IF(D525&gt;2,AU525,AU525-AV525)</f>
        <v>35.1</v>
      </c>
      <c r="AZ525" s="538" t="n">
        <f aca="false">N525</f>
        <v>0.24</v>
      </c>
      <c r="BA525" s="538" t="n">
        <f aca="false">P525</f>
        <v>2.14</v>
      </c>
      <c r="BB525" s="537" t="n">
        <f aca="false">IF(F525=0,IF(ROUND(AY525*(((N525*P525)+(((D525+M525*2)/6)*P525))-ROUND(((D525+M525*2)^2)*((PI()*96.379/(4*360))-((SIN((96.379/2)*PI()/180))*(COS((96.379/2)*PI()/180))/4)),4)),2),ROUND(AY525*(((N525*P525)+(((D525+M525*2)/4)*P525))-ROUND(((D525+M525*2)^2)*((PI()*120/(4*360))-((SIN((120/2)*PI()/180))*(COS((120/2)*PI()/180))/4)),4)),2)),0)</f>
        <v>33.89</v>
      </c>
      <c r="BC525" s="549" t="n">
        <f aca="false">IF(F525&gt;0,ROUND(AY525*N525*P525,2),0)</f>
        <v>0</v>
      </c>
      <c r="BD525" s="549" t="n">
        <f aca="false">SUM(Q525:U525,AH525:AL525)</f>
        <v>197.56</v>
      </c>
      <c r="BE525" s="549" t="n">
        <f aca="false">IF(F525=0,ROUND((PI()*((D525+M525*2)^2)/4)*AY525,2),ROUND((D525+M525*2)*(F525+M525*2)*AY525,2))</f>
        <v>57.16</v>
      </c>
      <c r="BF525" s="572" t="n">
        <f aca="false">IF(($I525+M525-0.15)&lt;=2,($I525+M525+0.15),IF(($I525+M525)&lt;=3,2.35,($I525+M525+0.2)-0.85))</f>
        <v>2.35</v>
      </c>
      <c r="BG525" s="572" t="n">
        <f aca="false">IF(D525&gt;2,(I525-F525-M525-0.11),IF(($I525+M525)&lt;=2,0,IF(($I525+M525)&gt;3,0.85,(I525+M525+0.2-BF525))))</f>
        <v>0.0573000000000001</v>
      </c>
      <c r="BH525" s="572" t="n">
        <f aca="false">IF(D525&gt;2,ROUND(((1.42+0.4)+(0.91+0.4))*2*BG525,2),ROUND(AV525*AX525*BF525,2))</f>
        <v>8.48</v>
      </c>
      <c r="BI525" s="572" t="n">
        <f aca="false">ROUND(((PI()*0.9^2)/4)*BG525,2)</f>
        <v>0.04</v>
      </c>
      <c r="BJ525" s="550" t="n">
        <f aca="false">ROUND(BD525-BE525-BH525-BI525-BB525-BC525,2)</f>
        <v>97.99</v>
      </c>
      <c r="BK525" s="516"/>
    </row>
    <row r="526" customFormat="false" ht="14.25" hidden="false" customHeight="false" outlineLevel="0" collapsed="false">
      <c r="A526" s="558" t="s">
        <v>1609</v>
      </c>
      <c r="B526" s="570" t="s">
        <v>10</v>
      </c>
      <c r="C526" s="559" t="s">
        <v>1610</v>
      </c>
      <c r="D526" s="560" t="n">
        <v>1.2</v>
      </c>
      <c r="E526" s="561"/>
      <c r="F526" s="561"/>
      <c r="G526" s="560" t="s">
        <v>1155</v>
      </c>
      <c r="H526" s="562" t="n">
        <v>23</v>
      </c>
      <c r="I526" s="563" t="n">
        <v>2.078</v>
      </c>
      <c r="J526" s="563" t="n">
        <v>2.157</v>
      </c>
      <c r="K526" s="536" t="n">
        <v>0</v>
      </c>
      <c r="L526" s="537" t="n">
        <f aca="false">ROUND((I526+J526)/2,2)</f>
        <v>2.12</v>
      </c>
      <c r="M526" s="538" t="n">
        <f aca="false">IF(F526=0,ROUND($D526*0.1,2),IF(D526&gt;2.8,0.18,0.15))</f>
        <v>0.12</v>
      </c>
      <c r="N526" s="538" t="n">
        <f aca="false">IF(F526=0,IF(ROUND($D526/4,2),IF(ROUND(($D526*1.2)/6,2)&lt;0.1,0.1,ROUND(($D526*1.2)/6,2))),0.5)</f>
        <v>0.24</v>
      </c>
      <c r="O526" s="537" t="n">
        <f aca="false">L526+M526+N526</f>
        <v>2.48</v>
      </c>
      <c r="P526" s="537" t="n">
        <f aca="false">IF(O526&lt;2,(D526+M526*2)+0.6,(D526+M526*2)+0.6+ROUNDUP(O526-2,0)*0.1)</f>
        <v>2.14</v>
      </c>
      <c r="Q526" s="539" t="n">
        <f aca="false">IF($O526&lt;=$W$4,ROUND(IF($O526&lt;1.5,$O526*$H526*$P526,1.5*$H526*$P526),2),0)</f>
        <v>0</v>
      </c>
      <c r="R526" s="539" t="n">
        <f aca="false">IF($O526&gt;$W$4,ROUND(IF($O526&lt;1.5,$O526*$H526*$P526,1.5*$H526*$P526),2),0)</f>
        <v>73.83</v>
      </c>
      <c r="S526" s="539" t="n">
        <f aca="false">IF($O526&gt;$W$4,ROUND(IF($O526&lt;1.5,0,IF($O526&gt;3,1.5*$H526*$P526,($O526-1.5)*$H526*$P526)),2),0)</f>
        <v>48.24</v>
      </c>
      <c r="T526" s="539" t="n">
        <f aca="false">IF($O526&gt;$W$4,ROUND(IF($O526&lt;3,0,IF($O526&gt;4.5,1.5*$H526*$P526,($O526-3)*$H526*$P526)),2),0)</f>
        <v>0</v>
      </c>
      <c r="U526" s="539" t="n">
        <f aca="false">IF($O526&gt;$W$4,ROUND(IF($O526&lt;4.5,0,IF($O526&gt;6,($O526-4.5)*$H526*$P526,($O526-4.5)*$H526*$P526)),2),0)</f>
        <v>0</v>
      </c>
      <c r="V526" s="540" t="n">
        <f aca="false">IF($O526&gt;$W$4,IF($O526&lt;=4,ROUND($H526*($O526+0.5)*2,2),0),0)</f>
        <v>137.08</v>
      </c>
      <c r="W526" s="541" t="n">
        <f aca="false">IF($O526&gt;$W$4,IF($O526&gt;4,ROUND($H526*($O526+0.5)*2,2),0),0)</f>
        <v>0</v>
      </c>
      <c r="X526" s="558" t="str">
        <f aca="false">A526</f>
        <v>JD38-6</v>
      </c>
      <c r="Y526" s="560" t="n">
        <f aca="false">IF($D526=0.4,1.2,IF($D526=0.6,1.2,IF($D526=0.8,1.3,IF($D526=1,1.5,IF($D526=1.2,1.7,IF($D526&lt;=2,2,"--"))))))</f>
        <v>1.7</v>
      </c>
      <c r="Z526" s="564" t="s">
        <v>1151</v>
      </c>
      <c r="AA526" s="561" t="n">
        <f aca="false">Y526</f>
        <v>1.7</v>
      </c>
      <c r="AB526" s="543" t="n">
        <f aca="false">IF($Y526="--","--",I526)</f>
        <v>2.078</v>
      </c>
      <c r="AC526" s="544" t="n">
        <f aca="false">IF($Y526="--","--",IF(D526&gt;1.5,0.15,ROUND($D526*0.1,2)))</f>
        <v>0.12</v>
      </c>
      <c r="AD526" s="544" t="n">
        <f aca="false">IF($Y526="--","--",0.15)</f>
        <v>0.15</v>
      </c>
      <c r="AE526" s="545" t="n">
        <f aca="false">IF($Y526="--","--",ROUND(AB526+AC526+AD526,2))</f>
        <v>2.35</v>
      </c>
      <c r="AF526" s="565" t="n">
        <f aca="false">IF($Y526="--","--",IF($AB526&lt;=2,$Y526+1,($Y526+1)+ROUNDUP($AB526-2,0)*0.1))</f>
        <v>2.8</v>
      </c>
      <c r="AG526" s="566" t="n">
        <f aca="false">IF($D526=0.4,0.92,IF($D526=0.6,0.68,IF($D526=0.8,0.74,IF($D526=1,0.7,IF($D526=1.2,0.66,IF($D526=1.5,0.6,IF($D526&lt;=2,(2.4-(D526+0.3)),"--")))))))</f>
        <v>0.66</v>
      </c>
      <c r="AH526" s="547" t="n">
        <f aca="false">IF($Y526="--","--",IF($AE526&lt;=$W$4,ROUND(IF($AE526&lt;1.5,$AE526*$AF526*$AG526,1.5*$AF526*$AG526),2),0))</f>
        <v>0</v>
      </c>
      <c r="AI526" s="547" t="n">
        <f aca="false">IF($Y526="--","--",IF($AE526&gt;$W$4,ROUND(IF($AE526&lt;1.5,$AE526*$AF526*$AG526,1.5*$AF526*$AG526),2),0))</f>
        <v>2.77</v>
      </c>
      <c r="AJ526" s="547" t="n">
        <f aca="false">IF($Y526="--","--",IF($AE526&gt;$W$4,ROUND(IF($AE526&lt;1.5,0,IF($AE526&gt;3,1.5*$AF526*$AG526,($AE526-1.5)*$AF526*$AG526)),2),0))</f>
        <v>1.57</v>
      </c>
      <c r="AK526" s="547" t="n">
        <f aca="false">IF($Y526="--","--",IF($AE526&gt;$W$4,ROUND(IF($AE526&lt;3,0,IF($AE526&gt;4.5,1.5*$AF526*$AG526,($AE526-3)*$AF526*$AG526)),2),0))</f>
        <v>0</v>
      </c>
      <c r="AL526" s="547" t="n">
        <f aca="false">IF($Y526="--","--",IF($AE526&gt;$W$4,ROUND(IF($AE526&lt;4.5,0,IF($AE526&gt;6,($AE526-4.5)*$AF526*$AG526,($AE526-4.5)*$AF526*$AG526)),2),0))</f>
        <v>0</v>
      </c>
      <c r="AM526" s="544" t="n">
        <f aca="false">IF($Y526="--","--",IF($AE526&gt;$W$4,IF($AE526&lt;=4,ROUND(($AG526*4)*($AE526+0.5)*2,2),0),0))</f>
        <v>15.05</v>
      </c>
      <c r="AN526" s="548" t="n">
        <f aca="false">IF($Y526="--","--",IF($AE526&gt;$W$4,IF($AE526&gt;4,ROUND(($AG526*4)*($AE526+0.5)*2,2),0),0))</f>
        <v>0</v>
      </c>
      <c r="AO526" s="558" t="s">
        <v>1609</v>
      </c>
      <c r="AP526" s="570" t="s">
        <v>10</v>
      </c>
      <c r="AQ526" s="571" t="s">
        <v>1610</v>
      </c>
      <c r="AR526" s="560" t="n">
        <v>1.2</v>
      </c>
      <c r="AS526" s="561"/>
      <c r="AT526" s="561"/>
      <c r="AU526" s="562" t="n">
        <v>23</v>
      </c>
      <c r="AV526" s="560" t="n">
        <f aca="false">IF($Y526="--","--",Y526+0.2)</f>
        <v>1.9</v>
      </c>
      <c r="AW526" s="564" t="s">
        <v>1151</v>
      </c>
      <c r="AX526" s="561" t="n">
        <f aca="false">AV526</f>
        <v>1.9</v>
      </c>
      <c r="AY526" s="538" t="n">
        <f aca="false">IF(D526&gt;2,AU526,AU526-AV526)</f>
        <v>21.1</v>
      </c>
      <c r="AZ526" s="538" t="n">
        <f aca="false">N526</f>
        <v>0.24</v>
      </c>
      <c r="BA526" s="538" t="n">
        <f aca="false">P526</f>
        <v>2.14</v>
      </c>
      <c r="BB526" s="537" t="n">
        <f aca="false">IF(F526=0,IF(ROUND(AY526*(((N526*P526)+(((D526+M526*2)/6)*P526))-ROUND(((D526+M526*2)^2)*((PI()*96.379/(4*360))-((SIN((96.379/2)*PI()/180))*(COS((96.379/2)*PI()/180))/4)),4)),2),ROUND(AY526*(((N526*P526)+(((D526+M526*2)/4)*P526))-ROUND(((D526+M526*2)^2)*((PI()*120/(4*360))-((SIN((120/2)*PI()/180))*(COS((120/2)*PI()/180))/4)),4)),2)),0)</f>
        <v>20.37</v>
      </c>
      <c r="BC526" s="549" t="n">
        <f aca="false">IF(F526&gt;0,ROUND(AY526*N526*P526,2),0)</f>
        <v>0</v>
      </c>
      <c r="BD526" s="549" t="n">
        <f aca="false">SUM(Q526:U526,AH526:AL526)</f>
        <v>126.41</v>
      </c>
      <c r="BE526" s="549" t="n">
        <f aca="false">IF(F526=0,ROUND((PI()*((D526+M526*2)^2)/4)*AY526,2),ROUND((D526+M526*2)*(F526+M526*2)*AY526,2))</f>
        <v>34.36</v>
      </c>
      <c r="BF526" s="572" t="n">
        <f aca="false">IF(($I526+M526-0.15)&lt;=2,($I526+M526+0.15),IF(($I526+M526)&lt;=3,2.35,($I526+M526+0.2)-0.85))</f>
        <v>2.35</v>
      </c>
      <c r="BG526" s="572" t="n">
        <f aca="false">IF(D526&gt;2,(I526-F526-M526-0.11),IF(($I526+M526)&lt;=2,0,IF(($I526+M526)&gt;3,0.85,(I526+M526+0.2-BF526))))</f>
        <v>0.048</v>
      </c>
      <c r="BH526" s="572" t="n">
        <f aca="false">IF(D526&gt;2,ROUND(((1.42+0.4)+(0.91+0.4))*2*BG526,2),ROUND(AV526*AX526*BF526,2))</f>
        <v>8.48</v>
      </c>
      <c r="BI526" s="572" t="n">
        <f aca="false">ROUND(((PI()*0.9^2)/4)*BG526,2)</f>
        <v>0.03</v>
      </c>
      <c r="BJ526" s="550" t="n">
        <f aca="false">ROUND(BD526-BE526-BH526-BI526-BB526-BC526,2)</f>
        <v>63.17</v>
      </c>
      <c r="BK526" s="516"/>
    </row>
    <row r="527" customFormat="false" ht="14.25" hidden="false" customHeight="false" outlineLevel="0" collapsed="false">
      <c r="A527" s="558" t="s">
        <v>1610</v>
      </c>
      <c r="B527" s="570" t="s">
        <v>10</v>
      </c>
      <c r="C527" s="559" t="s">
        <v>1611</v>
      </c>
      <c r="D527" s="560" t="n">
        <v>1.2</v>
      </c>
      <c r="E527" s="561"/>
      <c r="F527" s="561"/>
      <c r="G527" s="560" t="s">
        <v>1155</v>
      </c>
      <c r="H527" s="562" t="n">
        <v>30</v>
      </c>
      <c r="I527" s="563" t="n">
        <v>2.157</v>
      </c>
      <c r="J527" s="563" t="n">
        <v>2.284</v>
      </c>
      <c r="K527" s="536" t="n">
        <v>0</v>
      </c>
      <c r="L527" s="537" t="n">
        <f aca="false">ROUND((I527+J527)/2,2)</f>
        <v>2.22</v>
      </c>
      <c r="M527" s="538" t="n">
        <f aca="false">IF(F527=0,ROUND($D527*0.1,2),IF(D527&gt;2.8,0.18,0.15))</f>
        <v>0.12</v>
      </c>
      <c r="N527" s="538" t="n">
        <f aca="false">IF(F527=0,IF(ROUND($D527/4,2),IF(ROUND(($D527*1.2)/6,2)&lt;0.1,0.1,ROUND(($D527*1.2)/6,2))),0.5)</f>
        <v>0.24</v>
      </c>
      <c r="O527" s="537" t="n">
        <f aca="false">L527+M527+N527</f>
        <v>2.58</v>
      </c>
      <c r="P527" s="537" t="n">
        <f aca="false">IF(O527&lt;2,(D527+M527*2)+0.6,(D527+M527*2)+0.6+ROUNDUP(O527-2,0)*0.1)</f>
        <v>2.14</v>
      </c>
      <c r="Q527" s="539" t="n">
        <f aca="false">IF($O527&lt;=$W$4,ROUND(IF($O527&lt;1.5,$O527*$H527*$P527,1.5*$H527*$P527),2),0)</f>
        <v>0</v>
      </c>
      <c r="R527" s="539" t="n">
        <f aca="false">IF($O527&gt;$W$4,ROUND(IF($O527&lt;1.5,$O527*$H527*$P527,1.5*$H527*$P527),2),0)</f>
        <v>96.3</v>
      </c>
      <c r="S527" s="539" t="n">
        <f aca="false">IF($O527&gt;$W$4,ROUND(IF($O527&lt;1.5,0,IF($O527&gt;3,1.5*$H527*$P527,($O527-1.5)*$H527*$P527)),2),0)</f>
        <v>69.34</v>
      </c>
      <c r="T527" s="539" t="n">
        <f aca="false">IF($O527&gt;$W$4,ROUND(IF($O527&lt;3,0,IF($O527&gt;4.5,1.5*$H527*$P527,($O527-3)*$H527*$P527)),2),0)</f>
        <v>0</v>
      </c>
      <c r="U527" s="539" t="n">
        <f aca="false">IF($O527&gt;$W$4,ROUND(IF($O527&lt;4.5,0,IF($O527&gt;6,($O527-4.5)*$H527*$P527,($O527-4.5)*$H527*$P527)),2),0)</f>
        <v>0</v>
      </c>
      <c r="V527" s="540" t="n">
        <f aca="false">IF($O527&gt;$W$4,IF($O527&lt;=4,ROUND($H527*($O527+0.5)*2,2),0),0)</f>
        <v>184.8</v>
      </c>
      <c r="W527" s="541" t="n">
        <f aca="false">IF($O527&gt;$W$4,IF($O527&gt;4,ROUND($H527*($O527+0.5)*2,2),0),0)</f>
        <v>0</v>
      </c>
      <c r="X527" s="558" t="str">
        <f aca="false">A527</f>
        <v>JD38-7</v>
      </c>
      <c r="Y527" s="560" t="n">
        <f aca="false">IF($D527=0.4,1.2,IF($D527=0.6,1.2,IF($D527=0.8,1.3,IF($D527=1,1.5,IF($D527=1.2,1.7,IF($D527&lt;=2,2,"--"))))))</f>
        <v>1.7</v>
      </c>
      <c r="Z527" s="564" t="s">
        <v>1151</v>
      </c>
      <c r="AA527" s="561" t="n">
        <f aca="false">Y527</f>
        <v>1.7</v>
      </c>
      <c r="AB527" s="543" t="n">
        <f aca="false">IF($Y527="--","--",I527)</f>
        <v>2.157</v>
      </c>
      <c r="AC527" s="544" t="n">
        <f aca="false">IF($Y527="--","--",IF(D527&gt;1.5,0.15,ROUND($D527*0.1,2)))</f>
        <v>0.12</v>
      </c>
      <c r="AD527" s="544" t="n">
        <f aca="false">IF($Y527="--","--",0.15)</f>
        <v>0.15</v>
      </c>
      <c r="AE527" s="545" t="n">
        <f aca="false">IF($Y527="--","--",ROUND(AB527+AC527+AD527,2))</f>
        <v>2.43</v>
      </c>
      <c r="AF527" s="565" t="n">
        <f aca="false">IF($Y527="--","--",IF($AB527&lt;=2,$Y527+1,($Y527+1)+ROUNDUP($AB527-2,0)*0.1))</f>
        <v>2.8</v>
      </c>
      <c r="AG527" s="566" t="n">
        <f aca="false">IF($D527=0.4,0.92,IF($D527=0.6,0.68,IF($D527=0.8,0.74,IF($D527=1,0.7,IF($D527=1.2,0.66,IF($D527=1.5,0.6,IF($D527&lt;=2,(2.4-(D527+0.3)),"--")))))))</f>
        <v>0.66</v>
      </c>
      <c r="AH527" s="547" t="n">
        <f aca="false">IF($Y527="--","--",IF($AE527&lt;=$W$4,ROUND(IF($AE527&lt;1.5,$AE527*$AF527*$AG527,1.5*$AF527*$AG527),2),0))</f>
        <v>0</v>
      </c>
      <c r="AI527" s="547" t="n">
        <f aca="false">IF($Y527="--","--",IF($AE527&gt;$W$4,ROUND(IF($AE527&lt;1.5,$AE527*$AF527*$AG527,1.5*$AF527*$AG527),2),0))</f>
        <v>2.77</v>
      </c>
      <c r="AJ527" s="547" t="n">
        <f aca="false">IF($Y527="--","--",IF($AE527&gt;$W$4,ROUND(IF($AE527&lt;1.5,0,IF($AE527&gt;3,1.5*$AF527*$AG527,($AE527-1.5)*$AF527*$AG527)),2),0))</f>
        <v>1.72</v>
      </c>
      <c r="AK527" s="547" t="n">
        <f aca="false">IF($Y527="--","--",IF($AE527&gt;$W$4,ROUND(IF($AE527&lt;3,0,IF($AE527&gt;4.5,1.5*$AF527*$AG527,($AE527-3)*$AF527*$AG527)),2),0))</f>
        <v>0</v>
      </c>
      <c r="AL527" s="547" t="n">
        <f aca="false">IF($Y527="--","--",IF($AE527&gt;$W$4,ROUND(IF($AE527&lt;4.5,0,IF($AE527&gt;6,($AE527-4.5)*$AF527*$AG527,($AE527-4.5)*$AF527*$AG527)),2),0))</f>
        <v>0</v>
      </c>
      <c r="AM527" s="544" t="n">
        <f aca="false">IF($Y527="--","--",IF($AE527&gt;$W$4,IF($AE527&lt;=4,ROUND(($AG527*4)*($AE527+0.5)*2,2),0),0))</f>
        <v>15.47</v>
      </c>
      <c r="AN527" s="548" t="n">
        <f aca="false">IF($Y527="--","--",IF($AE527&gt;$W$4,IF($AE527&gt;4,ROUND(($AG527*4)*($AE527+0.5)*2,2),0),0))</f>
        <v>0</v>
      </c>
      <c r="AO527" s="558" t="s">
        <v>1610</v>
      </c>
      <c r="AP527" s="570" t="s">
        <v>10</v>
      </c>
      <c r="AQ527" s="571" t="s">
        <v>1611</v>
      </c>
      <c r="AR527" s="560" t="n">
        <v>1.2</v>
      </c>
      <c r="AS527" s="561"/>
      <c r="AT527" s="561"/>
      <c r="AU527" s="562" t="n">
        <v>30</v>
      </c>
      <c r="AV527" s="560" t="n">
        <f aca="false">IF($Y527="--","--",Y527+0.2)</f>
        <v>1.9</v>
      </c>
      <c r="AW527" s="564" t="s">
        <v>1151</v>
      </c>
      <c r="AX527" s="561" t="n">
        <f aca="false">AV527</f>
        <v>1.9</v>
      </c>
      <c r="AY527" s="538" t="n">
        <f aca="false">IF(D527&gt;2,AU527,AU527-AV527)</f>
        <v>28.1</v>
      </c>
      <c r="AZ527" s="538" t="n">
        <f aca="false">N527</f>
        <v>0.24</v>
      </c>
      <c r="BA527" s="538" t="n">
        <f aca="false">P527</f>
        <v>2.14</v>
      </c>
      <c r="BB527" s="537" t="n">
        <f aca="false">IF(F527=0,IF(ROUND(AY527*(((N527*P527)+(((D527+M527*2)/6)*P527))-ROUND(((D527+M527*2)^2)*((PI()*96.379/(4*360))-((SIN((96.379/2)*PI()/180))*(COS((96.379/2)*PI()/180))/4)),4)),2),ROUND(AY527*(((N527*P527)+(((D527+M527*2)/4)*P527))-ROUND(((D527+M527*2)^2)*((PI()*120/(4*360))-((SIN((120/2)*PI()/180))*(COS((120/2)*PI()/180))/4)),4)),2)),0)</f>
        <v>27.13</v>
      </c>
      <c r="BC527" s="549" t="n">
        <f aca="false">IF(F527&gt;0,ROUND(AY527*N527*P527,2),0)</f>
        <v>0</v>
      </c>
      <c r="BD527" s="549" t="n">
        <f aca="false">SUM(Q527:U527,AH527:AL527)</f>
        <v>170.13</v>
      </c>
      <c r="BE527" s="549" t="n">
        <f aca="false">IF(F527=0,ROUND((PI()*((D527+M527*2)^2)/4)*AY527,2),ROUND((D527+M527*2)*(F527+M527*2)*AY527,2))</f>
        <v>45.76</v>
      </c>
      <c r="BF527" s="572" t="n">
        <f aca="false">IF(($I527+M527-0.15)&lt;=2,($I527+M527+0.15),IF(($I527+M527)&lt;=3,2.35,($I527+M527+0.2)-0.85))</f>
        <v>2.35</v>
      </c>
      <c r="BG527" s="572" t="n">
        <f aca="false">IF(D527&gt;2,(I527-F527-M527-0.11),IF(($I527+M527)&lt;=2,0,IF(($I527+M527)&gt;3,0.85,(I527+M527+0.2-BF527))))</f>
        <v>0.127</v>
      </c>
      <c r="BH527" s="572" t="n">
        <f aca="false">IF(D527&gt;2,ROUND(((1.42+0.4)+(0.91+0.4))*2*BG527,2),ROUND(AV527*AX527*BF527,2))</f>
        <v>8.48</v>
      </c>
      <c r="BI527" s="572" t="n">
        <f aca="false">ROUND(((PI()*0.9^2)/4)*BG527,2)</f>
        <v>0.08</v>
      </c>
      <c r="BJ527" s="550" t="n">
        <f aca="false">ROUND(BD527-BE527-BH527-BI527-BB527-BC527,2)</f>
        <v>88.68</v>
      </c>
      <c r="BK527" s="516"/>
    </row>
    <row r="528" customFormat="false" ht="14.25" hidden="false" customHeight="false" outlineLevel="0" collapsed="false">
      <c r="A528" s="558" t="s">
        <v>1611</v>
      </c>
      <c r="B528" s="570" t="s">
        <v>10</v>
      </c>
      <c r="C528" s="559" t="s">
        <v>1612</v>
      </c>
      <c r="D528" s="560" t="n">
        <v>1.2</v>
      </c>
      <c r="E528" s="561"/>
      <c r="F528" s="561"/>
      <c r="G528" s="560" t="s">
        <v>1155</v>
      </c>
      <c r="H528" s="562" t="n">
        <v>35</v>
      </c>
      <c r="I528" s="563" t="n">
        <v>2.284</v>
      </c>
      <c r="J528" s="563" t="n">
        <v>2.254</v>
      </c>
      <c r="K528" s="536" t="n">
        <v>0</v>
      </c>
      <c r="L528" s="537" t="n">
        <f aca="false">ROUND((I528+J528)/2,2)</f>
        <v>2.27</v>
      </c>
      <c r="M528" s="538" t="n">
        <f aca="false">IF(F528=0,ROUND($D528*0.1,2),IF(D528&gt;2.8,0.18,0.15))</f>
        <v>0.12</v>
      </c>
      <c r="N528" s="538" t="n">
        <f aca="false">IF(F528=0,IF(ROUND($D528/4,2),IF(ROUND(($D528*1.2)/6,2)&lt;0.1,0.1,ROUND(($D528*1.2)/6,2))),0.5)</f>
        <v>0.24</v>
      </c>
      <c r="O528" s="537" t="n">
        <f aca="false">L528+M528+N528</f>
        <v>2.63</v>
      </c>
      <c r="P528" s="537" t="n">
        <f aca="false">IF(O528&lt;2,(D528+M528*2)+0.6,(D528+M528*2)+0.6+ROUNDUP(O528-2,0)*0.1)</f>
        <v>2.14</v>
      </c>
      <c r="Q528" s="539" t="n">
        <f aca="false">IF($O528&lt;=$W$4,ROUND(IF($O528&lt;1.5,$O528*$H528*$P528,1.5*$H528*$P528),2),0)</f>
        <v>0</v>
      </c>
      <c r="R528" s="539" t="n">
        <f aca="false">IF($O528&gt;$W$4,ROUND(IF($O528&lt;1.5,$O528*$H528*$P528,1.5*$H528*$P528),2),0)</f>
        <v>112.35</v>
      </c>
      <c r="S528" s="539" t="n">
        <f aca="false">IF($O528&gt;$W$4,ROUND(IF($O528&lt;1.5,0,IF($O528&gt;3,1.5*$H528*$P528,($O528-1.5)*$H528*$P528)),2),0)</f>
        <v>84.64</v>
      </c>
      <c r="T528" s="539" t="n">
        <f aca="false">IF($O528&gt;$W$4,ROUND(IF($O528&lt;3,0,IF($O528&gt;4.5,1.5*$H528*$P528,($O528-3)*$H528*$P528)),2),0)</f>
        <v>0</v>
      </c>
      <c r="U528" s="539" t="n">
        <f aca="false">IF($O528&gt;$W$4,ROUND(IF($O528&lt;4.5,0,IF($O528&gt;6,($O528-4.5)*$H528*$P528,($O528-4.5)*$H528*$P528)),2),0)</f>
        <v>0</v>
      </c>
      <c r="V528" s="540" t="n">
        <f aca="false">IF($O528&gt;$W$4,IF($O528&lt;=4,ROUND($H528*($O528+0.5)*2,2),0),0)</f>
        <v>219.1</v>
      </c>
      <c r="W528" s="541" t="n">
        <f aca="false">IF($O528&gt;$W$4,IF($O528&gt;4,ROUND($H528*($O528+0.5)*2,2),0),0)</f>
        <v>0</v>
      </c>
      <c r="X528" s="558" t="str">
        <f aca="false">A528</f>
        <v>JD38-8</v>
      </c>
      <c r="Y528" s="560" t="n">
        <f aca="false">IF($D528=0.4,1.2,IF($D528=0.6,1.2,IF($D528=0.8,1.3,IF($D528=1,1.5,IF($D528=1.2,1.7,IF($D528&lt;=2,2,"--"))))))</f>
        <v>1.7</v>
      </c>
      <c r="Z528" s="564" t="s">
        <v>1151</v>
      </c>
      <c r="AA528" s="561" t="n">
        <f aca="false">Y528</f>
        <v>1.7</v>
      </c>
      <c r="AB528" s="543" t="n">
        <f aca="false">IF($Y528="--","--",I528)</f>
        <v>2.284</v>
      </c>
      <c r="AC528" s="544" t="n">
        <f aca="false">IF($Y528="--","--",IF(D528&gt;1.5,0.15,ROUND($D528*0.1,2)))</f>
        <v>0.12</v>
      </c>
      <c r="AD528" s="544" t="n">
        <f aca="false">IF($Y528="--","--",0.15)</f>
        <v>0.15</v>
      </c>
      <c r="AE528" s="545" t="n">
        <f aca="false">IF($Y528="--","--",ROUND(AB528+AC528+AD528,2))</f>
        <v>2.55</v>
      </c>
      <c r="AF528" s="565" t="n">
        <f aca="false">IF($Y528="--","--",IF($AB528&lt;=2,$Y528+1,($Y528+1)+ROUNDUP($AB528-2,0)*0.1))</f>
        <v>2.8</v>
      </c>
      <c r="AG528" s="566" t="n">
        <f aca="false">IF($D528=0.4,0.92,IF($D528=0.6,0.68,IF($D528=0.8,0.74,IF($D528=1,0.7,IF($D528=1.2,0.66,IF($D528=1.5,0.6,IF($D528&lt;=2,(2.4-(D528+0.3)),"--")))))))</f>
        <v>0.66</v>
      </c>
      <c r="AH528" s="547" t="n">
        <f aca="false">IF($Y528="--","--",IF($AE528&lt;=$W$4,ROUND(IF($AE528&lt;1.5,$AE528*$AF528*$AG528,1.5*$AF528*$AG528),2),0))</f>
        <v>0</v>
      </c>
      <c r="AI528" s="547" t="n">
        <f aca="false">IF($Y528="--","--",IF($AE528&gt;$W$4,ROUND(IF($AE528&lt;1.5,$AE528*$AF528*$AG528,1.5*$AF528*$AG528),2),0))</f>
        <v>2.77</v>
      </c>
      <c r="AJ528" s="547" t="n">
        <f aca="false">IF($Y528="--","--",IF($AE528&gt;$W$4,ROUND(IF($AE528&lt;1.5,0,IF($AE528&gt;3,1.5*$AF528*$AG528,($AE528-1.5)*$AF528*$AG528)),2),0))</f>
        <v>1.94</v>
      </c>
      <c r="AK528" s="547" t="n">
        <f aca="false">IF($Y528="--","--",IF($AE528&gt;$W$4,ROUND(IF($AE528&lt;3,0,IF($AE528&gt;4.5,1.5*$AF528*$AG528,($AE528-3)*$AF528*$AG528)),2),0))</f>
        <v>0</v>
      </c>
      <c r="AL528" s="547" t="n">
        <f aca="false">IF($Y528="--","--",IF($AE528&gt;$W$4,ROUND(IF($AE528&lt;4.5,0,IF($AE528&gt;6,($AE528-4.5)*$AF528*$AG528,($AE528-4.5)*$AF528*$AG528)),2),0))</f>
        <v>0</v>
      </c>
      <c r="AM528" s="544" t="n">
        <f aca="false">IF($Y528="--","--",IF($AE528&gt;$W$4,IF($AE528&lt;=4,ROUND(($AG528*4)*($AE528+0.5)*2,2),0),0))</f>
        <v>16.1</v>
      </c>
      <c r="AN528" s="548" t="n">
        <f aca="false">IF($Y528="--","--",IF($AE528&gt;$W$4,IF($AE528&gt;4,ROUND(($AG528*4)*($AE528+0.5)*2,2),0),0))</f>
        <v>0</v>
      </c>
      <c r="AO528" s="558" t="s">
        <v>1611</v>
      </c>
      <c r="AP528" s="570" t="s">
        <v>10</v>
      </c>
      <c r="AQ528" s="571" t="s">
        <v>1612</v>
      </c>
      <c r="AR528" s="560" t="n">
        <v>1.2</v>
      </c>
      <c r="AS528" s="561"/>
      <c r="AT528" s="561"/>
      <c r="AU528" s="562" t="n">
        <v>35</v>
      </c>
      <c r="AV528" s="560" t="n">
        <f aca="false">IF($Y528="--","--",Y528+0.2)</f>
        <v>1.9</v>
      </c>
      <c r="AW528" s="564" t="s">
        <v>1151</v>
      </c>
      <c r="AX528" s="561" t="n">
        <f aca="false">AV528</f>
        <v>1.9</v>
      </c>
      <c r="AY528" s="538" t="n">
        <f aca="false">IF(D528&gt;2,AU528,AU528-AV528)</f>
        <v>33.1</v>
      </c>
      <c r="AZ528" s="538" t="n">
        <f aca="false">N528</f>
        <v>0.24</v>
      </c>
      <c r="BA528" s="538" t="n">
        <f aca="false">P528</f>
        <v>2.14</v>
      </c>
      <c r="BB528" s="537" t="n">
        <f aca="false">IF(F528=0,IF(ROUND(AY528*(((N528*P528)+(((D528+M528*2)/6)*P528))-ROUND(((D528+M528*2)^2)*((PI()*96.379/(4*360))-((SIN((96.379/2)*PI()/180))*(COS((96.379/2)*PI()/180))/4)),4)),2),ROUND(AY528*(((N528*P528)+(((D528+M528*2)/4)*P528))-ROUND(((D528+M528*2)^2)*((PI()*120/(4*360))-((SIN((120/2)*PI()/180))*(COS((120/2)*PI()/180))/4)),4)),2)),0)</f>
        <v>31.96</v>
      </c>
      <c r="BC528" s="549" t="n">
        <f aca="false">IF(F528&gt;0,ROUND(AY528*N528*P528,2),0)</f>
        <v>0</v>
      </c>
      <c r="BD528" s="549" t="n">
        <f aca="false">SUM(Q528:U528,AH528:AL528)</f>
        <v>201.7</v>
      </c>
      <c r="BE528" s="549" t="n">
        <f aca="false">IF(F528=0,ROUND((PI()*((D528+M528*2)^2)/4)*AY528,2),ROUND((D528+M528*2)*(F528+M528*2)*AY528,2))</f>
        <v>53.91</v>
      </c>
      <c r="BF528" s="572" t="n">
        <f aca="false">IF(($I528+M528-0.15)&lt;=2,($I528+M528+0.15),IF(($I528+M528)&lt;=3,2.35,($I528+M528+0.2)-0.85))</f>
        <v>2.35</v>
      </c>
      <c r="BG528" s="572" t="n">
        <f aca="false">IF(D528&gt;2,(I528-F528-M528-0.11),IF(($I528+M528)&lt;=2,0,IF(($I528+M528)&gt;3,0.85,(I528+M528+0.2-BF528))))</f>
        <v>0.254</v>
      </c>
      <c r="BH528" s="572" t="n">
        <f aca="false">IF(D528&gt;2,ROUND(((1.42+0.4)+(0.91+0.4))*2*BG528,2),ROUND(AV528*AX528*BF528,2))</f>
        <v>8.48</v>
      </c>
      <c r="BI528" s="572" t="n">
        <f aca="false">ROUND(((PI()*0.9^2)/4)*BG528,2)</f>
        <v>0.16</v>
      </c>
      <c r="BJ528" s="550" t="n">
        <f aca="false">ROUND(BD528-BE528-BH528-BI528-BB528-BC528,2)</f>
        <v>107.19</v>
      </c>
      <c r="BK528" s="516"/>
    </row>
    <row r="529" customFormat="false" ht="14.25" hidden="false" customHeight="false" outlineLevel="0" collapsed="false">
      <c r="A529" s="530" t="s">
        <v>1612</v>
      </c>
      <c r="B529" s="531" t="s">
        <v>10</v>
      </c>
      <c r="C529" s="532" t="s">
        <v>1613</v>
      </c>
      <c r="D529" s="533" t="n">
        <v>1.2</v>
      </c>
      <c r="E529" s="534"/>
      <c r="F529" s="534"/>
      <c r="G529" s="533" t="s">
        <v>1155</v>
      </c>
      <c r="H529" s="535" t="n">
        <v>9</v>
      </c>
      <c r="I529" s="536" t="n">
        <v>2.254</v>
      </c>
      <c r="J529" s="536" t="n">
        <v>2.1017</v>
      </c>
      <c r="K529" s="536" t="n">
        <v>0.3</v>
      </c>
      <c r="L529" s="537" t="n">
        <f aca="false">ROUND((I529+J529)/2,2)</f>
        <v>2.18</v>
      </c>
      <c r="M529" s="538" t="n">
        <f aca="false">IF(F529=0,ROUND($D529*0.1,2),IF(D529&gt;2.8,0.18,0.15))</f>
        <v>0.12</v>
      </c>
      <c r="N529" s="538" t="n">
        <f aca="false">IF(F529=0,IF(ROUND($D529/4,2),IF(ROUND(($D529*1.2)/6,2)&lt;0.1,0.1,ROUND(($D529*1.2)/6,2))),0.5)</f>
        <v>0.24</v>
      </c>
      <c r="O529" s="537" t="n">
        <f aca="false">L529+M529+N529</f>
        <v>2.54</v>
      </c>
      <c r="P529" s="537" t="n">
        <f aca="false">IF(O529&lt;2,(D529+M529*2)+0.6,(D529+M529*2)+0.6+ROUNDUP(O529-2,0)*0.1)</f>
        <v>2.14</v>
      </c>
      <c r="Q529" s="539" t="n">
        <f aca="false">IF($O529&lt;=$W$4,ROUND(IF($O529&lt;1.5,$O529*$H529*$P529,1.5*$H529*$P529),2),0)</f>
        <v>0</v>
      </c>
      <c r="R529" s="539" t="n">
        <f aca="false">IF($O529&gt;$W$4,ROUND(IF($O529&lt;1.5,$O529*$H529*$P529,1.5*$H529*$P529),2),0)</f>
        <v>28.89</v>
      </c>
      <c r="S529" s="539" t="n">
        <f aca="false">IF($O529&gt;$W$4,ROUND(IF($O529&lt;1.5,0,IF($O529&gt;3,1.5*$H529*$P529,($O529-1.5)*$H529*$P529)),2),0)</f>
        <v>20.03</v>
      </c>
      <c r="T529" s="539" t="n">
        <f aca="false">IF($O529&gt;$W$4,ROUND(IF($O529&lt;3,0,IF($O529&gt;4.5,1.5*$H529*$P529,($O529-3)*$H529*$P529)),2),0)</f>
        <v>0</v>
      </c>
      <c r="U529" s="539" t="n">
        <f aca="false">IF($O529&gt;$W$4,ROUND(IF($O529&lt;4.5,0,IF($O529&gt;6,($O529-4.5)*$H529*$P529,($O529-4.5)*$H529*$P529)),2),0)</f>
        <v>0</v>
      </c>
      <c r="V529" s="540" t="n">
        <f aca="false">IF($O529&gt;$W$4,IF($O529&lt;=4,ROUND($H529*($O529+0.5)*2,2),0),0)</f>
        <v>54.72</v>
      </c>
      <c r="W529" s="541" t="n">
        <f aca="false">IF($O529&gt;$W$4,IF($O529&gt;4,ROUND($H529*($O529+0.5)*2,2),0),0)</f>
        <v>0</v>
      </c>
      <c r="X529" s="530" t="str">
        <f aca="false">A529</f>
        <v>JD38-9</v>
      </c>
      <c r="Y529" s="533" t="n">
        <f aca="false">IF($D529=0.4,1.2,IF($D529=0.6,1.2,IF($D529=0.8,1.3,IF($D529=1,1.5,IF($D529=1.2,1.7,IF($D529&lt;=2,2,"--"))))))</f>
        <v>1.7</v>
      </c>
      <c r="Z529" s="542" t="s">
        <v>1151</v>
      </c>
      <c r="AA529" s="534" t="n">
        <f aca="false">Y529</f>
        <v>1.7</v>
      </c>
      <c r="AB529" s="543" t="n">
        <f aca="false">IF($Y529="--","--",I529)</f>
        <v>2.254</v>
      </c>
      <c r="AC529" s="544" t="n">
        <f aca="false">IF($Y529="--","--",IF(D529&gt;1.5,0.15,ROUND($D529*0.1,2)))</f>
        <v>0.12</v>
      </c>
      <c r="AD529" s="544" t="n">
        <f aca="false">IF($Y529="--","--",0.15)</f>
        <v>0.15</v>
      </c>
      <c r="AE529" s="545" t="n">
        <f aca="false">IF($Y529="--","--",ROUND(AB529+AC529+AD529,2))</f>
        <v>2.52</v>
      </c>
      <c r="AF529" s="545" t="n">
        <f aca="false">IF($Y529="--","--",IF($AB529&lt;=2,$Y529+1,($Y529+1)+ROUNDUP($AB529-2,0)*0.1))</f>
        <v>2.8</v>
      </c>
      <c r="AG529" s="546" t="n">
        <f aca="false">IF($D529=0.4,0.92,IF($D529=0.6,0.68,IF($D529=0.8,0.74,IF($D529=1,0.7,IF($D529=1.2,0.66,IF($D529=1.5,0.6,IF($D529&lt;=2,(2.4-(D529+0.3)),"--")))))))</f>
        <v>0.66</v>
      </c>
      <c r="AH529" s="547" t="n">
        <f aca="false">IF($Y529="--","--",IF($AE529&lt;=$W$4,ROUND(IF($AE529&lt;1.5,$AE529*$AF529*$AG529,1.5*$AF529*$AG529),2),0))</f>
        <v>0</v>
      </c>
      <c r="AI529" s="547" t="n">
        <f aca="false">IF($Y529="--","--",IF($AE529&gt;$W$4,ROUND(IF($AE529&lt;1.5,$AE529*$AF529*$AG529,1.5*$AF529*$AG529),2),0))</f>
        <v>2.77</v>
      </c>
      <c r="AJ529" s="547" t="n">
        <f aca="false">IF($Y529="--","--",IF($AE529&gt;$W$4,ROUND(IF($AE529&lt;1.5,0,IF($AE529&gt;3,1.5*$AF529*$AG529,($AE529-1.5)*$AF529*$AG529)),2),0))</f>
        <v>1.88</v>
      </c>
      <c r="AK529" s="547" t="n">
        <f aca="false">IF($Y529="--","--",IF($AE529&gt;$W$4,ROUND(IF($AE529&lt;3,0,IF($AE529&gt;4.5,1.5*$AF529*$AG529,($AE529-3)*$AF529*$AG529)),2),0))</f>
        <v>0</v>
      </c>
      <c r="AL529" s="547" t="n">
        <f aca="false">IF($Y529="--","--",IF($AE529&gt;$W$4,ROUND(IF($AE529&lt;4.5,0,IF($AE529&gt;6,($AE529-4.5)*$AF529*$AG529,($AE529-4.5)*$AF529*$AG529)),2),0))</f>
        <v>0</v>
      </c>
      <c r="AM529" s="544" t="n">
        <f aca="false">IF($Y529="--","--",IF($AE529&gt;$W$4,IF($AE529&lt;=4,ROUND(($AG529*4)*($AE529+0.5)*2,2),0),0))</f>
        <v>15.95</v>
      </c>
      <c r="AN529" s="548" t="n">
        <f aca="false">IF($Y529="--","--",IF($AE529&gt;$W$4,IF($AE529&gt;4,ROUND(($AG529*4)*($AE529+0.5)*2,2),0),0))</f>
        <v>0</v>
      </c>
      <c r="AO529" s="530" t="s">
        <v>1612</v>
      </c>
      <c r="AP529" s="531" t="s">
        <v>10</v>
      </c>
      <c r="AQ529" s="532" t="s">
        <v>1613</v>
      </c>
      <c r="AR529" s="533" t="n">
        <v>1.2</v>
      </c>
      <c r="AS529" s="534"/>
      <c r="AT529" s="534"/>
      <c r="AU529" s="535" t="n">
        <v>9</v>
      </c>
      <c r="AV529" s="533" t="n">
        <f aca="false">IF($Y529="--","--",Y529+0.2)</f>
        <v>1.9</v>
      </c>
      <c r="AW529" s="542" t="s">
        <v>1151</v>
      </c>
      <c r="AX529" s="534" t="n">
        <f aca="false">AV529</f>
        <v>1.9</v>
      </c>
      <c r="AY529" s="538" t="n">
        <f aca="false">IF(D529&gt;2,AU529,AU529-AV529)</f>
        <v>7.1</v>
      </c>
      <c r="AZ529" s="538" t="n">
        <f aca="false">N529</f>
        <v>0.24</v>
      </c>
      <c r="BA529" s="538" t="n">
        <f aca="false">P529</f>
        <v>2.14</v>
      </c>
      <c r="BB529" s="537" t="n">
        <f aca="false">IF(F529=0,IF(ROUND(AY529*(((N529*P529)+(((D529+M529*2)/6)*P529))-ROUND(((D529+M529*2)^2)*((PI()*96.379/(4*360))-((SIN((96.379/2)*PI()/180))*(COS((96.379/2)*PI()/180))/4)),4)),2),ROUND(AY529*(((N529*P529)+(((D529+M529*2)/4)*P529))-ROUND(((D529+M529*2)^2)*((PI()*120/(4*360))-((SIN((120/2)*PI()/180))*(COS((120/2)*PI()/180))/4)),4)),2)),0)</f>
        <v>6.86</v>
      </c>
      <c r="BC529" s="549" t="n">
        <f aca="false">IF(F529&gt;0,ROUND(AY529*N529*P529,2),0)</f>
        <v>0</v>
      </c>
      <c r="BD529" s="549" t="n">
        <f aca="false">SUM(Q529:U529,AH529:AL529)</f>
        <v>53.57</v>
      </c>
      <c r="BE529" s="549" t="n">
        <f aca="false">IF(F529=0,ROUND((PI()*((D529+M529*2)^2)/4)*AY529,2),ROUND((D529+M529*2)*(F529+M529*2)*AY529,2))</f>
        <v>11.56</v>
      </c>
      <c r="BF529" s="539" t="n">
        <f aca="false">IF(($I529+M529-0.15)&lt;=2,($I529+M529+0.15),IF(($I529+M529)&lt;=3,2.35,($I529+M529+0.2)-0.85))</f>
        <v>2.35</v>
      </c>
      <c r="BG529" s="539" t="n">
        <f aca="false">IF(D529&gt;2,(I529-F529-M529-0.11),IF(($I529+M529)&lt;=2,0,IF(($I529+M529)&gt;3,0.85,(I529+M529+0.2-BF529))))</f>
        <v>0.224</v>
      </c>
      <c r="BH529" s="539" t="n">
        <f aca="false">IF(D529&gt;2,ROUND(((1.42+0.4)+(0.91+0.4))*2*BG529,2),ROUND(AV529*AX529*BF529,2))</f>
        <v>8.48</v>
      </c>
      <c r="BI529" s="539" t="n">
        <f aca="false">ROUND(((PI()*0.9^2)/4)*BG529,2)</f>
        <v>0.14</v>
      </c>
      <c r="BJ529" s="550" t="n">
        <f aca="false">ROUND(BD529-BE529-BH529-BI529-BB529-BC529,2)</f>
        <v>26.53</v>
      </c>
      <c r="BK529" s="516"/>
    </row>
    <row r="530" customFormat="false" ht="14.25" hidden="false" customHeight="false" outlineLevel="0" collapsed="false">
      <c r="A530" s="503"/>
      <c r="B530" s="504"/>
      <c r="C530" s="604"/>
      <c r="D530" s="505"/>
      <c r="E530" s="505"/>
      <c r="F530" s="505"/>
      <c r="G530" s="505"/>
      <c r="H530" s="507"/>
      <c r="I530" s="508"/>
      <c r="J530" s="508"/>
      <c r="K530" s="508"/>
      <c r="L530" s="509"/>
      <c r="M530" s="510"/>
      <c r="N530" s="510"/>
      <c r="O530" s="509"/>
      <c r="P530" s="509"/>
      <c r="Q530" s="511"/>
      <c r="R530" s="511"/>
      <c r="S530" s="511"/>
      <c r="T530" s="511"/>
      <c r="U530" s="511"/>
      <c r="V530" s="512"/>
      <c r="W530" s="513"/>
      <c r="X530" s="518"/>
      <c r="Y530" s="505"/>
      <c r="Z530" s="551"/>
      <c r="AA530" s="505"/>
      <c r="AB530" s="552"/>
      <c r="AC530" s="553"/>
      <c r="AD530" s="553"/>
      <c r="AE530" s="554"/>
      <c r="AF530" s="554"/>
      <c r="AG530" s="551"/>
      <c r="AH530" s="555"/>
      <c r="AI530" s="555"/>
      <c r="AJ530" s="555"/>
      <c r="AK530" s="555"/>
      <c r="AL530" s="555"/>
      <c r="AM530" s="553"/>
      <c r="AN530" s="556"/>
      <c r="AO530" s="518"/>
      <c r="AP530" s="504"/>
      <c r="AQ530" s="604"/>
      <c r="AR530" s="505"/>
      <c r="AS530" s="505"/>
      <c r="AT530" s="505"/>
      <c r="AU530" s="507"/>
      <c r="AV530" s="505"/>
      <c r="AW530" s="551"/>
      <c r="AX530" s="505"/>
      <c r="AY530" s="510"/>
      <c r="AZ530" s="510"/>
      <c r="BA530" s="510"/>
      <c r="BB530" s="509"/>
      <c r="BC530" s="509"/>
      <c r="BD530" s="509"/>
      <c r="BE530" s="509"/>
      <c r="BF530" s="511"/>
      <c r="BG530" s="511"/>
      <c r="BH530" s="511"/>
      <c r="BI530" s="511"/>
      <c r="BJ530" s="515"/>
      <c r="BK530" s="516"/>
    </row>
    <row r="531" s="456" customFormat="true" ht="14.25" hidden="false" customHeight="false" outlineLevel="0" collapsed="false">
      <c r="A531" s="557" t="s">
        <v>1614</v>
      </c>
      <c r="B531" s="504"/>
      <c r="C531" s="504"/>
      <c r="D531" s="505"/>
      <c r="E531" s="505"/>
      <c r="F531" s="505"/>
      <c r="G531" s="506"/>
      <c r="H531" s="507"/>
      <c r="I531" s="508"/>
      <c r="J531" s="508"/>
      <c r="K531" s="508"/>
      <c r="L531" s="509"/>
      <c r="M531" s="510"/>
      <c r="N531" s="510"/>
      <c r="O531" s="509"/>
      <c r="P531" s="509"/>
      <c r="Q531" s="511"/>
      <c r="R531" s="511"/>
      <c r="S531" s="511"/>
      <c r="T531" s="511"/>
      <c r="U531" s="511"/>
      <c r="V531" s="512"/>
      <c r="W531" s="513"/>
      <c r="X531" s="528" t="str">
        <f aca="false">$A531</f>
        <v>Rua Jornalista José de Matos</v>
      </c>
      <c r="Y531" s="522"/>
      <c r="Z531" s="522"/>
      <c r="AA531" s="522"/>
      <c r="AB531" s="525"/>
      <c r="AC531" s="525"/>
      <c r="AD531" s="525"/>
      <c r="AE531" s="525"/>
      <c r="AF531" s="523"/>
      <c r="AG531" s="525"/>
      <c r="AH531" s="525"/>
      <c r="AI531" s="525"/>
      <c r="AJ531" s="525"/>
      <c r="AK531" s="525"/>
      <c r="AL531" s="525"/>
      <c r="AM531" s="525"/>
      <c r="AN531" s="527"/>
      <c r="AO531" s="557" t="str">
        <f aca="false">$A531</f>
        <v>Rua Jornalista José de Matos</v>
      </c>
      <c r="AP531" s="504"/>
      <c r="AQ531" s="504"/>
      <c r="AR531" s="505"/>
      <c r="AS531" s="505"/>
      <c r="AT531" s="505"/>
      <c r="AU531" s="507"/>
      <c r="AV531" s="506"/>
      <c r="AW531" s="506"/>
      <c r="AX531" s="506"/>
      <c r="AY531" s="510"/>
      <c r="AZ531" s="510"/>
      <c r="BA531" s="510"/>
      <c r="BB531" s="509"/>
      <c r="BC531" s="509"/>
      <c r="BD531" s="509"/>
      <c r="BE531" s="509"/>
      <c r="BF531" s="509"/>
      <c r="BG531" s="509"/>
      <c r="BH531" s="509"/>
      <c r="BI531" s="509"/>
      <c r="BJ531" s="515"/>
      <c r="BK531" s="516"/>
    </row>
    <row r="532" customFormat="false" ht="14.25" hidden="false" customHeight="false" outlineLevel="0" collapsed="false">
      <c r="A532" s="558" t="s">
        <v>1615</v>
      </c>
      <c r="B532" s="570" t="s">
        <v>10</v>
      </c>
      <c r="C532" s="559" t="s">
        <v>1616</v>
      </c>
      <c r="D532" s="560" t="n">
        <v>0.4</v>
      </c>
      <c r="E532" s="561"/>
      <c r="F532" s="561"/>
      <c r="G532" s="560" t="s">
        <v>1150</v>
      </c>
      <c r="H532" s="562" t="n">
        <v>33</v>
      </c>
      <c r="I532" s="563" t="n">
        <v>1.2</v>
      </c>
      <c r="J532" s="563" t="n">
        <v>1.4692</v>
      </c>
      <c r="K532" s="536" t="n">
        <v>0</v>
      </c>
      <c r="L532" s="537" t="n">
        <f aca="false">ROUND((I532+J532)/2,2)</f>
        <v>1.33</v>
      </c>
      <c r="M532" s="538" t="n">
        <f aca="false">IF(F532=0,ROUND($D532*0.1,2),IF(D532&gt;2.8,0.18,0.15))</f>
        <v>0.04</v>
      </c>
      <c r="N532" s="538" t="n">
        <f aca="false">IF(F532=0,IF(ROUND($D532/4,2),IF(ROUND(($D532*1.2)/6,2)&lt;0.1,0.1,ROUND(($D532*1.2)/6,2))),0.5)</f>
        <v>0.1</v>
      </c>
      <c r="O532" s="537" t="n">
        <f aca="false">L532+M532+N532</f>
        <v>1.47</v>
      </c>
      <c r="P532" s="537" t="n">
        <f aca="false">IF(O532&lt;2,(D532+M532*2)+0.6,(D532+M532*2)+0.6+ROUNDUP(O532-2,0)*0.1)</f>
        <v>1.08</v>
      </c>
      <c r="Q532" s="539" t="n">
        <f aca="false">IF($O532&lt;=$W$4,ROUND(IF($O532&lt;1.5,$O532*$H532*$P532,1.5*$H532*$P532),2),0)</f>
        <v>52.39</v>
      </c>
      <c r="R532" s="539" t="n">
        <f aca="false">IF($O532&gt;$W$4,ROUND(IF($O532&lt;1.5,$O532*$H532*$P532,1.5*$H532*$P532),2),0)</f>
        <v>0</v>
      </c>
      <c r="S532" s="539" t="n">
        <f aca="false">IF($O532&gt;$W$4,ROUND(IF($O532&lt;1.5,0,IF($O532&gt;3,1.5*$H532*$P532,($O532-1.5)*$H532*$P532)),2),0)</f>
        <v>0</v>
      </c>
      <c r="T532" s="539" t="n">
        <f aca="false">IF($O532&gt;$W$4,ROUND(IF($O532&lt;3,0,IF($O532&gt;4.5,1.5*$H532*$P532,($O532-3)*$H532*$P532)),2),0)</f>
        <v>0</v>
      </c>
      <c r="U532" s="539" t="n">
        <f aca="false">IF($O532&gt;$W$4,ROUND(IF($O532&lt;4.5,0,IF($O532&gt;6,($O532-4.5)*$H532*$P532,($O532-4.5)*$H532*$P532)),2),0)</f>
        <v>0</v>
      </c>
      <c r="V532" s="540" t="n">
        <f aca="false">IF($O532&gt;$W$4,IF($O532&lt;=4,ROUND($H532*($O532+0.5)*2,2),0),0)</f>
        <v>0</v>
      </c>
      <c r="W532" s="541" t="n">
        <f aca="false">IF($O532&gt;$W$4,IF($O532&gt;4,ROUND($H532*($O532+0.5)*2,2),0),0)</f>
        <v>0</v>
      </c>
      <c r="X532" s="558" t="str">
        <f aca="false">A532</f>
        <v>JD50-1</v>
      </c>
      <c r="Y532" s="560" t="n">
        <f aca="false">IF($D532=0.4,1.2,IF($D532=0.6,1.2,IF($D532=0.8,1.3,IF($D532=1,1.5,IF($D532=1.2,1.7,IF($D532&lt;=2,2,"--"))))))</f>
        <v>1.2</v>
      </c>
      <c r="Z532" s="564" t="s">
        <v>1151</v>
      </c>
      <c r="AA532" s="561" t="n">
        <f aca="false">Y532</f>
        <v>1.2</v>
      </c>
      <c r="AB532" s="543" t="n">
        <f aca="false">IF($Y532="--","--",I532)</f>
        <v>1.2</v>
      </c>
      <c r="AC532" s="544" t="n">
        <f aca="false">IF($Y532="--","--",IF(D532&gt;1.5,0.15,ROUND($D532*0.1,2)))</f>
        <v>0.04</v>
      </c>
      <c r="AD532" s="544" t="n">
        <f aca="false">IF($Y532="--","--",0.15)</f>
        <v>0.15</v>
      </c>
      <c r="AE532" s="545" t="n">
        <f aca="false">IF($Y532="--","--",ROUND(AB532+AC532+AD532,2))</f>
        <v>1.39</v>
      </c>
      <c r="AF532" s="565" t="n">
        <f aca="false">IF($Y532="--","--",IF($AB532&lt;=2,$Y532+1,($Y532+1)+ROUNDUP($AB532-2,0)*0.1))</f>
        <v>2.2</v>
      </c>
      <c r="AG532" s="566" t="n">
        <f aca="false">IF($D532=0.4,0.92,IF($D532=0.6,0.68,IF($D532=0.8,0.74,IF($D532=1,0.7,IF($D532=1.2,0.66,IF($D532=1.5,0.6,IF($D532&lt;=2,(2.4-(D532+0.3)),"--")))))))</f>
        <v>0.92</v>
      </c>
      <c r="AH532" s="547" t="n">
        <f aca="false">IF($Y532="--","--",IF($AE532&lt;=$W$4,ROUND(IF($AE532&lt;1.5,$AE532*$AF532*$AG532,1.5*$AF532*$AG532),2),0))</f>
        <v>2.81</v>
      </c>
      <c r="AI532" s="547" t="n">
        <f aca="false">IF($Y532="--","--",IF($AE532&gt;$W$4,ROUND(IF($AE532&lt;1.5,$AE532*$AF532*$AG532,1.5*$AF532*$AG532),2),0))</f>
        <v>0</v>
      </c>
      <c r="AJ532" s="547" t="n">
        <f aca="false">IF($Y532="--","--",IF($AE532&gt;$W$4,ROUND(IF($AE532&lt;1.5,0,IF($AE532&gt;3,1.5*$AF532*$AG532,($AE532-1.5)*$AF532*$AG532)),2),0))</f>
        <v>0</v>
      </c>
      <c r="AK532" s="547" t="n">
        <f aca="false">IF($Y532="--","--",IF($AE532&gt;$W$4,ROUND(IF($AE532&lt;3,0,IF($AE532&gt;4.5,1.5*$AF532*$AG532,($AE532-3)*$AF532*$AG532)),2),0))</f>
        <v>0</v>
      </c>
      <c r="AL532" s="547" t="n">
        <f aca="false">IF($Y532="--","--",IF($AE532&gt;$W$4,ROUND(IF($AE532&lt;4.5,0,IF($AE532&gt;6,($AE532-4.5)*$AF532*$AG532,($AE532-4.5)*$AF532*$AG532)),2),0))</f>
        <v>0</v>
      </c>
      <c r="AM532" s="544" t="n">
        <f aca="false">IF($Y532="--","--",IF($AE532&gt;$W$4,IF($AE532&lt;=4,ROUND(($AG532*4)*($AE532+0.5)*2,2),0),0))</f>
        <v>0</v>
      </c>
      <c r="AN532" s="548" t="n">
        <f aca="false">IF($Y532="--","--",IF($AE532&gt;$W$4,IF($AE532&gt;4,ROUND(($AG532*4)*($AE532+0.5)*2,2),0),0))</f>
        <v>0</v>
      </c>
      <c r="AO532" s="558" t="s">
        <v>1615</v>
      </c>
      <c r="AP532" s="570" t="s">
        <v>10</v>
      </c>
      <c r="AQ532" s="571" t="s">
        <v>1616</v>
      </c>
      <c r="AR532" s="560" t="n">
        <v>0.4</v>
      </c>
      <c r="AS532" s="561"/>
      <c r="AT532" s="561"/>
      <c r="AU532" s="562" t="n">
        <v>33</v>
      </c>
      <c r="AV532" s="560" t="n">
        <f aca="false">IF($Y532="--","--",Y532+0.2)</f>
        <v>1.4</v>
      </c>
      <c r="AW532" s="564" t="s">
        <v>1151</v>
      </c>
      <c r="AX532" s="561" t="n">
        <f aca="false">AV532</f>
        <v>1.4</v>
      </c>
      <c r="AY532" s="538" t="n">
        <f aca="false">IF(D532&gt;2,AU532,AU532-AV532)</f>
        <v>31.6</v>
      </c>
      <c r="AZ532" s="538" t="n">
        <f aca="false">N532</f>
        <v>0.1</v>
      </c>
      <c r="BA532" s="538" t="n">
        <f aca="false">P532</f>
        <v>1.08</v>
      </c>
      <c r="BB532" s="537" t="n">
        <f aca="false">IF(F532=0,IF(ROUND(AY532*(((N532*P532)+(((D532+M532*2)/6)*P532))-ROUND(((D532+M532*2)^2)*((PI()*96.379/(4*360))-((SIN((96.379/2)*PI()/180))*(COS((96.379/2)*PI()/180))/4)),4)),2),ROUND(AY532*(((N532*P532)+(((D532+M532*2)/4)*P532))-ROUND(((D532+M532*2)^2)*((PI()*120/(4*360))-((SIN((120/2)*PI()/180))*(COS((120/2)*PI()/180))/4)),4)),2)),0)</f>
        <v>6.39</v>
      </c>
      <c r="BC532" s="549" t="n">
        <f aca="false">IF(F532&gt;0,ROUND(AY532*N532*P532,2),0)</f>
        <v>0</v>
      </c>
      <c r="BD532" s="549" t="n">
        <f aca="false">SUM(Q532:U532,AH532:AL532)</f>
        <v>55.2</v>
      </c>
      <c r="BE532" s="549" t="n">
        <f aca="false">IF(F532=0,ROUND((PI()*((D532+M532*2)^2)/4)*AY532,2),ROUND((D532+M532*2)*(F532+M532*2)*AY532,2))</f>
        <v>5.72</v>
      </c>
      <c r="BF532" s="572" t="n">
        <f aca="false">IF(($I532+M532-0.15)&lt;=2,($I532+M532+0.15),IF(($I532+M532)&lt;=3,2.35,($I532+M532+0.2)-0.85))</f>
        <v>1.39</v>
      </c>
      <c r="BG532" s="572" t="n">
        <f aca="false">IF(D532&gt;2,(I532-F532-M532-0.11),IF(($I532+M532)&lt;=2,0,IF(($I532+M532)&gt;3,0.85,(I532+M532+0.2-BF532))))</f>
        <v>0</v>
      </c>
      <c r="BH532" s="572" t="n">
        <f aca="false">IF(D532&gt;2,ROUND(((1.42+0.4)+(0.91+0.4))*2*BG532,2),ROUND(AV532*AX532*BF532,2))</f>
        <v>2.72</v>
      </c>
      <c r="BI532" s="572" t="n">
        <f aca="false">ROUND(((PI()*0.9^2)/4)*BG532,2)</f>
        <v>0</v>
      </c>
      <c r="BJ532" s="550" t="n">
        <f aca="false">ROUND(BD532-BE532-BH532-BI532-BB532-BC532,2)</f>
        <v>40.37</v>
      </c>
      <c r="BK532" s="516"/>
    </row>
    <row r="533" customFormat="false" ht="14.25" hidden="false" customHeight="false" outlineLevel="0" collapsed="false">
      <c r="A533" s="530" t="s">
        <v>1616</v>
      </c>
      <c r="B533" s="531" t="s">
        <v>10</v>
      </c>
      <c r="C533" s="532" t="s">
        <v>1617</v>
      </c>
      <c r="D533" s="533" t="n">
        <v>0.4</v>
      </c>
      <c r="E533" s="534"/>
      <c r="F533" s="534"/>
      <c r="G533" s="533" t="s">
        <v>1150</v>
      </c>
      <c r="H533" s="535" t="n">
        <v>34</v>
      </c>
      <c r="I533" s="536" t="n">
        <v>1.4692</v>
      </c>
      <c r="J533" s="536" t="n">
        <v>1.8705</v>
      </c>
      <c r="K533" s="536" t="n">
        <v>1.798</v>
      </c>
      <c r="L533" s="537" t="n">
        <f aca="false">ROUND((I533+J533)/2,2)</f>
        <v>1.67</v>
      </c>
      <c r="M533" s="538" t="n">
        <f aca="false">IF(F533=0,ROUND($D533*0.1,2),IF(D533&gt;2.8,0.18,0.15))</f>
        <v>0.04</v>
      </c>
      <c r="N533" s="538" t="n">
        <f aca="false">IF(F533=0,IF(ROUND($D533/4,2),IF(ROUND(($D533*1.2)/6,2)&lt;0.1,0.1,ROUND(($D533*1.2)/6,2))),0.5)</f>
        <v>0.1</v>
      </c>
      <c r="O533" s="537" t="n">
        <f aca="false">L533+M533+N533</f>
        <v>1.81</v>
      </c>
      <c r="P533" s="537" t="n">
        <f aca="false">IF(O533&lt;2,(D533+M533*2)+0.6,(D533+M533*2)+0.6+ROUNDUP(O533-2,0)*0.1)</f>
        <v>1.08</v>
      </c>
      <c r="Q533" s="539" t="n">
        <f aca="false">IF($O533&lt;=$W$4,ROUND(IF($O533&lt;1.5,$O533*$H533*$P533,1.5*$H533*$P533),2),0)</f>
        <v>0</v>
      </c>
      <c r="R533" s="539" t="n">
        <f aca="false">IF($O533&gt;$W$4,ROUND(IF($O533&lt;1.5,$O533*$H533*$P533,1.5*$H533*$P533),2),0)</f>
        <v>55.08</v>
      </c>
      <c r="S533" s="539" t="n">
        <f aca="false">IF($O533&gt;$W$4,ROUND(IF($O533&lt;1.5,0,IF($O533&gt;3,1.5*$H533*$P533,($O533-1.5)*$H533*$P533)),2),0)</f>
        <v>11.38</v>
      </c>
      <c r="T533" s="539" t="n">
        <f aca="false">IF($O533&gt;$W$4,ROUND(IF($O533&lt;3,0,IF($O533&gt;4.5,1.5*$H533*$P533,($O533-3)*$H533*$P533)),2),0)</f>
        <v>0</v>
      </c>
      <c r="U533" s="539" t="n">
        <f aca="false">IF($O533&gt;$W$4,ROUND(IF($O533&lt;4.5,0,IF($O533&gt;6,($O533-4.5)*$H533*$P533,($O533-4.5)*$H533*$P533)),2),0)</f>
        <v>0</v>
      </c>
      <c r="V533" s="540" t="n">
        <f aca="false">IF($O533&gt;$W$4,IF($O533&lt;=4,ROUND($H533*($O533+0.5)*2,2),0),0)</f>
        <v>157.08</v>
      </c>
      <c r="W533" s="541" t="n">
        <f aca="false">IF($O533&gt;$W$4,IF($O533&gt;4,ROUND($H533*($O533+0.5)*2,2),0),0)</f>
        <v>0</v>
      </c>
      <c r="X533" s="530" t="str">
        <f aca="false">A533</f>
        <v>JD50-2</v>
      </c>
      <c r="Y533" s="533" t="n">
        <f aca="false">IF($D533=0.4,1.2,IF($D533=0.6,1.2,IF($D533=0.8,1.3,IF($D533=1,1.5,IF($D533=1.2,1.7,IF($D533&lt;=2,2,"--"))))))</f>
        <v>1.2</v>
      </c>
      <c r="Z533" s="542" t="s">
        <v>1151</v>
      </c>
      <c r="AA533" s="534" t="n">
        <f aca="false">Y533</f>
        <v>1.2</v>
      </c>
      <c r="AB533" s="543" t="n">
        <f aca="false">IF($Y533="--","--",I533)</f>
        <v>1.4692</v>
      </c>
      <c r="AC533" s="544" t="n">
        <f aca="false">IF($Y533="--","--",IF(D533&gt;1.5,0.15,ROUND($D533*0.1,2)))</f>
        <v>0.04</v>
      </c>
      <c r="AD533" s="544" t="n">
        <f aca="false">IF($Y533="--","--",0.15)</f>
        <v>0.15</v>
      </c>
      <c r="AE533" s="545" t="n">
        <f aca="false">IF($Y533="--","--",ROUND(AB533+AC533+AD533,2))</f>
        <v>1.66</v>
      </c>
      <c r="AF533" s="545" t="n">
        <f aca="false">IF($Y533="--","--",IF($AB533&lt;=2,$Y533+1,($Y533+1)+ROUNDUP($AB533-2,0)*0.1))</f>
        <v>2.2</v>
      </c>
      <c r="AG533" s="546" t="n">
        <f aca="false">IF($D533=0.4,0.92,IF($D533=0.6,0.68,IF($D533=0.8,0.74,IF($D533=1,0.7,IF($D533=1.2,0.66,IF($D533=1.5,0.6,IF($D533&lt;=2,(2.4-(D533+0.3)),"--")))))))</f>
        <v>0.92</v>
      </c>
      <c r="AH533" s="547" t="n">
        <f aca="false">IF($Y533="--","--",IF($AE533&lt;=$W$4,ROUND(IF($AE533&lt;1.5,$AE533*$AF533*$AG533,1.5*$AF533*$AG533),2),0))</f>
        <v>0</v>
      </c>
      <c r="AI533" s="547" t="n">
        <f aca="false">IF($Y533="--","--",IF($AE533&gt;$W$4,ROUND(IF($AE533&lt;1.5,$AE533*$AF533*$AG533,1.5*$AF533*$AG533),2),0))</f>
        <v>3.04</v>
      </c>
      <c r="AJ533" s="547" t="n">
        <f aca="false">IF($Y533="--","--",IF($AE533&gt;$W$4,ROUND(IF($AE533&lt;1.5,0,IF($AE533&gt;3,1.5*$AF533*$AG533,($AE533-1.5)*$AF533*$AG533)),2),0))</f>
        <v>0.32</v>
      </c>
      <c r="AK533" s="547" t="n">
        <f aca="false">IF($Y533="--","--",IF($AE533&gt;$W$4,ROUND(IF($AE533&lt;3,0,IF($AE533&gt;4.5,1.5*$AF533*$AG533,($AE533-3)*$AF533*$AG533)),2),0))</f>
        <v>0</v>
      </c>
      <c r="AL533" s="547" t="n">
        <f aca="false">IF($Y533="--","--",IF($AE533&gt;$W$4,ROUND(IF($AE533&lt;4.5,0,IF($AE533&gt;6,($AE533-4.5)*$AF533*$AG533,($AE533-4.5)*$AF533*$AG533)),2),0))</f>
        <v>0</v>
      </c>
      <c r="AM533" s="544" t="n">
        <f aca="false">IF($Y533="--","--",IF($AE533&gt;$W$4,IF($AE533&lt;=4,ROUND(($AG533*4)*($AE533+0.5)*2,2),0),0))</f>
        <v>15.9</v>
      </c>
      <c r="AN533" s="548" t="n">
        <f aca="false">IF($Y533="--","--",IF($AE533&gt;$W$4,IF($AE533&gt;4,ROUND(($AG533*4)*($AE533+0.5)*2,2),0),0))</f>
        <v>0</v>
      </c>
      <c r="AO533" s="530" t="s">
        <v>1616</v>
      </c>
      <c r="AP533" s="531" t="s">
        <v>10</v>
      </c>
      <c r="AQ533" s="532" t="s">
        <v>1617</v>
      </c>
      <c r="AR533" s="533" t="n">
        <v>0.4</v>
      </c>
      <c r="AS533" s="534"/>
      <c r="AT533" s="534"/>
      <c r="AU533" s="535" t="n">
        <v>34</v>
      </c>
      <c r="AV533" s="533" t="n">
        <f aca="false">IF($Y533="--","--",Y533+0.2)</f>
        <v>1.4</v>
      </c>
      <c r="AW533" s="542" t="s">
        <v>1151</v>
      </c>
      <c r="AX533" s="534" t="n">
        <f aca="false">AV533</f>
        <v>1.4</v>
      </c>
      <c r="AY533" s="538" t="n">
        <f aca="false">IF(D533&gt;2,AU533,AU533-AV533)</f>
        <v>32.6</v>
      </c>
      <c r="AZ533" s="538" t="n">
        <f aca="false">N533</f>
        <v>0.1</v>
      </c>
      <c r="BA533" s="538" t="n">
        <f aca="false">P533</f>
        <v>1.08</v>
      </c>
      <c r="BB533" s="537" t="n">
        <f aca="false">IF(F533=0,IF(ROUND(AY533*(((N533*P533)+(((D533+M533*2)/6)*P533))-ROUND(((D533+M533*2)^2)*((PI()*96.379/(4*360))-((SIN((96.379/2)*PI()/180))*(COS((96.379/2)*PI()/180))/4)),4)),2),ROUND(AY533*(((N533*P533)+(((D533+M533*2)/4)*P533))-ROUND(((D533+M533*2)^2)*((PI()*120/(4*360))-((SIN((120/2)*PI()/180))*(COS((120/2)*PI()/180))/4)),4)),2)),0)</f>
        <v>6.59</v>
      </c>
      <c r="BC533" s="549" t="n">
        <f aca="false">IF(F533&gt;0,ROUND(AY533*N533*P533,2),0)</f>
        <v>0</v>
      </c>
      <c r="BD533" s="549" t="n">
        <f aca="false">SUM(Q533:U533,AH533:AL533)</f>
        <v>69.82</v>
      </c>
      <c r="BE533" s="549" t="n">
        <f aca="false">IF(F533=0,ROUND((PI()*((D533+M533*2)^2)/4)*AY533,2),ROUND((D533+M533*2)*(F533+M533*2)*AY533,2))</f>
        <v>5.9</v>
      </c>
      <c r="BF533" s="539" t="n">
        <f aca="false">IF(($I533+M533-0.15)&lt;=2,($I533+M533+0.15),IF(($I533+M533)&lt;=3,2.35,($I533+M533+0.2)-0.85))</f>
        <v>1.6592</v>
      </c>
      <c r="BG533" s="539" t="n">
        <f aca="false">IF(D533&gt;2,(I533-F533-M533-0.11),IF(($I533+M533)&lt;=2,0,IF(($I533+M533)&gt;3,0.85,(I533+M533+0.2-BF533))))</f>
        <v>0</v>
      </c>
      <c r="BH533" s="539" t="n">
        <f aca="false">IF(D533&gt;2,ROUND(((1.42+0.4)+(0.91+0.4))*2*BG533,2),ROUND(AV533*AX533*BF533,2))</f>
        <v>3.25</v>
      </c>
      <c r="BI533" s="539" t="n">
        <f aca="false">ROUND(((PI()*0.9^2)/4)*BG533,2)</f>
        <v>0</v>
      </c>
      <c r="BJ533" s="550" t="n">
        <f aca="false">ROUND(BD533-BE533-BH533-BI533-BB533-BC533,2)</f>
        <v>54.08</v>
      </c>
      <c r="BK533" s="516"/>
    </row>
    <row r="534" customFormat="false" ht="14.25" hidden="false" customHeight="false" outlineLevel="0" collapsed="false">
      <c r="A534" s="503"/>
      <c r="B534" s="504"/>
      <c r="C534" s="604"/>
      <c r="D534" s="505"/>
      <c r="E534" s="505"/>
      <c r="F534" s="505"/>
      <c r="G534" s="505"/>
      <c r="H534" s="507"/>
      <c r="I534" s="508"/>
      <c r="J534" s="508"/>
      <c r="K534" s="508"/>
      <c r="L534" s="509"/>
      <c r="M534" s="510"/>
      <c r="N534" s="510"/>
      <c r="O534" s="509"/>
      <c r="P534" s="509"/>
      <c r="Q534" s="511"/>
      <c r="R534" s="511"/>
      <c r="S534" s="511"/>
      <c r="T534" s="511"/>
      <c r="U534" s="511"/>
      <c r="V534" s="512"/>
      <c r="W534" s="513"/>
      <c r="X534" s="518"/>
      <c r="Y534" s="505"/>
      <c r="Z534" s="551"/>
      <c r="AA534" s="505"/>
      <c r="AB534" s="552"/>
      <c r="AC534" s="553"/>
      <c r="AD534" s="553"/>
      <c r="AE534" s="554"/>
      <c r="AF534" s="554"/>
      <c r="AG534" s="551"/>
      <c r="AH534" s="555"/>
      <c r="AI534" s="555"/>
      <c r="AJ534" s="555"/>
      <c r="AK534" s="555"/>
      <c r="AL534" s="555"/>
      <c r="AM534" s="553"/>
      <c r="AN534" s="556"/>
      <c r="AO534" s="518"/>
      <c r="AP534" s="504"/>
      <c r="AQ534" s="604"/>
      <c r="AR534" s="505"/>
      <c r="AS534" s="505"/>
      <c r="AT534" s="505"/>
      <c r="AU534" s="507"/>
      <c r="AV534" s="505"/>
      <c r="AW534" s="551"/>
      <c r="AX534" s="505"/>
      <c r="AY534" s="510"/>
      <c r="AZ534" s="510"/>
      <c r="BA534" s="510"/>
      <c r="BB534" s="509"/>
      <c r="BC534" s="509"/>
      <c r="BD534" s="509"/>
      <c r="BE534" s="509"/>
      <c r="BF534" s="511"/>
      <c r="BG534" s="511"/>
      <c r="BH534" s="511"/>
      <c r="BI534" s="511"/>
      <c r="BJ534" s="515"/>
      <c r="BK534" s="516"/>
    </row>
    <row r="535" s="456" customFormat="true" ht="14.25" hidden="false" customHeight="false" outlineLevel="0" collapsed="false">
      <c r="A535" s="557" t="s">
        <v>1603</v>
      </c>
      <c r="B535" s="504"/>
      <c r="C535" s="504"/>
      <c r="D535" s="505"/>
      <c r="E535" s="505"/>
      <c r="F535" s="505"/>
      <c r="G535" s="506"/>
      <c r="H535" s="507"/>
      <c r="I535" s="508"/>
      <c r="J535" s="508"/>
      <c r="K535" s="508"/>
      <c r="L535" s="509"/>
      <c r="M535" s="510"/>
      <c r="N535" s="510"/>
      <c r="O535" s="509"/>
      <c r="P535" s="509"/>
      <c r="Q535" s="511"/>
      <c r="R535" s="511"/>
      <c r="S535" s="511"/>
      <c r="T535" s="511"/>
      <c r="U535" s="511"/>
      <c r="V535" s="512"/>
      <c r="W535" s="513"/>
      <c r="X535" s="528" t="str">
        <f aca="false">$A535</f>
        <v>Rua Santo Amaro</v>
      </c>
      <c r="Y535" s="522"/>
      <c r="Z535" s="522"/>
      <c r="AA535" s="522"/>
      <c r="AB535" s="525"/>
      <c r="AC535" s="525"/>
      <c r="AD535" s="525"/>
      <c r="AE535" s="525"/>
      <c r="AF535" s="523"/>
      <c r="AG535" s="525"/>
      <c r="AH535" s="525"/>
      <c r="AI535" s="525"/>
      <c r="AJ535" s="525"/>
      <c r="AK535" s="525"/>
      <c r="AL535" s="525"/>
      <c r="AM535" s="525"/>
      <c r="AN535" s="527"/>
      <c r="AO535" s="557" t="str">
        <f aca="false">$A535</f>
        <v>Rua Santo Amaro</v>
      </c>
      <c r="AP535" s="504"/>
      <c r="AQ535" s="504"/>
      <c r="AR535" s="505"/>
      <c r="AS535" s="505"/>
      <c r="AT535" s="505"/>
      <c r="AU535" s="507"/>
      <c r="AV535" s="506"/>
      <c r="AW535" s="506"/>
      <c r="AX535" s="506"/>
      <c r="AY535" s="510"/>
      <c r="AZ535" s="510"/>
      <c r="BA535" s="510"/>
      <c r="BB535" s="509"/>
      <c r="BC535" s="509"/>
      <c r="BD535" s="509"/>
      <c r="BE535" s="509"/>
      <c r="BF535" s="509"/>
      <c r="BG535" s="509"/>
      <c r="BH535" s="509"/>
      <c r="BI535" s="509"/>
      <c r="BJ535" s="515"/>
      <c r="BK535" s="516"/>
    </row>
    <row r="536" customFormat="false" ht="14.25" hidden="false" customHeight="false" outlineLevel="0" collapsed="false">
      <c r="A536" s="558" t="s">
        <v>1618</v>
      </c>
      <c r="B536" s="570" t="s">
        <v>10</v>
      </c>
      <c r="C536" s="571" t="s">
        <v>1619</v>
      </c>
      <c r="D536" s="560" t="n">
        <v>0.4</v>
      </c>
      <c r="E536" s="561"/>
      <c r="F536" s="561"/>
      <c r="G536" s="560" t="s">
        <v>1150</v>
      </c>
      <c r="H536" s="562" t="n">
        <v>25</v>
      </c>
      <c r="I536" s="563" t="n">
        <v>1.2</v>
      </c>
      <c r="J536" s="563" t="n">
        <v>1.2</v>
      </c>
      <c r="K536" s="536" t="n">
        <v>0</v>
      </c>
      <c r="L536" s="537" t="n">
        <f aca="false">ROUND((I536+J536)/2,2)</f>
        <v>1.2</v>
      </c>
      <c r="M536" s="538" t="n">
        <f aca="false">IF(F536=0,ROUND($D536*0.1,2),IF(D536&gt;2.8,0.18,0.15))</f>
        <v>0.04</v>
      </c>
      <c r="N536" s="538" t="n">
        <f aca="false">IF(F536=0,IF(ROUND($D536/4,2),IF(ROUND(($D536*1.2)/6,2)&lt;0.1,0.1,ROUND(($D536*1.2)/6,2))),0.5)</f>
        <v>0.1</v>
      </c>
      <c r="O536" s="537" t="n">
        <f aca="false">L536+M536+N536</f>
        <v>1.34</v>
      </c>
      <c r="P536" s="537" t="n">
        <f aca="false">IF(O536&lt;2,(D536+M536*2)+0.6,(D536+M536*2)+0.6+ROUNDUP(O536-2,0)*0.1)</f>
        <v>1.08</v>
      </c>
      <c r="Q536" s="539" t="n">
        <f aca="false">IF($O536&lt;=$W$4,ROUND(IF($O536&lt;1.5,$O536*$H536*$P536,1.5*$H536*$P536),2),0)</f>
        <v>36.18</v>
      </c>
      <c r="R536" s="539" t="n">
        <f aca="false">IF($O536&gt;$W$4,ROUND(IF($O536&lt;1.5,$O536*$H536*$P536,1.5*$H536*$P536),2),0)</f>
        <v>0</v>
      </c>
      <c r="S536" s="539" t="n">
        <f aca="false">IF($O536&gt;$W$4,ROUND(IF($O536&lt;1.5,0,IF($O536&gt;3,1.5*$H536*$P536,($O536-1.5)*$H536*$P536)),2),0)</f>
        <v>0</v>
      </c>
      <c r="T536" s="539" t="n">
        <f aca="false">IF($O536&gt;$W$4,ROUND(IF($O536&lt;3,0,IF($O536&gt;4.5,1.5*$H536*$P536,($O536-3)*$H536*$P536)),2),0)</f>
        <v>0</v>
      </c>
      <c r="U536" s="539" t="n">
        <f aca="false">IF($O536&gt;$W$4,ROUND(IF($O536&lt;4.5,0,IF($O536&gt;6,($O536-4.5)*$H536*$P536,($O536-4.5)*$H536*$P536)),2),0)</f>
        <v>0</v>
      </c>
      <c r="V536" s="540" t="n">
        <f aca="false">IF($O536&gt;$W$4,IF($O536&lt;=4,ROUND($H536*($O536+0.5)*2,2),0),0)</f>
        <v>0</v>
      </c>
      <c r="W536" s="541" t="n">
        <f aca="false">IF($O536&gt;$W$4,IF($O536&gt;4,ROUND($H536*($O536+0.5)*2,2),0),0)</f>
        <v>0</v>
      </c>
      <c r="X536" s="558" t="str">
        <f aca="false">A536</f>
        <v>JD53-15-1</v>
      </c>
      <c r="Y536" s="560" t="n">
        <f aca="false">IF($D536=0.4,1.2,IF($D536=0.6,1.2,IF($D536=0.8,1.3,IF($D536=1,1.5,IF($D536=1.2,1.7,IF($D536&lt;=2,2,"--"))))))</f>
        <v>1.2</v>
      </c>
      <c r="Z536" s="564" t="s">
        <v>1151</v>
      </c>
      <c r="AA536" s="561" t="n">
        <f aca="false">Y536</f>
        <v>1.2</v>
      </c>
      <c r="AB536" s="543" t="n">
        <f aca="false">IF($Y536="--","--",I536)</f>
        <v>1.2</v>
      </c>
      <c r="AC536" s="544" t="n">
        <f aca="false">IF($Y536="--","--",IF(D536&gt;1.5,0.15,ROUND($D536*0.1,2)))</f>
        <v>0.04</v>
      </c>
      <c r="AD536" s="544" t="n">
        <f aca="false">IF($Y536="--","--",0.15)</f>
        <v>0.15</v>
      </c>
      <c r="AE536" s="545" t="n">
        <f aca="false">IF($Y536="--","--",ROUND(AB536+AC536+AD536,2))</f>
        <v>1.39</v>
      </c>
      <c r="AF536" s="565" t="n">
        <f aca="false">IF($Y536="--","--",IF($AB536&lt;=2,$Y536+1,($Y536+1)+ROUNDUP($AB536-2,0)*0.1))</f>
        <v>2.2</v>
      </c>
      <c r="AG536" s="566" t="n">
        <f aca="false">IF($D536=0.4,0.92,IF($D536=0.6,0.68,IF($D536=0.8,0.74,IF($D536=1,0.7,IF($D536=1.2,0.66,IF($D536=1.5,0.6,IF($D536&lt;=2,(2.4-(D536+0.3)),"--")))))))</f>
        <v>0.92</v>
      </c>
      <c r="AH536" s="547" t="n">
        <f aca="false">IF($Y536="--","--",IF($AE536&lt;=$W$4,ROUND(IF($AE536&lt;1.5,$AE536*$AF536*$AG536,1.5*$AF536*$AG536),2),0))</f>
        <v>2.81</v>
      </c>
      <c r="AI536" s="547" t="n">
        <f aca="false">IF($Y536="--","--",IF($AE536&gt;$W$4,ROUND(IF($AE536&lt;1.5,$AE536*$AF536*$AG536,1.5*$AF536*$AG536),2),0))</f>
        <v>0</v>
      </c>
      <c r="AJ536" s="547" t="n">
        <f aca="false">IF($Y536="--","--",IF($AE536&gt;$W$4,ROUND(IF($AE536&lt;1.5,0,IF($AE536&gt;3,1.5*$AF536*$AG536,($AE536-1.5)*$AF536*$AG536)),2),0))</f>
        <v>0</v>
      </c>
      <c r="AK536" s="547" t="n">
        <f aca="false">IF($Y536="--","--",IF($AE536&gt;$W$4,ROUND(IF($AE536&lt;3,0,IF($AE536&gt;4.5,1.5*$AF536*$AG536,($AE536-3)*$AF536*$AG536)),2),0))</f>
        <v>0</v>
      </c>
      <c r="AL536" s="547" t="n">
        <f aca="false">IF($Y536="--","--",IF($AE536&gt;$W$4,ROUND(IF($AE536&lt;4.5,0,IF($AE536&gt;6,($AE536-4.5)*$AF536*$AG536,($AE536-4.5)*$AF536*$AG536)),2),0))</f>
        <v>0</v>
      </c>
      <c r="AM536" s="544" t="n">
        <f aca="false">IF($Y536="--","--",IF($AE536&gt;$W$4,IF($AE536&lt;=4,ROUND(($AG536*4)*($AE536+0.5)*2,2),0),0))</f>
        <v>0</v>
      </c>
      <c r="AN536" s="548" t="n">
        <f aca="false">IF($Y536="--","--",IF($AE536&gt;$W$4,IF($AE536&gt;4,ROUND(($AG536*4)*($AE536+0.5)*2,2),0),0))</f>
        <v>0</v>
      </c>
      <c r="AO536" s="558" t="s">
        <v>1618</v>
      </c>
      <c r="AP536" s="570" t="s">
        <v>10</v>
      </c>
      <c r="AQ536" s="571" t="s">
        <v>1619</v>
      </c>
      <c r="AR536" s="560" t="n">
        <v>0.4</v>
      </c>
      <c r="AS536" s="561"/>
      <c r="AT536" s="561"/>
      <c r="AU536" s="562" t="n">
        <v>25</v>
      </c>
      <c r="AV536" s="560" t="n">
        <f aca="false">IF($Y536="--","--",Y536+0.2)</f>
        <v>1.4</v>
      </c>
      <c r="AW536" s="564" t="s">
        <v>1151</v>
      </c>
      <c r="AX536" s="561" t="n">
        <f aca="false">AV536</f>
        <v>1.4</v>
      </c>
      <c r="AY536" s="538" t="n">
        <f aca="false">IF(D536&gt;2,AU536,AU536-AV536)</f>
        <v>23.6</v>
      </c>
      <c r="AZ536" s="538" t="n">
        <f aca="false">N536</f>
        <v>0.1</v>
      </c>
      <c r="BA536" s="538" t="n">
        <f aca="false">P536</f>
        <v>1.08</v>
      </c>
      <c r="BB536" s="537" t="n">
        <f aca="false">IF(F536=0,IF(ROUND(AY536*(((N536*P536)+(((D536+M536*2)/6)*P536))-ROUND(((D536+M536*2)^2)*((PI()*96.379/(4*360))-((SIN((96.379/2)*PI()/180))*(COS((96.379/2)*PI()/180))/4)),4)),2),ROUND(AY536*(((N536*P536)+(((D536+M536*2)/4)*P536))-ROUND(((D536+M536*2)^2)*((PI()*120/(4*360))-((SIN((120/2)*PI()/180))*(COS((120/2)*PI()/180))/4)),4)),2)),0)</f>
        <v>4.77</v>
      </c>
      <c r="BC536" s="549" t="n">
        <f aca="false">IF(F536&gt;0,ROUND(AY536*N536*P536,2),0)</f>
        <v>0</v>
      </c>
      <c r="BD536" s="549" t="n">
        <f aca="false">SUM(Q536:U536,AH536:AL536)</f>
        <v>38.99</v>
      </c>
      <c r="BE536" s="549" t="n">
        <f aca="false">IF(F536=0,ROUND((PI()*((D536+M536*2)^2)/4)*AY536,2),ROUND((D536+M536*2)*(F536+M536*2)*AY536,2))</f>
        <v>4.27</v>
      </c>
      <c r="BF536" s="572" t="n">
        <f aca="false">IF(($I536+M536-0.15)&lt;=2,($I536+M536+0.15),IF(($I536+M536)&lt;=3,2.35,($I536+M536+0.2)-0.85))</f>
        <v>1.39</v>
      </c>
      <c r="BG536" s="572" t="n">
        <f aca="false">IF(D536&gt;2,(I536-F536-M536-0.11),IF(($I536+M536)&lt;=2,0,IF(($I536+M536)&gt;3,0.85,(I536+M536+0.2-BF536))))</f>
        <v>0</v>
      </c>
      <c r="BH536" s="572" t="n">
        <f aca="false">IF(D536&gt;2,ROUND(((1.42+0.4)+(0.91+0.4))*2*BG536,2),ROUND(AV536*AX536*BF536,2))</f>
        <v>2.72</v>
      </c>
      <c r="BI536" s="572" t="n">
        <f aca="false">ROUND(((PI()*0.9^2)/4)*BG536,2)</f>
        <v>0</v>
      </c>
      <c r="BJ536" s="550" t="n">
        <f aca="false">ROUND(BD536-BE536-BH536-BI536-BB536-BC536,2)</f>
        <v>27.23</v>
      </c>
      <c r="BK536" s="516"/>
    </row>
    <row r="537" customFormat="false" ht="14.25" hidden="false" customHeight="false" outlineLevel="0" collapsed="false">
      <c r="A537" s="530" t="s">
        <v>1619</v>
      </c>
      <c r="B537" s="531" t="s">
        <v>10</v>
      </c>
      <c r="C537" s="532" t="s">
        <v>1620</v>
      </c>
      <c r="D537" s="533" t="n">
        <v>0.4</v>
      </c>
      <c r="E537" s="534"/>
      <c r="F537" s="534"/>
      <c r="G537" s="533" t="s">
        <v>1150</v>
      </c>
      <c r="H537" s="535" t="n">
        <v>28</v>
      </c>
      <c r="I537" s="536" t="n">
        <v>1.2</v>
      </c>
      <c r="J537" s="536" t="n">
        <v>1.2</v>
      </c>
      <c r="K537" s="536" t="n">
        <v>2.557</v>
      </c>
      <c r="L537" s="537" t="n">
        <f aca="false">ROUND((I537+J537)/2,2)</f>
        <v>1.2</v>
      </c>
      <c r="M537" s="538" t="n">
        <f aca="false">IF(F537=0,ROUND($D537*0.1,2),IF(D537&gt;2.8,0.18,0.15))</f>
        <v>0.04</v>
      </c>
      <c r="N537" s="538" t="n">
        <f aca="false">IF(F537=0,IF(ROUND($D537/4,2),IF(ROUND(($D537*1.2)/6,2)&lt;0.1,0.1,ROUND(($D537*1.2)/6,2))),0.5)</f>
        <v>0.1</v>
      </c>
      <c r="O537" s="537" t="n">
        <f aca="false">L537+M537+N537</f>
        <v>1.34</v>
      </c>
      <c r="P537" s="537" t="n">
        <f aca="false">IF(O537&lt;2,(D537+M537*2)+0.6,(D537+M537*2)+0.6+ROUNDUP(O537-2,0)*0.1)</f>
        <v>1.08</v>
      </c>
      <c r="Q537" s="539" t="n">
        <f aca="false">IF($O537&lt;=$W$4,ROUND(IF($O537&lt;1.5,$O537*$H537*$P537,1.5*$H537*$P537),2),0)</f>
        <v>40.52</v>
      </c>
      <c r="R537" s="539" t="n">
        <f aca="false">IF($O537&gt;$W$4,ROUND(IF($O537&lt;1.5,$O537*$H537*$P537,1.5*$H537*$P537),2),0)</f>
        <v>0</v>
      </c>
      <c r="S537" s="539" t="n">
        <f aca="false">IF($O537&gt;$W$4,ROUND(IF($O537&lt;1.5,0,IF($O537&gt;3,1.5*$H537*$P537,($O537-1.5)*$H537*$P537)),2),0)</f>
        <v>0</v>
      </c>
      <c r="T537" s="539" t="n">
        <f aca="false">IF($O537&gt;$W$4,ROUND(IF($O537&lt;3,0,IF($O537&gt;4.5,1.5*$H537*$P537,($O537-3)*$H537*$P537)),2),0)</f>
        <v>0</v>
      </c>
      <c r="U537" s="539" t="n">
        <f aca="false">IF($O537&gt;$W$4,ROUND(IF($O537&lt;4.5,0,IF($O537&gt;6,($O537-4.5)*$H537*$P537,($O537-4.5)*$H537*$P537)),2),0)</f>
        <v>0</v>
      </c>
      <c r="V537" s="540" t="n">
        <f aca="false">IF($O537&gt;$W$4,IF($O537&lt;=4,ROUND($H537*($O537+0.5)*2,2),0),0)</f>
        <v>0</v>
      </c>
      <c r="W537" s="541" t="n">
        <f aca="false">IF($O537&gt;$W$4,IF($O537&gt;4,ROUND($H537*($O537+0.5)*2,2),0),0)</f>
        <v>0</v>
      </c>
      <c r="X537" s="530" t="str">
        <f aca="false">A537</f>
        <v>JD53-15-2</v>
      </c>
      <c r="Y537" s="533" t="n">
        <f aca="false">IF($D537=0.4,1.2,IF($D537=0.6,1.2,IF($D537=0.8,1.3,IF($D537=1,1.5,IF($D537=1.2,1.7,IF($D537&lt;=2,2,"--"))))))</f>
        <v>1.2</v>
      </c>
      <c r="Z537" s="542" t="s">
        <v>1151</v>
      </c>
      <c r="AA537" s="534" t="n">
        <f aca="false">Y537</f>
        <v>1.2</v>
      </c>
      <c r="AB537" s="543" t="n">
        <f aca="false">IF($Y537="--","--",I537)</f>
        <v>1.2</v>
      </c>
      <c r="AC537" s="544" t="n">
        <f aca="false">IF($Y537="--","--",IF(D537&gt;1.5,0.15,ROUND($D537*0.1,2)))</f>
        <v>0.04</v>
      </c>
      <c r="AD537" s="544" t="n">
        <f aca="false">IF($Y537="--","--",0.15)</f>
        <v>0.15</v>
      </c>
      <c r="AE537" s="545" t="n">
        <f aca="false">IF($Y537="--","--",ROUND(AB537+AC537+AD537,2))</f>
        <v>1.39</v>
      </c>
      <c r="AF537" s="545" t="n">
        <f aca="false">IF($Y537="--","--",IF($AB537&lt;=2,$Y537+1,($Y537+1)+ROUNDUP($AB537-2,0)*0.1))</f>
        <v>2.2</v>
      </c>
      <c r="AG537" s="546" t="n">
        <f aca="false">IF($D537=0.4,0.92,IF($D537=0.6,0.68,IF($D537=0.8,0.74,IF($D537=1,0.7,IF($D537=1.2,0.66,IF($D537=1.5,0.6,IF($D537&lt;=2,(2.4-(D537+0.3)),"--")))))))</f>
        <v>0.92</v>
      </c>
      <c r="AH537" s="547" t="n">
        <f aca="false">IF($Y537="--","--",IF($AE537&lt;=$W$4,ROUND(IF($AE537&lt;1.5,$AE537*$AF537*$AG537,1.5*$AF537*$AG537),2),0))</f>
        <v>2.81</v>
      </c>
      <c r="AI537" s="547" t="n">
        <f aca="false">IF($Y537="--","--",IF($AE537&gt;$W$4,ROUND(IF($AE537&lt;1.5,$AE537*$AF537*$AG537,1.5*$AF537*$AG537),2),0))</f>
        <v>0</v>
      </c>
      <c r="AJ537" s="547" t="n">
        <f aca="false">IF($Y537="--","--",IF($AE537&gt;$W$4,ROUND(IF($AE537&lt;1.5,0,IF($AE537&gt;3,1.5*$AF537*$AG537,($AE537-1.5)*$AF537*$AG537)),2),0))</f>
        <v>0</v>
      </c>
      <c r="AK537" s="547" t="n">
        <f aca="false">IF($Y537="--","--",IF($AE537&gt;$W$4,ROUND(IF($AE537&lt;3,0,IF($AE537&gt;4.5,1.5*$AF537*$AG537,($AE537-3)*$AF537*$AG537)),2),0))</f>
        <v>0</v>
      </c>
      <c r="AL537" s="547" t="n">
        <f aca="false">IF($Y537="--","--",IF($AE537&gt;$W$4,ROUND(IF($AE537&lt;4.5,0,IF($AE537&gt;6,($AE537-4.5)*$AF537*$AG537,($AE537-4.5)*$AF537*$AG537)),2),0))</f>
        <v>0</v>
      </c>
      <c r="AM537" s="544" t="n">
        <f aca="false">IF($Y537="--","--",IF($AE537&gt;$W$4,IF($AE537&lt;=4,ROUND(($AG537*4)*($AE537+0.5)*2,2),0),0))</f>
        <v>0</v>
      </c>
      <c r="AN537" s="548" t="n">
        <f aca="false">IF($Y537="--","--",IF($AE537&gt;$W$4,IF($AE537&gt;4,ROUND(($AG537*4)*($AE537+0.5)*2,2),0),0))</f>
        <v>0</v>
      </c>
      <c r="AO537" s="530" t="s">
        <v>1619</v>
      </c>
      <c r="AP537" s="531" t="s">
        <v>10</v>
      </c>
      <c r="AQ537" s="532" t="s">
        <v>1620</v>
      </c>
      <c r="AR537" s="533" t="n">
        <v>0.4</v>
      </c>
      <c r="AS537" s="534"/>
      <c r="AT537" s="534"/>
      <c r="AU537" s="535" t="n">
        <v>28</v>
      </c>
      <c r="AV537" s="533" t="n">
        <f aca="false">IF($Y537="--","--",Y537+0.2)</f>
        <v>1.4</v>
      </c>
      <c r="AW537" s="542" t="s">
        <v>1151</v>
      </c>
      <c r="AX537" s="534" t="n">
        <f aca="false">AV537</f>
        <v>1.4</v>
      </c>
      <c r="AY537" s="538" t="n">
        <f aca="false">IF(D537&gt;2,AU537,AU537-AV537)</f>
        <v>26.6</v>
      </c>
      <c r="AZ537" s="538" t="n">
        <f aca="false">N537</f>
        <v>0.1</v>
      </c>
      <c r="BA537" s="538" t="n">
        <f aca="false">P537</f>
        <v>1.08</v>
      </c>
      <c r="BB537" s="537" t="n">
        <f aca="false">IF(F537=0,IF(ROUND(AY537*(((N537*P537)+(((D537+M537*2)/6)*P537))-ROUND(((D537+M537*2)^2)*((PI()*96.379/(4*360))-((SIN((96.379/2)*PI()/180))*(COS((96.379/2)*PI()/180))/4)),4)),2),ROUND(AY537*(((N537*P537)+(((D537+M537*2)/4)*P537))-ROUND(((D537+M537*2)^2)*((PI()*120/(4*360))-((SIN((120/2)*PI()/180))*(COS((120/2)*PI()/180))/4)),4)),2)),0)</f>
        <v>5.38</v>
      </c>
      <c r="BC537" s="549" t="n">
        <f aca="false">IF(F537&gt;0,ROUND(AY537*N537*P537,2),0)</f>
        <v>0</v>
      </c>
      <c r="BD537" s="549" t="n">
        <f aca="false">SUM(Q537:U537,AH537:AL537)</f>
        <v>43.33</v>
      </c>
      <c r="BE537" s="549" t="n">
        <f aca="false">IF(F537=0,ROUND((PI()*((D537+M537*2)^2)/4)*AY537,2),ROUND((D537+M537*2)*(F537+M537*2)*AY537,2))</f>
        <v>4.81</v>
      </c>
      <c r="BF537" s="539" t="n">
        <f aca="false">IF(($I537+M537-0.15)&lt;=2,($I537+M537+0.15),IF(($I537+M537)&lt;=3,2.35,($I537+M537+0.2)-0.85))</f>
        <v>1.39</v>
      </c>
      <c r="BG537" s="539" t="n">
        <f aca="false">IF(D537&gt;2,(I537-F537-M537-0.11),IF(($I537+M537)&lt;=2,0,IF(($I537+M537)&gt;3,0.85,(I537+M537+0.2-BF537))))</f>
        <v>0</v>
      </c>
      <c r="BH537" s="539" t="n">
        <f aca="false">IF(D537&gt;2,ROUND(((1.42+0.4)+(0.91+0.4))*2*BG537,2),ROUND(AV537*AX537*BF537,2))</f>
        <v>2.72</v>
      </c>
      <c r="BI537" s="539" t="n">
        <f aca="false">ROUND(((PI()*0.9^2)/4)*BG537,2)</f>
        <v>0</v>
      </c>
      <c r="BJ537" s="550" t="n">
        <f aca="false">ROUND(BD537-BE537-BH537-BI537-BB537-BC537,2)</f>
        <v>30.42</v>
      </c>
      <c r="BK537" s="516"/>
    </row>
    <row r="538" customFormat="false" ht="14.25" hidden="false" customHeight="false" outlineLevel="0" collapsed="false">
      <c r="A538" s="503"/>
      <c r="B538" s="504"/>
      <c r="C538" s="604"/>
      <c r="D538" s="505"/>
      <c r="E538" s="505"/>
      <c r="F538" s="505"/>
      <c r="G538" s="505"/>
      <c r="H538" s="507"/>
      <c r="I538" s="508"/>
      <c r="J538" s="508"/>
      <c r="K538" s="508"/>
      <c r="L538" s="509"/>
      <c r="M538" s="510"/>
      <c r="N538" s="510"/>
      <c r="O538" s="509"/>
      <c r="P538" s="509"/>
      <c r="Q538" s="511"/>
      <c r="R538" s="511"/>
      <c r="S538" s="511"/>
      <c r="T538" s="511"/>
      <c r="U538" s="511"/>
      <c r="V538" s="512"/>
      <c r="W538" s="513"/>
      <c r="X538" s="518"/>
      <c r="Y538" s="505"/>
      <c r="Z538" s="551"/>
      <c r="AA538" s="505"/>
      <c r="AB538" s="552"/>
      <c r="AC538" s="553"/>
      <c r="AD538" s="553"/>
      <c r="AE538" s="554"/>
      <c r="AF538" s="554"/>
      <c r="AG538" s="551"/>
      <c r="AH538" s="555"/>
      <c r="AI538" s="555"/>
      <c r="AJ538" s="555"/>
      <c r="AK538" s="555"/>
      <c r="AL538" s="555"/>
      <c r="AM538" s="553"/>
      <c r="AN538" s="556"/>
      <c r="AO538" s="518"/>
      <c r="AP538" s="504"/>
      <c r="AQ538" s="604"/>
      <c r="AR538" s="505"/>
      <c r="AS538" s="505"/>
      <c r="AT538" s="505"/>
      <c r="AU538" s="507"/>
      <c r="AV538" s="505"/>
      <c r="AW538" s="551"/>
      <c r="AX538" s="505"/>
      <c r="AY538" s="510"/>
      <c r="AZ538" s="510"/>
      <c r="BA538" s="510"/>
      <c r="BB538" s="509"/>
      <c r="BC538" s="509"/>
      <c r="BD538" s="509"/>
      <c r="BE538" s="509"/>
      <c r="BF538" s="511"/>
      <c r="BG538" s="511"/>
      <c r="BH538" s="511"/>
      <c r="BI538" s="511"/>
      <c r="BJ538" s="515"/>
      <c r="BK538" s="516"/>
    </row>
    <row r="539" s="456" customFormat="true" ht="14.25" hidden="false" customHeight="false" outlineLevel="0" collapsed="false">
      <c r="A539" s="557" t="s">
        <v>1621</v>
      </c>
      <c r="B539" s="504"/>
      <c r="C539" s="504"/>
      <c r="D539" s="505"/>
      <c r="E539" s="505"/>
      <c r="F539" s="505"/>
      <c r="G539" s="506"/>
      <c r="H539" s="507"/>
      <c r="I539" s="508"/>
      <c r="J539" s="508"/>
      <c r="K539" s="508"/>
      <c r="L539" s="509"/>
      <c r="M539" s="510"/>
      <c r="N539" s="510"/>
      <c r="O539" s="509"/>
      <c r="P539" s="509"/>
      <c r="Q539" s="511"/>
      <c r="R539" s="511"/>
      <c r="S539" s="511"/>
      <c r="T539" s="511"/>
      <c r="U539" s="511"/>
      <c r="V539" s="512"/>
      <c r="W539" s="513"/>
      <c r="X539" s="528" t="str">
        <f aca="false">$A539</f>
        <v>Rua 75 ==&gt; Rua Santo Amaro ==&gt; Rua professor Jurenil Andrade Costa</v>
      </c>
      <c r="Y539" s="522"/>
      <c r="Z539" s="522"/>
      <c r="AA539" s="522"/>
      <c r="AB539" s="525"/>
      <c r="AC539" s="525"/>
      <c r="AD539" s="525"/>
      <c r="AE539" s="525"/>
      <c r="AF539" s="523"/>
      <c r="AG539" s="525"/>
      <c r="AH539" s="525"/>
      <c r="AI539" s="525"/>
      <c r="AJ539" s="525"/>
      <c r="AK539" s="525"/>
      <c r="AL539" s="525"/>
      <c r="AM539" s="525"/>
      <c r="AN539" s="527"/>
      <c r="AO539" s="557" t="str">
        <f aca="false">$A539</f>
        <v>Rua 75 ==&gt; Rua Santo Amaro ==&gt; Rua professor Jurenil Andrade Costa</v>
      </c>
      <c r="AP539" s="504"/>
      <c r="AQ539" s="504"/>
      <c r="AR539" s="505"/>
      <c r="AS539" s="505"/>
      <c r="AT539" s="505"/>
      <c r="AU539" s="507"/>
      <c r="AV539" s="506"/>
      <c r="AW539" s="506"/>
      <c r="AX539" s="506"/>
      <c r="AY539" s="510"/>
      <c r="AZ539" s="510"/>
      <c r="BA539" s="510"/>
      <c r="BB539" s="509"/>
      <c r="BC539" s="509"/>
      <c r="BD539" s="509"/>
      <c r="BE539" s="509"/>
      <c r="BF539" s="509"/>
      <c r="BG539" s="509"/>
      <c r="BH539" s="509"/>
      <c r="BI539" s="509"/>
      <c r="BJ539" s="515"/>
      <c r="BK539" s="516"/>
    </row>
    <row r="540" customFormat="false" ht="14.25" hidden="false" customHeight="false" outlineLevel="0" collapsed="false">
      <c r="A540" s="558" t="s">
        <v>1622</v>
      </c>
      <c r="B540" s="570" t="s">
        <v>10</v>
      </c>
      <c r="C540" s="559" t="s">
        <v>1623</v>
      </c>
      <c r="D540" s="560" t="n">
        <v>0.4</v>
      </c>
      <c r="E540" s="561"/>
      <c r="F540" s="561"/>
      <c r="G540" s="560" t="s">
        <v>1150</v>
      </c>
      <c r="H540" s="562" t="n">
        <v>27</v>
      </c>
      <c r="I540" s="563" t="n">
        <v>1.372</v>
      </c>
      <c r="J540" s="563" t="n">
        <v>1.372</v>
      </c>
      <c r="K540" s="536" t="n">
        <v>0.056</v>
      </c>
      <c r="L540" s="537" t="n">
        <f aca="false">ROUND((I540+J540)/2,2)</f>
        <v>1.37</v>
      </c>
      <c r="M540" s="538" t="n">
        <f aca="false">IF(F540=0,ROUND($D540*0.1,2),IF(D540&gt;2.8,0.18,0.15))</f>
        <v>0.04</v>
      </c>
      <c r="N540" s="538" t="n">
        <f aca="false">IF(F540=0,IF(ROUND($D540/4,2),IF(ROUND(($D540*1.2)/6,2)&lt;0.1,0.1,ROUND(($D540*1.2)/6,2))),0.5)</f>
        <v>0.1</v>
      </c>
      <c r="O540" s="537" t="n">
        <f aca="false">L540+M540+N540</f>
        <v>1.51</v>
      </c>
      <c r="P540" s="537" t="n">
        <f aca="false">IF(O540&lt;2,(D540+M540*2)+0.6,(D540+M540*2)+0.6+ROUNDUP(O540-2,0)*0.1)</f>
        <v>1.08</v>
      </c>
      <c r="Q540" s="539" t="n">
        <f aca="false">IF($O540&lt;=$W$4,ROUND(IF($O540&lt;1.5,$O540*$H540*$P540,1.5*$H540*$P540),2),0)</f>
        <v>0</v>
      </c>
      <c r="R540" s="539" t="n">
        <f aca="false">IF($O540&gt;$W$4,ROUND(IF($O540&lt;1.5,$O540*$H540*$P540,1.5*$H540*$P540),2),0)</f>
        <v>43.74</v>
      </c>
      <c r="S540" s="539" t="n">
        <f aca="false">IF($O540&gt;$W$4,ROUND(IF($O540&lt;1.5,0,IF($O540&gt;3,1.5*$H540*$P540,($O540-1.5)*$H540*$P540)),2),0)</f>
        <v>0.29</v>
      </c>
      <c r="T540" s="539" t="n">
        <f aca="false">IF($O540&gt;$W$4,ROUND(IF($O540&lt;3,0,IF($O540&gt;4.5,1.5*$H540*$P540,($O540-3)*$H540*$P540)),2),0)</f>
        <v>0</v>
      </c>
      <c r="U540" s="539" t="n">
        <f aca="false">IF($O540&gt;$W$4,ROUND(IF($O540&lt;4.5,0,IF($O540&gt;6,($O540-4.5)*$H540*$P540,($O540-4.5)*$H540*$P540)),2),0)</f>
        <v>0</v>
      </c>
      <c r="V540" s="540" t="n">
        <f aca="false">IF($O540&gt;$W$4,IF($O540&lt;=4,ROUND($H540*($O540+0.5)*2,2),0),0)</f>
        <v>108.54</v>
      </c>
      <c r="W540" s="541" t="n">
        <f aca="false">IF($O540&gt;$W$4,IF($O540&gt;4,ROUND($H540*($O540+0.5)*2,2),0),0)</f>
        <v>0</v>
      </c>
      <c r="X540" s="558" t="str">
        <f aca="false">A540</f>
        <v>JD53-1</v>
      </c>
      <c r="Y540" s="560" t="n">
        <f aca="false">IF($D540=0.4,1.2,IF($D540=0.6,1.2,IF($D540=0.8,1.3,IF($D540=1,1.5,IF($D540=1.2,1.7,IF($D540&lt;=2,2,"--"))))))</f>
        <v>1.2</v>
      </c>
      <c r="Z540" s="564" t="s">
        <v>1151</v>
      </c>
      <c r="AA540" s="561" t="n">
        <f aca="false">Y540</f>
        <v>1.2</v>
      </c>
      <c r="AB540" s="543" t="n">
        <f aca="false">IF($Y540="--","--",I540)</f>
        <v>1.372</v>
      </c>
      <c r="AC540" s="544" t="n">
        <f aca="false">IF($Y540="--","--",IF(D540&gt;1.5,0.15,ROUND($D540*0.1,2)))</f>
        <v>0.04</v>
      </c>
      <c r="AD540" s="544" t="n">
        <f aca="false">IF($Y540="--","--",0.15)</f>
        <v>0.15</v>
      </c>
      <c r="AE540" s="545" t="n">
        <f aca="false">IF($Y540="--","--",ROUND(AB540+AC540+AD540,2))</f>
        <v>1.56</v>
      </c>
      <c r="AF540" s="565" t="n">
        <f aca="false">IF($Y540="--","--",IF($AB540&lt;=2,$Y540+1,($Y540+1)+ROUNDUP($AB540-2,0)*0.1))</f>
        <v>2.2</v>
      </c>
      <c r="AG540" s="566" t="n">
        <f aca="false">IF($D540=0.4,0.92,IF($D540=0.6,0.68,IF($D540=0.8,0.74,IF($D540=1,0.7,IF($D540=1.2,0.66,IF($D540=1.5,0.6,IF($D540&lt;=2,(2.4-(D540+0.3)),"--")))))))</f>
        <v>0.92</v>
      </c>
      <c r="AH540" s="547" t="n">
        <f aca="false">IF($Y540="--","--",IF($AE540&lt;=$W$4,ROUND(IF($AE540&lt;1.5,$AE540*$AF540*$AG540,1.5*$AF540*$AG540),2),0))</f>
        <v>0</v>
      </c>
      <c r="AI540" s="547" t="n">
        <f aca="false">IF($Y540="--","--",IF($AE540&gt;$W$4,ROUND(IF($AE540&lt;1.5,$AE540*$AF540*$AG540,1.5*$AF540*$AG540),2),0))</f>
        <v>3.04</v>
      </c>
      <c r="AJ540" s="547" t="n">
        <f aca="false">IF($Y540="--","--",IF($AE540&gt;$W$4,ROUND(IF($AE540&lt;1.5,0,IF($AE540&gt;3,1.5*$AF540*$AG540,($AE540-1.5)*$AF540*$AG540)),2),0))</f>
        <v>0.12</v>
      </c>
      <c r="AK540" s="547" t="n">
        <f aca="false">IF($Y540="--","--",IF($AE540&gt;$W$4,ROUND(IF($AE540&lt;3,0,IF($AE540&gt;4.5,1.5*$AF540*$AG540,($AE540-3)*$AF540*$AG540)),2),0))</f>
        <v>0</v>
      </c>
      <c r="AL540" s="547" t="n">
        <f aca="false">IF($Y540="--","--",IF($AE540&gt;$W$4,ROUND(IF($AE540&lt;4.5,0,IF($AE540&gt;6,($AE540-4.5)*$AF540*$AG540,($AE540-4.5)*$AF540*$AG540)),2),0))</f>
        <v>0</v>
      </c>
      <c r="AM540" s="544" t="n">
        <f aca="false">IF($Y540="--","--",IF($AE540&gt;$W$4,IF($AE540&lt;=4,ROUND(($AG540*4)*($AE540+0.5)*2,2),0),0))</f>
        <v>15.16</v>
      </c>
      <c r="AN540" s="548" t="n">
        <f aca="false">IF($Y540="--","--",IF($AE540&gt;$W$4,IF($AE540&gt;4,ROUND(($AG540*4)*($AE540+0.5)*2,2),0),0))</f>
        <v>0</v>
      </c>
      <c r="AO540" s="558" t="s">
        <v>1622</v>
      </c>
      <c r="AP540" s="570" t="s">
        <v>10</v>
      </c>
      <c r="AQ540" s="571" t="s">
        <v>1623</v>
      </c>
      <c r="AR540" s="560" t="n">
        <v>0.4</v>
      </c>
      <c r="AS540" s="561"/>
      <c r="AT540" s="561"/>
      <c r="AU540" s="562" t="n">
        <v>27</v>
      </c>
      <c r="AV540" s="560" t="n">
        <f aca="false">IF($Y540="--","--",Y540+0.2)</f>
        <v>1.4</v>
      </c>
      <c r="AW540" s="564" t="s">
        <v>1151</v>
      </c>
      <c r="AX540" s="561" t="n">
        <f aca="false">AV540</f>
        <v>1.4</v>
      </c>
      <c r="AY540" s="538" t="n">
        <f aca="false">IF(D540&gt;2,AU540,AU540-AV540)</f>
        <v>25.6</v>
      </c>
      <c r="AZ540" s="538" t="n">
        <f aca="false">N540</f>
        <v>0.1</v>
      </c>
      <c r="BA540" s="538" t="n">
        <f aca="false">P540</f>
        <v>1.08</v>
      </c>
      <c r="BB540" s="537" t="n">
        <f aca="false">IF(F540=0,IF(ROUND(AY540*(((N540*P540)+(((D540+M540*2)/6)*P540))-ROUND(((D540+M540*2)^2)*((PI()*96.379/(4*360))-((SIN((96.379/2)*PI()/180))*(COS((96.379/2)*PI()/180))/4)),4)),2),ROUND(AY540*(((N540*P540)+(((D540+M540*2)/4)*P540))-ROUND(((D540+M540*2)^2)*((PI()*120/(4*360))-((SIN((120/2)*PI()/180))*(COS((120/2)*PI()/180))/4)),4)),2)),0)</f>
        <v>5.18</v>
      </c>
      <c r="BC540" s="549" t="n">
        <f aca="false">IF(F540&gt;0,ROUND(AY540*N540*P540,2),0)</f>
        <v>0</v>
      </c>
      <c r="BD540" s="549" t="n">
        <f aca="false">SUM(Q540:U540,AH540:AL540)</f>
        <v>47.19</v>
      </c>
      <c r="BE540" s="549" t="n">
        <f aca="false">IF(F540=0,ROUND((PI()*((D540+M540*2)^2)/4)*AY540,2),ROUND((D540+M540*2)*(F540+M540*2)*AY540,2))</f>
        <v>4.63</v>
      </c>
      <c r="BF540" s="572" t="n">
        <f aca="false">IF(($I540+M540-0.15)&lt;=2,($I540+M540+0.15),IF(($I540+M540)&lt;=3,2.35,($I540+M540+0.2)-0.85))</f>
        <v>1.562</v>
      </c>
      <c r="BG540" s="572" t="n">
        <f aca="false">IF(D540&gt;2,(I540-F540-M540-0.11),IF(($I540+M540)&lt;=2,0,IF(($I540+M540)&gt;3,0.85,(I540+M540+0.2-BF540))))</f>
        <v>0</v>
      </c>
      <c r="BH540" s="572" t="n">
        <f aca="false">IF(D540&gt;2,ROUND(((1.42+0.4)+(0.91+0.4))*2*BG540,2),ROUND(AV540*AX540*BF540,2))</f>
        <v>3.06</v>
      </c>
      <c r="BI540" s="572" t="n">
        <f aca="false">ROUND(((PI()*0.9^2)/4)*BG540,2)</f>
        <v>0</v>
      </c>
      <c r="BJ540" s="550" t="n">
        <f aca="false">ROUND(BD540-BE540-BH540-BI540-BB540-BC540,2)</f>
        <v>34.32</v>
      </c>
      <c r="BK540" s="516"/>
    </row>
    <row r="541" customFormat="false" ht="14.25" hidden="false" customHeight="false" outlineLevel="0" collapsed="false">
      <c r="A541" s="558" t="s">
        <v>1623</v>
      </c>
      <c r="B541" s="570" t="s">
        <v>10</v>
      </c>
      <c r="C541" s="559" t="s">
        <v>1624</v>
      </c>
      <c r="D541" s="560" t="n">
        <v>0.4</v>
      </c>
      <c r="E541" s="561"/>
      <c r="F541" s="561"/>
      <c r="G541" s="560" t="s">
        <v>1150</v>
      </c>
      <c r="H541" s="562" t="n">
        <v>25</v>
      </c>
      <c r="I541" s="563" t="n">
        <v>1.428</v>
      </c>
      <c r="J541" s="563" t="n">
        <v>1.372</v>
      </c>
      <c r="K541" s="536" t="n">
        <v>0.056</v>
      </c>
      <c r="L541" s="537" t="n">
        <f aca="false">ROUND((I541+J541)/2,2)</f>
        <v>1.4</v>
      </c>
      <c r="M541" s="538" t="n">
        <f aca="false">IF(F541=0,ROUND($D541*0.1,2),IF(D541&gt;2.8,0.18,0.15))</f>
        <v>0.04</v>
      </c>
      <c r="N541" s="538" t="n">
        <f aca="false">IF(F541=0,IF(ROUND($D541/4,2),IF(ROUND(($D541*1.2)/6,2)&lt;0.1,0.1,ROUND(($D541*1.2)/6,2))),0.5)</f>
        <v>0.1</v>
      </c>
      <c r="O541" s="537" t="n">
        <f aca="false">L541+M541+N541</f>
        <v>1.54</v>
      </c>
      <c r="P541" s="537" t="n">
        <f aca="false">IF(O541&lt;2,(D541+M541*2)+0.6,(D541+M541*2)+0.6+ROUNDUP(O541-2,0)*0.1)</f>
        <v>1.08</v>
      </c>
      <c r="Q541" s="539" t="n">
        <f aca="false">IF($O541&lt;=$W$4,ROUND(IF($O541&lt;1.5,$O541*$H541*$P541,1.5*$H541*$P541),2),0)</f>
        <v>0</v>
      </c>
      <c r="R541" s="539" t="n">
        <f aca="false">IF($O541&gt;$W$4,ROUND(IF($O541&lt;1.5,$O541*$H541*$P541,1.5*$H541*$P541),2),0)</f>
        <v>40.5</v>
      </c>
      <c r="S541" s="539" t="n">
        <f aca="false">IF($O541&gt;$W$4,ROUND(IF($O541&lt;1.5,0,IF($O541&gt;3,1.5*$H541*$P541,($O541-1.5)*$H541*$P541)),2),0)</f>
        <v>1.08</v>
      </c>
      <c r="T541" s="539" t="n">
        <f aca="false">IF($O541&gt;$W$4,ROUND(IF($O541&lt;3,0,IF($O541&gt;4.5,1.5*$H541*$P541,($O541-3)*$H541*$P541)),2),0)</f>
        <v>0</v>
      </c>
      <c r="U541" s="539" t="n">
        <f aca="false">IF($O541&gt;$W$4,ROUND(IF($O541&lt;4.5,0,IF($O541&gt;6,($O541-4.5)*$H541*$P541,($O541-4.5)*$H541*$P541)),2),0)</f>
        <v>0</v>
      </c>
      <c r="V541" s="540" t="n">
        <f aca="false">IF($O541&gt;$W$4,IF($O541&lt;=4,ROUND($H541*($O541+0.5)*2,2),0),0)</f>
        <v>102</v>
      </c>
      <c r="W541" s="541" t="n">
        <f aca="false">IF($O541&gt;$W$4,IF($O541&gt;4,ROUND($H541*($O541+0.5)*2,2),0),0)</f>
        <v>0</v>
      </c>
      <c r="X541" s="558" t="str">
        <f aca="false">A541</f>
        <v>JD53-2</v>
      </c>
      <c r="Y541" s="560" t="n">
        <f aca="false">IF($D541=0.4,1.2,IF($D541=0.6,1.2,IF($D541=0.8,1.3,IF($D541=1,1.5,IF($D541=1.2,1.7,IF($D541&lt;=2,2,"--"))))))</f>
        <v>1.2</v>
      </c>
      <c r="Z541" s="564" t="s">
        <v>1151</v>
      </c>
      <c r="AA541" s="561" t="n">
        <f aca="false">Y541</f>
        <v>1.2</v>
      </c>
      <c r="AB541" s="543" t="n">
        <f aca="false">IF($Y541="--","--",I541)</f>
        <v>1.428</v>
      </c>
      <c r="AC541" s="544" t="n">
        <f aca="false">IF($Y541="--","--",IF(D541&gt;1.5,0.15,ROUND($D541*0.1,2)))</f>
        <v>0.04</v>
      </c>
      <c r="AD541" s="544" t="n">
        <f aca="false">IF($Y541="--","--",0.15)</f>
        <v>0.15</v>
      </c>
      <c r="AE541" s="545" t="n">
        <f aca="false">IF($Y541="--","--",ROUND(AB541+AC541+AD541,2))</f>
        <v>1.62</v>
      </c>
      <c r="AF541" s="565" t="n">
        <f aca="false">IF($Y541="--","--",IF($AB541&lt;=2,$Y541+1,($Y541+1)+ROUNDUP($AB541-2,0)*0.1))</f>
        <v>2.2</v>
      </c>
      <c r="AG541" s="566" t="n">
        <f aca="false">IF($D541=0.4,0.92,IF($D541=0.6,0.68,IF($D541=0.8,0.74,IF($D541=1,0.7,IF($D541=1.2,0.66,IF($D541=1.5,0.6,IF($D541&lt;=2,(2.4-(D541+0.3)),"--")))))))</f>
        <v>0.92</v>
      </c>
      <c r="AH541" s="547" t="n">
        <f aca="false">IF($Y541="--","--",IF($AE541&lt;=$W$4,ROUND(IF($AE541&lt;1.5,$AE541*$AF541*$AG541,1.5*$AF541*$AG541),2),0))</f>
        <v>0</v>
      </c>
      <c r="AI541" s="547" t="n">
        <f aca="false">IF($Y541="--","--",IF($AE541&gt;$W$4,ROUND(IF($AE541&lt;1.5,$AE541*$AF541*$AG541,1.5*$AF541*$AG541),2),0))</f>
        <v>3.04</v>
      </c>
      <c r="AJ541" s="547" t="n">
        <f aca="false">IF($Y541="--","--",IF($AE541&gt;$W$4,ROUND(IF($AE541&lt;1.5,0,IF($AE541&gt;3,1.5*$AF541*$AG541,($AE541-1.5)*$AF541*$AG541)),2),0))</f>
        <v>0.24</v>
      </c>
      <c r="AK541" s="547" t="n">
        <f aca="false">IF($Y541="--","--",IF($AE541&gt;$W$4,ROUND(IF($AE541&lt;3,0,IF($AE541&gt;4.5,1.5*$AF541*$AG541,($AE541-3)*$AF541*$AG541)),2),0))</f>
        <v>0</v>
      </c>
      <c r="AL541" s="547" t="n">
        <f aca="false">IF($Y541="--","--",IF($AE541&gt;$W$4,ROUND(IF($AE541&lt;4.5,0,IF($AE541&gt;6,($AE541-4.5)*$AF541*$AG541,($AE541-4.5)*$AF541*$AG541)),2),0))</f>
        <v>0</v>
      </c>
      <c r="AM541" s="544" t="n">
        <f aca="false">IF($Y541="--","--",IF($AE541&gt;$W$4,IF($AE541&lt;=4,ROUND(($AG541*4)*($AE541+0.5)*2,2),0),0))</f>
        <v>15.6</v>
      </c>
      <c r="AN541" s="548" t="n">
        <f aca="false">IF($Y541="--","--",IF($AE541&gt;$W$4,IF($AE541&gt;4,ROUND(($AG541*4)*($AE541+0.5)*2,2),0),0))</f>
        <v>0</v>
      </c>
      <c r="AO541" s="558" t="s">
        <v>1623</v>
      </c>
      <c r="AP541" s="570" t="s">
        <v>10</v>
      </c>
      <c r="AQ541" s="571" t="s">
        <v>1624</v>
      </c>
      <c r="AR541" s="560" t="n">
        <v>0.4</v>
      </c>
      <c r="AS541" s="561"/>
      <c r="AT541" s="561"/>
      <c r="AU541" s="562" t="n">
        <v>25</v>
      </c>
      <c r="AV541" s="560" t="n">
        <f aca="false">IF($Y541="--","--",Y541+0.2)</f>
        <v>1.4</v>
      </c>
      <c r="AW541" s="564" t="s">
        <v>1151</v>
      </c>
      <c r="AX541" s="561" t="n">
        <f aca="false">AV541</f>
        <v>1.4</v>
      </c>
      <c r="AY541" s="538" t="n">
        <f aca="false">IF(D541&gt;2,AU541,AU541-AV541)</f>
        <v>23.6</v>
      </c>
      <c r="AZ541" s="538" t="n">
        <f aca="false">N541</f>
        <v>0.1</v>
      </c>
      <c r="BA541" s="538" t="n">
        <f aca="false">P541</f>
        <v>1.08</v>
      </c>
      <c r="BB541" s="537" t="n">
        <f aca="false">IF(F541=0,IF(ROUND(AY541*(((N541*P541)+(((D541+M541*2)/6)*P541))-ROUND(((D541+M541*2)^2)*((PI()*96.379/(4*360))-((SIN((96.379/2)*PI()/180))*(COS((96.379/2)*PI()/180))/4)),4)),2),ROUND(AY541*(((N541*P541)+(((D541+M541*2)/4)*P541))-ROUND(((D541+M541*2)^2)*((PI()*120/(4*360))-((SIN((120/2)*PI()/180))*(COS((120/2)*PI()/180))/4)),4)),2)),0)</f>
        <v>4.77</v>
      </c>
      <c r="BC541" s="549" t="n">
        <f aca="false">IF(F541&gt;0,ROUND(AY541*N541*P541,2),0)</f>
        <v>0</v>
      </c>
      <c r="BD541" s="549" t="n">
        <f aca="false">SUM(Q541:U541,AH541:AL541)</f>
        <v>44.86</v>
      </c>
      <c r="BE541" s="549" t="n">
        <f aca="false">IF(F541=0,ROUND((PI()*((D541+M541*2)^2)/4)*AY541,2),ROUND((D541+M541*2)*(F541+M541*2)*AY541,2))</f>
        <v>4.27</v>
      </c>
      <c r="BF541" s="572" t="n">
        <f aca="false">IF(($I541+M541-0.15)&lt;=2,($I541+M541+0.15),IF(($I541+M541)&lt;=3,2.35,($I541+M541+0.2)-0.85))</f>
        <v>1.618</v>
      </c>
      <c r="BG541" s="572" t="n">
        <f aca="false">IF(D541&gt;2,(I541-F541-M541-0.11),IF(($I541+M541)&lt;=2,0,IF(($I541+M541)&gt;3,0.85,(I541+M541+0.2-BF541))))</f>
        <v>0</v>
      </c>
      <c r="BH541" s="572" t="n">
        <f aca="false">IF(D541&gt;2,ROUND(((1.42+0.4)+(0.91+0.4))*2*BG541,2),ROUND(AV541*AX541*BF541,2))</f>
        <v>3.17</v>
      </c>
      <c r="BI541" s="572" t="n">
        <f aca="false">ROUND(((PI()*0.9^2)/4)*BG541,2)</f>
        <v>0</v>
      </c>
      <c r="BJ541" s="550" t="n">
        <f aca="false">ROUND(BD541-BE541-BH541-BI541-BB541-BC541,2)</f>
        <v>32.65</v>
      </c>
      <c r="BK541" s="516"/>
    </row>
    <row r="542" customFormat="false" ht="14.25" hidden="false" customHeight="false" outlineLevel="0" collapsed="false">
      <c r="A542" s="558" t="s">
        <v>1624</v>
      </c>
      <c r="B542" s="570" t="s">
        <v>10</v>
      </c>
      <c r="C542" s="559" t="s">
        <v>1625</v>
      </c>
      <c r="D542" s="560" t="n">
        <v>0.4</v>
      </c>
      <c r="E542" s="561"/>
      <c r="F542" s="561"/>
      <c r="G542" s="560" t="s">
        <v>1150</v>
      </c>
      <c r="H542" s="562" t="n">
        <v>25</v>
      </c>
      <c r="I542" s="563" t="n">
        <v>1.428</v>
      </c>
      <c r="J542" s="563" t="n">
        <v>1.381</v>
      </c>
      <c r="K542" s="536" t="n">
        <v>0.46</v>
      </c>
      <c r="L542" s="537" t="n">
        <f aca="false">ROUND((I542+J542)/2,2)</f>
        <v>1.4</v>
      </c>
      <c r="M542" s="538" t="n">
        <f aca="false">IF(F542=0,ROUND($D542*0.1,2),IF(D542&gt;2.8,0.18,0.15))</f>
        <v>0.04</v>
      </c>
      <c r="N542" s="538" t="n">
        <f aca="false">IF(F542=0,IF(ROUND($D542/4,2),IF(ROUND(($D542*1.2)/6,2)&lt;0.1,0.1,ROUND(($D542*1.2)/6,2))),0.5)</f>
        <v>0.1</v>
      </c>
      <c r="O542" s="537" t="n">
        <f aca="false">L542+M542+N542</f>
        <v>1.54</v>
      </c>
      <c r="P542" s="537" t="n">
        <f aca="false">IF(O542&lt;2,(D542+M542*2)+0.6,(D542+M542*2)+0.6+ROUNDUP(O542-2,0)*0.1)</f>
        <v>1.08</v>
      </c>
      <c r="Q542" s="539" t="n">
        <f aca="false">IF($O542&lt;=$W$4,ROUND(IF($O542&lt;1.5,$O542*$H542*$P542,1.5*$H542*$P542),2),0)</f>
        <v>0</v>
      </c>
      <c r="R542" s="539" t="n">
        <f aca="false">IF($O542&gt;$W$4,ROUND(IF($O542&lt;1.5,$O542*$H542*$P542,1.5*$H542*$P542),2),0)</f>
        <v>40.5</v>
      </c>
      <c r="S542" s="539" t="n">
        <f aca="false">IF($O542&gt;$W$4,ROUND(IF($O542&lt;1.5,0,IF($O542&gt;3,1.5*$H542*$P542,($O542-1.5)*$H542*$P542)),2),0)</f>
        <v>1.08</v>
      </c>
      <c r="T542" s="539" t="n">
        <f aca="false">IF($O542&gt;$W$4,ROUND(IF($O542&lt;3,0,IF($O542&gt;4.5,1.5*$H542*$P542,($O542-3)*$H542*$P542)),2),0)</f>
        <v>0</v>
      </c>
      <c r="U542" s="539" t="n">
        <f aca="false">IF($O542&gt;$W$4,ROUND(IF($O542&lt;4.5,0,IF($O542&gt;6,($O542-4.5)*$H542*$P542,($O542-4.5)*$H542*$P542)),2),0)</f>
        <v>0</v>
      </c>
      <c r="V542" s="540" t="n">
        <f aca="false">IF($O542&gt;$W$4,IF($O542&lt;=4,ROUND($H542*($O542+0.5)*2,2),0),0)</f>
        <v>102</v>
      </c>
      <c r="W542" s="541" t="n">
        <f aca="false">IF($O542&gt;$W$4,IF($O542&gt;4,ROUND($H542*($O542+0.5)*2,2),0),0)</f>
        <v>0</v>
      </c>
      <c r="X542" s="558" t="str">
        <f aca="false">A542</f>
        <v>JD53-3</v>
      </c>
      <c r="Y542" s="560" t="n">
        <f aca="false">IF($D542=0.4,1.2,IF($D542=0.6,1.2,IF($D542=0.8,1.3,IF($D542=1,1.5,IF($D542=1.2,1.7,IF($D542&lt;=2,2,"--"))))))</f>
        <v>1.2</v>
      </c>
      <c r="Z542" s="564" t="s">
        <v>1151</v>
      </c>
      <c r="AA542" s="561" t="n">
        <f aca="false">Y542</f>
        <v>1.2</v>
      </c>
      <c r="AB542" s="543" t="n">
        <f aca="false">IF($Y542="--","--",I542)</f>
        <v>1.428</v>
      </c>
      <c r="AC542" s="544" t="n">
        <f aca="false">IF($Y542="--","--",IF(D542&gt;1.5,0.15,ROUND($D542*0.1,2)))</f>
        <v>0.04</v>
      </c>
      <c r="AD542" s="544" t="n">
        <f aca="false">IF($Y542="--","--",0.15)</f>
        <v>0.15</v>
      </c>
      <c r="AE542" s="545" t="n">
        <f aca="false">IF($Y542="--","--",ROUND(AB542+AC542+AD542,2))</f>
        <v>1.62</v>
      </c>
      <c r="AF542" s="565" t="n">
        <f aca="false">IF($Y542="--","--",IF($AB542&lt;=2,$Y542+1,($Y542+1)+ROUNDUP($AB542-2,0)*0.1))</f>
        <v>2.2</v>
      </c>
      <c r="AG542" s="566" t="n">
        <f aca="false">IF($D542=0.4,0.92,IF($D542=0.6,0.68,IF($D542=0.8,0.74,IF($D542=1,0.7,IF($D542=1.2,0.66,IF($D542=1.5,0.6,IF($D542&lt;=2,(2.4-(D542+0.3)),"--")))))))</f>
        <v>0.92</v>
      </c>
      <c r="AH542" s="547" t="n">
        <f aca="false">IF($Y542="--","--",IF($AE542&lt;=$W$4,ROUND(IF($AE542&lt;1.5,$AE542*$AF542*$AG542,1.5*$AF542*$AG542),2),0))</f>
        <v>0</v>
      </c>
      <c r="AI542" s="547" t="n">
        <f aca="false">IF($Y542="--","--",IF($AE542&gt;$W$4,ROUND(IF($AE542&lt;1.5,$AE542*$AF542*$AG542,1.5*$AF542*$AG542),2),0))</f>
        <v>3.04</v>
      </c>
      <c r="AJ542" s="547" t="n">
        <f aca="false">IF($Y542="--","--",IF($AE542&gt;$W$4,ROUND(IF($AE542&lt;1.5,0,IF($AE542&gt;3,1.5*$AF542*$AG542,($AE542-1.5)*$AF542*$AG542)),2),0))</f>
        <v>0.24</v>
      </c>
      <c r="AK542" s="547" t="n">
        <f aca="false">IF($Y542="--","--",IF($AE542&gt;$W$4,ROUND(IF($AE542&lt;3,0,IF($AE542&gt;4.5,1.5*$AF542*$AG542,($AE542-3)*$AF542*$AG542)),2),0))</f>
        <v>0</v>
      </c>
      <c r="AL542" s="547" t="n">
        <f aca="false">IF($Y542="--","--",IF($AE542&gt;$W$4,ROUND(IF($AE542&lt;4.5,0,IF($AE542&gt;6,($AE542-4.5)*$AF542*$AG542,($AE542-4.5)*$AF542*$AG542)),2),0))</f>
        <v>0</v>
      </c>
      <c r="AM542" s="544" t="n">
        <f aca="false">IF($Y542="--","--",IF($AE542&gt;$W$4,IF($AE542&lt;=4,ROUND(($AG542*4)*($AE542+0.5)*2,2),0),0))</f>
        <v>15.6</v>
      </c>
      <c r="AN542" s="548" t="n">
        <f aca="false">IF($Y542="--","--",IF($AE542&gt;$W$4,IF($AE542&gt;4,ROUND(($AG542*4)*($AE542+0.5)*2,2),0),0))</f>
        <v>0</v>
      </c>
      <c r="AO542" s="558" t="s">
        <v>1624</v>
      </c>
      <c r="AP542" s="570" t="s">
        <v>10</v>
      </c>
      <c r="AQ542" s="571" t="s">
        <v>1625</v>
      </c>
      <c r="AR542" s="560" t="n">
        <v>0.4</v>
      </c>
      <c r="AS542" s="561"/>
      <c r="AT542" s="561"/>
      <c r="AU542" s="562" t="n">
        <v>25</v>
      </c>
      <c r="AV542" s="560" t="n">
        <f aca="false">IF($Y542="--","--",Y542+0.2)</f>
        <v>1.4</v>
      </c>
      <c r="AW542" s="564" t="s">
        <v>1151</v>
      </c>
      <c r="AX542" s="561" t="n">
        <f aca="false">AV542</f>
        <v>1.4</v>
      </c>
      <c r="AY542" s="538" t="n">
        <f aca="false">IF(D542&gt;2,AU542,AU542-AV542)</f>
        <v>23.6</v>
      </c>
      <c r="AZ542" s="538" t="n">
        <f aca="false">N542</f>
        <v>0.1</v>
      </c>
      <c r="BA542" s="538" t="n">
        <f aca="false">P542</f>
        <v>1.08</v>
      </c>
      <c r="BB542" s="537" t="n">
        <f aca="false">IF(F542=0,IF(ROUND(AY542*(((N542*P542)+(((D542+M542*2)/6)*P542))-ROUND(((D542+M542*2)^2)*((PI()*96.379/(4*360))-((SIN((96.379/2)*PI()/180))*(COS((96.379/2)*PI()/180))/4)),4)),2),ROUND(AY542*(((N542*P542)+(((D542+M542*2)/4)*P542))-ROUND(((D542+M542*2)^2)*((PI()*120/(4*360))-((SIN((120/2)*PI()/180))*(COS((120/2)*PI()/180))/4)),4)),2)),0)</f>
        <v>4.77</v>
      </c>
      <c r="BC542" s="549" t="n">
        <f aca="false">IF(F542&gt;0,ROUND(AY542*N542*P542,2),0)</f>
        <v>0</v>
      </c>
      <c r="BD542" s="549" t="n">
        <f aca="false">SUM(Q542:U542,AH542:AL542)</f>
        <v>44.86</v>
      </c>
      <c r="BE542" s="549" t="n">
        <f aca="false">IF(F542=0,ROUND((PI()*((D542+M542*2)^2)/4)*AY542,2),ROUND((D542+M542*2)*(F542+M542*2)*AY542,2))</f>
        <v>4.27</v>
      </c>
      <c r="BF542" s="572" t="n">
        <f aca="false">IF(($I542+M542-0.15)&lt;=2,($I542+M542+0.15),IF(($I542+M542)&lt;=3,2.35,($I542+M542+0.2)-0.85))</f>
        <v>1.618</v>
      </c>
      <c r="BG542" s="572" t="n">
        <f aca="false">IF(D542&gt;2,(I542-F542-M542-0.11),IF(($I542+M542)&lt;=2,0,IF(($I542+M542)&gt;3,0.85,(I542+M542+0.2-BF542))))</f>
        <v>0</v>
      </c>
      <c r="BH542" s="572" t="n">
        <f aca="false">IF(D542&gt;2,ROUND(((1.42+0.4)+(0.91+0.4))*2*BG542,2),ROUND(AV542*AX542*BF542,2))</f>
        <v>3.17</v>
      </c>
      <c r="BI542" s="572" t="n">
        <f aca="false">ROUND(((PI()*0.9^2)/4)*BG542,2)</f>
        <v>0</v>
      </c>
      <c r="BJ542" s="550" t="n">
        <f aca="false">ROUND(BD542-BE542-BH542-BI542-BB542-BC542,2)</f>
        <v>32.65</v>
      </c>
      <c r="BK542" s="516"/>
    </row>
    <row r="543" customFormat="false" ht="14.25" hidden="false" customHeight="false" outlineLevel="0" collapsed="false">
      <c r="A543" s="558" t="s">
        <v>1625</v>
      </c>
      <c r="B543" s="570" t="s">
        <v>10</v>
      </c>
      <c r="C543" s="559" t="s">
        <v>1626</v>
      </c>
      <c r="D543" s="560" t="n">
        <v>0.8</v>
      </c>
      <c r="E543" s="561"/>
      <c r="F543" s="561"/>
      <c r="G543" s="560" t="s">
        <v>1150</v>
      </c>
      <c r="H543" s="562" t="n">
        <v>40</v>
      </c>
      <c r="I543" s="563" t="n">
        <v>1.841</v>
      </c>
      <c r="J543" s="563" t="n">
        <v>1.841</v>
      </c>
      <c r="K543" s="536" t="n">
        <v>0</v>
      </c>
      <c r="L543" s="537" t="n">
        <f aca="false">ROUND((I543+J543)/2,2)</f>
        <v>1.84</v>
      </c>
      <c r="M543" s="538" t="n">
        <f aca="false">IF(F543=0,ROUND($D543*0.1,2),IF(D543&gt;2.8,0.18,0.15))</f>
        <v>0.08</v>
      </c>
      <c r="N543" s="538" t="n">
        <f aca="false">IF(F543=0,IF(ROUND($D543/4,2),IF(ROUND(($D543*1.2)/6,2)&lt;0.1,0.1,ROUND(($D543*1.2)/6,2))),0.5)</f>
        <v>0.16</v>
      </c>
      <c r="O543" s="537" t="n">
        <f aca="false">L543+M543+N543</f>
        <v>2.08</v>
      </c>
      <c r="P543" s="537" t="n">
        <f aca="false">IF(O543&lt;2,(D543+M543*2)+0.6,(D543+M543*2)+0.6+ROUNDUP(O543-2,0)*0.1)</f>
        <v>1.66</v>
      </c>
      <c r="Q543" s="539" t="n">
        <f aca="false">IF($O543&lt;=$W$4,ROUND(IF($O543&lt;1.5,$O543*$H543*$P543,1.5*$H543*$P543),2),0)</f>
        <v>0</v>
      </c>
      <c r="R543" s="539" t="n">
        <f aca="false">IF($O543&gt;$W$4,ROUND(IF($O543&lt;1.5,$O543*$H543*$P543,1.5*$H543*$P543),2),0)</f>
        <v>99.6</v>
      </c>
      <c r="S543" s="539" t="n">
        <f aca="false">IF($O543&gt;$W$4,ROUND(IF($O543&lt;1.5,0,IF($O543&gt;3,1.5*$H543*$P543,($O543-1.5)*$H543*$P543)),2),0)</f>
        <v>38.51</v>
      </c>
      <c r="T543" s="539" t="n">
        <f aca="false">IF($O543&gt;$W$4,ROUND(IF($O543&lt;3,0,IF($O543&gt;4.5,1.5*$H543*$P543,($O543-3)*$H543*$P543)),2),0)</f>
        <v>0</v>
      </c>
      <c r="U543" s="539" t="n">
        <f aca="false">IF($O543&gt;$W$4,ROUND(IF($O543&lt;4.5,0,IF($O543&gt;6,($O543-4.5)*$H543*$P543,($O543-4.5)*$H543*$P543)),2),0)</f>
        <v>0</v>
      </c>
      <c r="V543" s="540" t="n">
        <f aca="false">IF($O543&gt;$W$4,IF($O543&lt;=4,ROUND($H543*($O543+0.5)*2,2),0),0)</f>
        <v>206.4</v>
      </c>
      <c r="W543" s="541" t="n">
        <f aca="false">IF($O543&gt;$W$4,IF($O543&gt;4,ROUND($H543*($O543+0.5)*2,2),0),0)</f>
        <v>0</v>
      </c>
      <c r="X543" s="558" t="str">
        <f aca="false">A543</f>
        <v>JD53-4</v>
      </c>
      <c r="Y543" s="560" t="n">
        <f aca="false">IF($D543=0.4,1.2,IF($D543=0.6,1.2,IF($D543=0.8,1.3,IF($D543=1,1.5,IF($D543=1.2,1.7,IF($D543&lt;=2,2,"--"))))))</f>
        <v>1.3</v>
      </c>
      <c r="Z543" s="564" t="s">
        <v>1151</v>
      </c>
      <c r="AA543" s="561" t="n">
        <f aca="false">Y543</f>
        <v>1.3</v>
      </c>
      <c r="AB543" s="543" t="n">
        <f aca="false">IF($Y543="--","--",I543)</f>
        <v>1.841</v>
      </c>
      <c r="AC543" s="544" t="n">
        <f aca="false">IF($Y543="--","--",IF(D543&gt;1.5,0.15,ROUND($D543*0.1,2)))</f>
        <v>0.08</v>
      </c>
      <c r="AD543" s="544" t="n">
        <f aca="false">IF($Y543="--","--",0.15)</f>
        <v>0.15</v>
      </c>
      <c r="AE543" s="545" t="n">
        <f aca="false">IF($Y543="--","--",ROUND(AB543+AC543+AD543,2))</f>
        <v>2.07</v>
      </c>
      <c r="AF543" s="565" t="n">
        <f aca="false">IF($Y543="--","--",IF($AB543&lt;=2,$Y543+1,($Y543+1)+ROUNDUP($AB543-2,0)*0.1))</f>
        <v>2.3</v>
      </c>
      <c r="AG543" s="566" t="n">
        <f aca="false">IF($D543=0.4,0.92,IF($D543=0.6,0.68,IF($D543=0.8,0.74,IF($D543=1,0.7,IF($D543=1.2,0.66,IF($D543=1.5,0.6,IF($D543&lt;=2,(2.4-(D543+0.3)),"--")))))))</f>
        <v>0.74</v>
      </c>
      <c r="AH543" s="547" t="n">
        <f aca="false">IF($Y543="--","--",IF($AE543&lt;=$W$4,ROUND(IF($AE543&lt;1.5,$AE543*$AF543*$AG543,1.5*$AF543*$AG543),2),0))</f>
        <v>0</v>
      </c>
      <c r="AI543" s="547" t="n">
        <f aca="false">IF($Y543="--","--",IF($AE543&gt;$W$4,ROUND(IF($AE543&lt;1.5,$AE543*$AF543*$AG543,1.5*$AF543*$AG543),2),0))</f>
        <v>2.55</v>
      </c>
      <c r="AJ543" s="547" t="n">
        <f aca="false">IF($Y543="--","--",IF($AE543&gt;$W$4,ROUND(IF($AE543&lt;1.5,0,IF($AE543&gt;3,1.5*$AF543*$AG543,($AE543-1.5)*$AF543*$AG543)),2),0))</f>
        <v>0.97</v>
      </c>
      <c r="AK543" s="547" t="n">
        <f aca="false">IF($Y543="--","--",IF($AE543&gt;$W$4,ROUND(IF($AE543&lt;3,0,IF($AE543&gt;4.5,1.5*$AF543*$AG543,($AE543-3)*$AF543*$AG543)),2),0))</f>
        <v>0</v>
      </c>
      <c r="AL543" s="547" t="n">
        <f aca="false">IF($Y543="--","--",IF($AE543&gt;$W$4,ROUND(IF($AE543&lt;4.5,0,IF($AE543&gt;6,($AE543-4.5)*$AF543*$AG543,($AE543-4.5)*$AF543*$AG543)),2),0))</f>
        <v>0</v>
      </c>
      <c r="AM543" s="544" t="n">
        <f aca="false">IF($Y543="--","--",IF($AE543&gt;$W$4,IF($AE543&lt;=4,ROUND(($AG543*4)*($AE543+0.5)*2,2),0),0))</f>
        <v>15.21</v>
      </c>
      <c r="AN543" s="548" t="n">
        <f aca="false">IF($Y543="--","--",IF($AE543&gt;$W$4,IF($AE543&gt;4,ROUND(($AG543*4)*($AE543+0.5)*2,2),0),0))</f>
        <v>0</v>
      </c>
      <c r="AO543" s="558" t="s">
        <v>1625</v>
      </c>
      <c r="AP543" s="570" t="s">
        <v>10</v>
      </c>
      <c r="AQ543" s="571" t="s">
        <v>1626</v>
      </c>
      <c r="AR543" s="560" t="n">
        <v>0.8</v>
      </c>
      <c r="AS543" s="561"/>
      <c r="AT543" s="561"/>
      <c r="AU543" s="562" t="n">
        <v>40</v>
      </c>
      <c r="AV543" s="560" t="n">
        <f aca="false">IF($Y543="--","--",Y543+0.2)</f>
        <v>1.5</v>
      </c>
      <c r="AW543" s="564" t="s">
        <v>1151</v>
      </c>
      <c r="AX543" s="561" t="n">
        <f aca="false">AV543</f>
        <v>1.5</v>
      </c>
      <c r="AY543" s="538" t="n">
        <f aca="false">IF(D543&gt;2,AU543,AU543-AV543)</f>
        <v>38.5</v>
      </c>
      <c r="AZ543" s="538" t="n">
        <f aca="false">N543</f>
        <v>0.16</v>
      </c>
      <c r="BA543" s="538" t="n">
        <f aca="false">P543</f>
        <v>1.66</v>
      </c>
      <c r="BB543" s="537" t="n">
        <f aca="false">IF(F543=0,IF(ROUND(AY543*(((N543*P543)+(((D543+M543*2)/6)*P543))-ROUND(((D543+M543*2)^2)*((PI()*96.379/(4*360))-((SIN((96.379/2)*PI()/180))*(COS((96.379/2)*PI()/180))/4)),4)),2),ROUND(AY543*(((N543*P543)+(((D543+M543*2)/4)*P543))-ROUND(((D543+M543*2)^2)*((PI()*120/(4*360))-((SIN((120/2)*PI()/180))*(COS((120/2)*PI()/180))/4)),4)),2)),0)</f>
        <v>20.12</v>
      </c>
      <c r="BC543" s="549" t="n">
        <f aca="false">IF(F543&gt;0,ROUND(AY543*N543*P543,2),0)</f>
        <v>0</v>
      </c>
      <c r="BD543" s="549" t="n">
        <f aca="false">SUM(Q543:U543,AH543:AL543)</f>
        <v>141.63</v>
      </c>
      <c r="BE543" s="549" t="n">
        <f aca="false">IF(F543=0,ROUND((PI()*((D543+M543*2)^2)/4)*AY543,2),ROUND((D543+M543*2)*(F543+M543*2)*AY543,2))</f>
        <v>27.87</v>
      </c>
      <c r="BF543" s="572" t="n">
        <f aca="false">IF(($I543+M543-0.15)&lt;=2,($I543+M543+0.15),IF(($I543+M543)&lt;=3,2.35,($I543+M543+0.2)-0.85))</f>
        <v>2.071</v>
      </c>
      <c r="BG543" s="572" t="n">
        <f aca="false">IF(D543&gt;2,(I543-F543-M543-0.11),IF(($I543+M543)&lt;=2,0,IF(($I543+M543)&gt;3,0.85,(I543+M543+0.2-BF543))))</f>
        <v>0</v>
      </c>
      <c r="BH543" s="572" t="n">
        <f aca="false">IF(D543&gt;2,ROUND(((1.42+0.4)+(0.91+0.4))*2*BG543,2),ROUND(AV543*AX543*BF543,2))</f>
        <v>4.66</v>
      </c>
      <c r="BI543" s="572" t="n">
        <f aca="false">ROUND(((PI()*0.9^2)/4)*BG543,2)</f>
        <v>0</v>
      </c>
      <c r="BJ543" s="550" t="n">
        <f aca="false">ROUND(BD543-BE543-BH543-BI543-BB543-BC543,2)</f>
        <v>88.98</v>
      </c>
      <c r="BK543" s="516"/>
    </row>
    <row r="544" customFormat="false" ht="14.25" hidden="false" customHeight="false" outlineLevel="0" collapsed="false">
      <c r="A544" s="558" t="s">
        <v>1626</v>
      </c>
      <c r="B544" s="570" t="s">
        <v>10</v>
      </c>
      <c r="C544" s="559" t="s">
        <v>1627</v>
      </c>
      <c r="D544" s="560" t="n">
        <v>0.8</v>
      </c>
      <c r="E544" s="561"/>
      <c r="F544" s="561"/>
      <c r="G544" s="560" t="s">
        <v>1150</v>
      </c>
      <c r="H544" s="562" t="n">
        <v>35</v>
      </c>
      <c r="I544" s="563" t="n">
        <v>1.841</v>
      </c>
      <c r="J544" s="563" t="n">
        <v>1.841</v>
      </c>
      <c r="K544" s="536" t="n">
        <v>0.33</v>
      </c>
      <c r="L544" s="537" t="n">
        <f aca="false">ROUND((I544+J544)/2,2)</f>
        <v>1.84</v>
      </c>
      <c r="M544" s="538" t="n">
        <f aca="false">IF(F544=0,ROUND($D544*0.1,2),IF(D544&gt;2.8,0.18,0.15))</f>
        <v>0.08</v>
      </c>
      <c r="N544" s="538" t="n">
        <f aca="false">IF(F544=0,IF(ROUND($D544/4,2),IF(ROUND(($D544*1.2)/6,2)&lt;0.1,0.1,ROUND(($D544*1.2)/6,2))),0.5)</f>
        <v>0.16</v>
      </c>
      <c r="O544" s="537" t="n">
        <f aca="false">L544+M544+N544</f>
        <v>2.08</v>
      </c>
      <c r="P544" s="537" t="n">
        <f aca="false">IF(O544&lt;2,(D544+M544*2)+0.6,(D544+M544*2)+0.6+ROUNDUP(O544-2,0)*0.1)</f>
        <v>1.66</v>
      </c>
      <c r="Q544" s="539" t="n">
        <f aca="false">IF($O544&lt;=$W$4,ROUND(IF($O544&lt;1.5,$O544*$H544*$P544,1.5*$H544*$P544),2),0)</f>
        <v>0</v>
      </c>
      <c r="R544" s="539" t="n">
        <f aca="false">IF($O544&gt;$W$4,ROUND(IF($O544&lt;1.5,$O544*$H544*$P544,1.5*$H544*$P544),2),0)</f>
        <v>87.15</v>
      </c>
      <c r="S544" s="539" t="n">
        <f aca="false">IF($O544&gt;$W$4,ROUND(IF($O544&lt;1.5,0,IF($O544&gt;3,1.5*$H544*$P544,($O544-1.5)*$H544*$P544)),2),0)</f>
        <v>33.7</v>
      </c>
      <c r="T544" s="539" t="n">
        <f aca="false">IF($O544&gt;$W$4,ROUND(IF($O544&lt;3,0,IF($O544&gt;4.5,1.5*$H544*$P544,($O544-3)*$H544*$P544)),2),0)</f>
        <v>0</v>
      </c>
      <c r="U544" s="539" t="n">
        <f aca="false">IF($O544&gt;$W$4,ROUND(IF($O544&lt;4.5,0,IF($O544&gt;6,($O544-4.5)*$H544*$P544,($O544-4.5)*$H544*$P544)),2),0)</f>
        <v>0</v>
      </c>
      <c r="V544" s="540" t="n">
        <f aca="false">IF($O544&gt;$W$4,IF($O544&lt;=4,ROUND($H544*($O544+0.5)*2,2),0),0)</f>
        <v>180.6</v>
      </c>
      <c r="W544" s="541" t="n">
        <f aca="false">IF($O544&gt;$W$4,IF($O544&gt;4,ROUND($H544*($O544+0.5)*2,2),0),0)</f>
        <v>0</v>
      </c>
      <c r="X544" s="558" t="str">
        <f aca="false">A544</f>
        <v>JD53-5</v>
      </c>
      <c r="Y544" s="560" t="n">
        <f aca="false">IF($D544=0.4,1.2,IF($D544=0.6,1.2,IF($D544=0.8,1.3,IF($D544=1,1.5,IF($D544=1.2,1.7,IF($D544&lt;=2,2,"--"))))))</f>
        <v>1.3</v>
      </c>
      <c r="Z544" s="564" t="s">
        <v>1151</v>
      </c>
      <c r="AA544" s="561" t="n">
        <f aca="false">Y544</f>
        <v>1.3</v>
      </c>
      <c r="AB544" s="543" t="n">
        <f aca="false">IF($Y544="--","--",I544)</f>
        <v>1.841</v>
      </c>
      <c r="AC544" s="544" t="n">
        <f aca="false">IF($Y544="--","--",IF(D544&gt;1.5,0.15,ROUND($D544*0.1,2)))</f>
        <v>0.08</v>
      </c>
      <c r="AD544" s="544" t="n">
        <f aca="false">IF($Y544="--","--",0.15)</f>
        <v>0.15</v>
      </c>
      <c r="AE544" s="545" t="n">
        <f aca="false">IF($Y544="--","--",ROUND(AB544+AC544+AD544,2))</f>
        <v>2.07</v>
      </c>
      <c r="AF544" s="565" t="n">
        <f aca="false">IF($Y544="--","--",IF($AB544&lt;=2,$Y544+1,($Y544+1)+ROUNDUP($AB544-2,0)*0.1))</f>
        <v>2.3</v>
      </c>
      <c r="AG544" s="566" t="n">
        <f aca="false">IF($D544=0.4,0.92,IF($D544=0.6,0.68,IF($D544=0.8,0.74,IF($D544=1,0.7,IF($D544=1.2,0.66,IF($D544=1.5,0.6,IF($D544&lt;=2,(2.4-(D544+0.3)),"--")))))))</f>
        <v>0.74</v>
      </c>
      <c r="AH544" s="547" t="n">
        <f aca="false">IF($Y544="--","--",IF($AE544&lt;=$W$4,ROUND(IF($AE544&lt;1.5,$AE544*$AF544*$AG544,1.5*$AF544*$AG544),2),0))</f>
        <v>0</v>
      </c>
      <c r="AI544" s="547" t="n">
        <f aca="false">IF($Y544="--","--",IF($AE544&gt;$W$4,ROUND(IF($AE544&lt;1.5,$AE544*$AF544*$AG544,1.5*$AF544*$AG544),2),0))</f>
        <v>2.55</v>
      </c>
      <c r="AJ544" s="547" t="n">
        <f aca="false">IF($Y544="--","--",IF($AE544&gt;$W$4,ROUND(IF($AE544&lt;1.5,0,IF($AE544&gt;3,1.5*$AF544*$AG544,($AE544-1.5)*$AF544*$AG544)),2),0))</f>
        <v>0.97</v>
      </c>
      <c r="AK544" s="547" t="n">
        <f aca="false">IF($Y544="--","--",IF($AE544&gt;$W$4,ROUND(IF($AE544&lt;3,0,IF($AE544&gt;4.5,1.5*$AF544*$AG544,($AE544-3)*$AF544*$AG544)),2),0))</f>
        <v>0</v>
      </c>
      <c r="AL544" s="547" t="n">
        <f aca="false">IF($Y544="--","--",IF($AE544&gt;$W$4,ROUND(IF($AE544&lt;4.5,0,IF($AE544&gt;6,($AE544-4.5)*$AF544*$AG544,($AE544-4.5)*$AF544*$AG544)),2),0))</f>
        <v>0</v>
      </c>
      <c r="AM544" s="544" t="n">
        <f aca="false">IF($Y544="--","--",IF($AE544&gt;$W$4,IF($AE544&lt;=4,ROUND(($AG544*4)*($AE544+0.5)*2,2),0),0))</f>
        <v>15.21</v>
      </c>
      <c r="AN544" s="548" t="n">
        <f aca="false">IF($Y544="--","--",IF($AE544&gt;$W$4,IF($AE544&gt;4,ROUND(($AG544*4)*($AE544+0.5)*2,2),0),0))</f>
        <v>0</v>
      </c>
      <c r="AO544" s="558" t="s">
        <v>1626</v>
      </c>
      <c r="AP544" s="570" t="s">
        <v>10</v>
      </c>
      <c r="AQ544" s="571" t="s">
        <v>1627</v>
      </c>
      <c r="AR544" s="560" t="n">
        <v>0.8</v>
      </c>
      <c r="AS544" s="561"/>
      <c r="AT544" s="561"/>
      <c r="AU544" s="562" t="n">
        <v>35</v>
      </c>
      <c r="AV544" s="560" t="n">
        <f aca="false">IF($Y544="--","--",Y544+0.2)</f>
        <v>1.5</v>
      </c>
      <c r="AW544" s="564" t="s">
        <v>1151</v>
      </c>
      <c r="AX544" s="561" t="n">
        <f aca="false">AV544</f>
        <v>1.5</v>
      </c>
      <c r="AY544" s="538" t="n">
        <f aca="false">IF(D544&gt;2,AU544,AU544-AV544)</f>
        <v>33.5</v>
      </c>
      <c r="AZ544" s="538" t="n">
        <f aca="false">N544</f>
        <v>0.16</v>
      </c>
      <c r="BA544" s="538" t="n">
        <f aca="false">P544</f>
        <v>1.66</v>
      </c>
      <c r="BB544" s="537" t="n">
        <f aca="false">IF(F544=0,IF(ROUND(AY544*(((N544*P544)+(((D544+M544*2)/6)*P544))-ROUND(((D544+M544*2)^2)*((PI()*96.379/(4*360))-((SIN((96.379/2)*PI()/180))*(COS((96.379/2)*PI()/180))/4)),4)),2),ROUND(AY544*(((N544*P544)+(((D544+M544*2)/4)*P544))-ROUND(((D544+M544*2)^2)*((PI()*120/(4*360))-((SIN((120/2)*PI()/180))*(COS((120/2)*PI()/180))/4)),4)),2)),0)</f>
        <v>17.5</v>
      </c>
      <c r="BC544" s="549" t="n">
        <f aca="false">IF(F544&gt;0,ROUND(AY544*N544*P544,2),0)</f>
        <v>0</v>
      </c>
      <c r="BD544" s="549" t="n">
        <f aca="false">SUM(Q544:U544,AH544:AL544)</f>
        <v>124.37</v>
      </c>
      <c r="BE544" s="549" t="n">
        <f aca="false">IF(F544=0,ROUND((PI()*((D544+M544*2)^2)/4)*AY544,2),ROUND((D544+M544*2)*(F544+M544*2)*AY544,2))</f>
        <v>24.25</v>
      </c>
      <c r="BF544" s="572" t="n">
        <f aca="false">IF(($I544+M544-0.15)&lt;=2,($I544+M544+0.15),IF(($I544+M544)&lt;=3,2.35,($I544+M544+0.2)-0.85))</f>
        <v>2.071</v>
      </c>
      <c r="BG544" s="572" t="n">
        <f aca="false">IF(D544&gt;2,(I544-F544-M544-0.11),IF(($I544+M544)&lt;=2,0,IF(($I544+M544)&gt;3,0.85,(I544+M544+0.2-BF544))))</f>
        <v>0</v>
      </c>
      <c r="BH544" s="572" t="n">
        <f aca="false">IF(D544&gt;2,ROUND(((1.42+0.4)+(0.91+0.4))*2*BG544,2),ROUND(AV544*AX544*BF544,2))</f>
        <v>4.66</v>
      </c>
      <c r="BI544" s="572" t="n">
        <f aca="false">ROUND(((PI()*0.9^2)/4)*BG544,2)</f>
        <v>0</v>
      </c>
      <c r="BJ544" s="550" t="n">
        <f aca="false">ROUND(BD544-BE544-BH544-BI544-BB544-BC544,2)</f>
        <v>77.96</v>
      </c>
      <c r="BK544" s="516"/>
    </row>
    <row r="545" customFormat="false" ht="14.25" hidden="false" customHeight="false" outlineLevel="0" collapsed="false">
      <c r="A545" s="558" t="s">
        <v>1627</v>
      </c>
      <c r="B545" s="570" t="s">
        <v>10</v>
      </c>
      <c r="C545" s="559" t="s">
        <v>1628</v>
      </c>
      <c r="D545" s="560" t="n">
        <v>1</v>
      </c>
      <c r="E545" s="561"/>
      <c r="F545" s="561"/>
      <c r="G545" s="560" t="s">
        <v>1150</v>
      </c>
      <c r="H545" s="562" t="n">
        <v>30</v>
      </c>
      <c r="I545" s="563" t="n">
        <v>2.171</v>
      </c>
      <c r="J545" s="563" t="n">
        <v>2.081</v>
      </c>
      <c r="K545" s="536" t="n">
        <v>0</v>
      </c>
      <c r="L545" s="537" t="n">
        <f aca="false">ROUND((I545+J545)/2,2)</f>
        <v>2.13</v>
      </c>
      <c r="M545" s="538" t="n">
        <f aca="false">IF(F545=0,ROUND($D545*0.1,2),IF(D545&gt;2.8,0.18,0.15))</f>
        <v>0.1</v>
      </c>
      <c r="N545" s="538" t="n">
        <f aca="false">IF(F545=0,IF(ROUND($D545/4,2),IF(ROUND(($D545*1.2)/6,2)&lt;0.1,0.1,ROUND(($D545*1.2)/6,2))),0.5)</f>
        <v>0.2</v>
      </c>
      <c r="O545" s="537" t="n">
        <f aca="false">L545+M545+N545</f>
        <v>2.43</v>
      </c>
      <c r="P545" s="537" t="n">
        <f aca="false">IF(O545&lt;2,(D545+M545*2)+0.6,(D545+M545*2)+0.6+ROUNDUP(O545-2,0)*0.1)</f>
        <v>1.9</v>
      </c>
      <c r="Q545" s="539" t="n">
        <f aca="false">IF($O545&lt;=$W$4,ROUND(IF($O545&lt;1.5,$O545*$H545*$P545,1.5*$H545*$P545),2),0)</f>
        <v>0</v>
      </c>
      <c r="R545" s="539" t="n">
        <f aca="false">IF($O545&gt;$W$4,ROUND(IF($O545&lt;1.5,$O545*$H545*$P545,1.5*$H545*$P545),2),0)</f>
        <v>85.5</v>
      </c>
      <c r="S545" s="539" t="n">
        <f aca="false">IF($O545&gt;$W$4,ROUND(IF($O545&lt;1.5,0,IF($O545&gt;3,1.5*$H545*$P545,($O545-1.5)*$H545*$P545)),2),0)</f>
        <v>53.01</v>
      </c>
      <c r="T545" s="539" t="n">
        <f aca="false">IF($O545&gt;$W$4,ROUND(IF($O545&lt;3,0,IF($O545&gt;4.5,1.5*$H545*$P545,($O545-3)*$H545*$P545)),2),0)</f>
        <v>0</v>
      </c>
      <c r="U545" s="539" t="n">
        <f aca="false">IF($O545&gt;$W$4,ROUND(IF($O545&lt;4.5,0,IF($O545&gt;6,($O545-4.5)*$H545*$P545,($O545-4.5)*$H545*$P545)),2),0)</f>
        <v>0</v>
      </c>
      <c r="V545" s="540" t="n">
        <f aca="false">IF($O545&gt;$W$4,IF($O545&lt;=4,ROUND($H545*($O545+0.5)*2,2),0),0)</f>
        <v>175.8</v>
      </c>
      <c r="W545" s="541" t="n">
        <f aca="false">IF($O545&gt;$W$4,IF($O545&gt;4,ROUND($H545*($O545+0.5)*2,2),0),0)</f>
        <v>0</v>
      </c>
      <c r="X545" s="558" t="str">
        <f aca="false">A545</f>
        <v>JD53-6</v>
      </c>
      <c r="Y545" s="560" t="n">
        <f aca="false">IF($D545=0.4,1.2,IF($D545=0.6,1.2,IF($D545=0.8,1.3,IF($D545=1,1.5,IF($D545=1.2,1.7,IF($D545&lt;=2,2,"--"))))))</f>
        <v>1.5</v>
      </c>
      <c r="Z545" s="564" t="s">
        <v>1151</v>
      </c>
      <c r="AA545" s="561" t="n">
        <f aca="false">Y545</f>
        <v>1.5</v>
      </c>
      <c r="AB545" s="543" t="n">
        <f aca="false">IF($Y545="--","--",I545)</f>
        <v>2.171</v>
      </c>
      <c r="AC545" s="544" t="n">
        <f aca="false">IF($Y545="--","--",IF(D545&gt;1.5,0.15,ROUND($D545*0.1,2)))</f>
        <v>0.1</v>
      </c>
      <c r="AD545" s="544" t="n">
        <f aca="false">IF($Y545="--","--",0.15)</f>
        <v>0.15</v>
      </c>
      <c r="AE545" s="545" t="n">
        <f aca="false">IF($Y545="--","--",ROUND(AB545+AC545+AD545,2))</f>
        <v>2.42</v>
      </c>
      <c r="AF545" s="565" t="n">
        <f aca="false">IF($Y545="--","--",IF($AB545&lt;=2,$Y545+1,($Y545+1)+ROUNDUP($AB545-2,0)*0.1))</f>
        <v>2.6</v>
      </c>
      <c r="AG545" s="566" t="n">
        <f aca="false">IF($D545=0.4,0.92,IF($D545=0.6,0.68,IF($D545=0.8,0.74,IF($D545=1,0.7,IF($D545=1.2,0.66,IF($D545=1.5,0.6,IF($D545&lt;=2,(2.4-(D545+0.3)),"--")))))))</f>
        <v>0.7</v>
      </c>
      <c r="AH545" s="547" t="n">
        <f aca="false">IF($Y545="--","--",IF($AE545&lt;=$W$4,ROUND(IF($AE545&lt;1.5,$AE545*$AF545*$AG545,1.5*$AF545*$AG545),2),0))</f>
        <v>0</v>
      </c>
      <c r="AI545" s="547" t="n">
        <f aca="false">IF($Y545="--","--",IF($AE545&gt;$W$4,ROUND(IF($AE545&lt;1.5,$AE545*$AF545*$AG545,1.5*$AF545*$AG545),2),0))</f>
        <v>2.73</v>
      </c>
      <c r="AJ545" s="547" t="n">
        <f aca="false">IF($Y545="--","--",IF($AE545&gt;$W$4,ROUND(IF($AE545&lt;1.5,0,IF($AE545&gt;3,1.5*$AF545*$AG545,($AE545-1.5)*$AF545*$AG545)),2),0))</f>
        <v>1.67</v>
      </c>
      <c r="AK545" s="547" t="n">
        <f aca="false">IF($Y545="--","--",IF($AE545&gt;$W$4,ROUND(IF($AE545&lt;3,0,IF($AE545&gt;4.5,1.5*$AF545*$AG545,($AE545-3)*$AF545*$AG545)),2),0))</f>
        <v>0</v>
      </c>
      <c r="AL545" s="547" t="n">
        <f aca="false">IF($Y545="--","--",IF($AE545&gt;$W$4,ROUND(IF($AE545&lt;4.5,0,IF($AE545&gt;6,($AE545-4.5)*$AF545*$AG545,($AE545-4.5)*$AF545*$AG545)),2),0))</f>
        <v>0</v>
      </c>
      <c r="AM545" s="544" t="n">
        <f aca="false">IF($Y545="--","--",IF($AE545&gt;$W$4,IF($AE545&lt;=4,ROUND(($AG545*4)*($AE545+0.5)*2,2),0),0))</f>
        <v>16.35</v>
      </c>
      <c r="AN545" s="548" t="n">
        <f aca="false">IF($Y545="--","--",IF($AE545&gt;$W$4,IF($AE545&gt;4,ROUND(($AG545*4)*($AE545+0.5)*2,2),0),0))</f>
        <v>0</v>
      </c>
      <c r="AO545" s="558" t="s">
        <v>1627</v>
      </c>
      <c r="AP545" s="570" t="s">
        <v>10</v>
      </c>
      <c r="AQ545" s="571" t="s">
        <v>1628</v>
      </c>
      <c r="AR545" s="560" t="n">
        <v>1</v>
      </c>
      <c r="AS545" s="561"/>
      <c r="AT545" s="561"/>
      <c r="AU545" s="562" t="n">
        <v>30</v>
      </c>
      <c r="AV545" s="560" t="n">
        <f aca="false">IF($Y545="--","--",Y545+0.2)</f>
        <v>1.7</v>
      </c>
      <c r="AW545" s="564" t="s">
        <v>1151</v>
      </c>
      <c r="AX545" s="561" t="n">
        <f aca="false">AV545</f>
        <v>1.7</v>
      </c>
      <c r="AY545" s="538" t="n">
        <f aca="false">IF(D545&gt;2,AU545,AU545-AV545)</f>
        <v>28.3</v>
      </c>
      <c r="AZ545" s="538" t="n">
        <f aca="false">N545</f>
        <v>0.2</v>
      </c>
      <c r="BA545" s="538" t="n">
        <f aca="false">P545</f>
        <v>1.9</v>
      </c>
      <c r="BB545" s="537" t="n">
        <f aca="false">IF(F545=0,IF(ROUND(AY545*(((N545*P545)+(((D545+M545*2)/6)*P545))-ROUND(((D545+M545*2)^2)*((PI()*96.379/(4*360))-((SIN((96.379/2)*PI()/180))*(COS((96.379/2)*PI()/180))/4)),4)),2),ROUND(AY545*(((N545*P545)+(((D545+M545*2)/4)*P545))-ROUND(((D545+M545*2)^2)*((PI()*120/(4*360))-((SIN((120/2)*PI()/180))*(COS((120/2)*PI()/180))/4)),4)),2)),0)</f>
        <v>20.63</v>
      </c>
      <c r="BC545" s="549" t="n">
        <f aca="false">IF(F545&gt;0,ROUND(AY545*N545*P545,2),0)</f>
        <v>0</v>
      </c>
      <c r="BD545" s="549" t="n">
        <f aca="false">SUM(Q545:U545,AH545:AL545)</f>
        <v>142.91</v>
      </c>
      <c r="BE545" s="549" t="n">
        <f aca="false">IF(F545=0,ROUND((PI()*((D545+M545*2)^2)/4)*AY545,2),ROUND((D545+M545*2)*(F545+M545*2)*AY545,2))</f>
        <v>32.01</v>
      </c>
      <c r="BF545" s="572" t="n">
        <f aca="false">IF(($I545+M545-0.15)&lt;=2,($I545+M545+0.15),IF(($I545+M545)&lt;=3,2.35,($I545+M545+0.2)-0.85))</f>
        <v>2.35</v>
      </c>
      <c r="BG545" s="572" t="n">
        <f aca="false">IF(D545&gt;2,(I545-F545-M545-0.11),IF(($I545+M545)&lt;=2,0,IF(($I545+M545)&gt;3,0.85,(I545+M545+0.2-BF545))))</f>
        <v>0.121</v>
      </c>
      <c r="BH545" s="572" t="n">
        <f aca="false">IF(D545&gt;2,ROUND(((1.42+0.4)+(0.91+0.4))*2*BG545,2),ROUND(AV545*AX545*BF545,2))</f>
        <v>6.79</v>
      </c>
      <c r="BI545" s="572" t="n">
        <f aca="false">ROUND(((PI()*0.9^2)/4)*BG545,2)</f>
        <v>0.08</v>
      </c>
      <c r="BJ545" s="550" t="n">
        <f aca="false">ROUND(BD545-BE545-BH545-BI545-BB545-BC545,2)</f>
        <v>83.4</v>
      </c>
      <c r="BK545" s="516"/>
    </row>
    <row r="546" customFormat="false" ht="14.25" hidden="false" customHeight="false" outlineLevel="0" collapsed="false">
      <c r="A546" s="558" t="s">
        <v>1628</v>
      </c>
      <c r="B546" s="570" t="s">
        <v>10</v>
      </c>
      <c r="C546" s="559" t="s">
        <v>1629</v>
      </c>
      <c r="D546" s="560" t="n">
        <v>1</v>
      </c>
      <c r="E546" s="561"/>
      <c r="F546" s="561"/>
      <c r="G546" s="560" t="s">
        <v>1150</v>
      </c>
      <c r="H546" s="562" t="n">
        <v>30</v>
      </c>
      <c r="I546" s="563" t="n">
        <v>2.081</v>
      </c>
      <c r="J546" s="563" t="n">
        <v>2.081</v>
      </c>
      <c r="K546" s="536" t="n">
        <v>0.384</v>
      </c>
      <c r="L546" s="537" t="n">
        <f aca="false">ROUND((I546+J546)/2,2)</f>
        <v>2.08</v>
      </c>
      <c r="M546" s="538" t="n">
        <f aca="false">IF(F546=0,ROUND($D546*0.1,2),IF(D546&gt;2.8,0.18,0.15))</f>
        <v>0.1</v>
      </c>
      <c r="N546" s="538" t="n">
        <f aca="false">IF(F546=0,IF(ROUND($D546/4,2),IF(ROUND(($D546*1.2)/6,2)&lt;0.1,0.1,ROUND(($D546*1.2)/6,2))),0.5)</f>
        <v>0.2</v>
      </c>
      <c r="O546" s="537" t="n">
        <f aca="false">L546+M546+N546</f>
        <v>2.38</v>
      </c>
      <c r="P546" s="537" t="n">
        <f aca="false">IF(O546&lt;2,(D546+M546*2)+0.6,(D546+M546*2)+0.6+ROUNDUP(O546-2,0)*0.1)</f>
        <v>1.9</v>
      </c>
      <c r="Q546" s="539" t="n">
        <f aca="false">IF($O546&lt;=$W$4,ROUND(IF($O546&lt;1.5,$O546*$H546*$P546,1.5*$H546*$P546),2),0)</f>
        <v>0</v>
      </c>
      <c r="R546" s="539" t="n">
        <f aca="false">IF($O546&gt;$W$4,ROUND(IF($O546&lt;1.5,$O546*$H546*$P546,1.5*$H546*$P546),2),0)</f>
        <v>85.5</v>
      </c>
      <c r="S546" s="539" t="n">
        <f aca="false">IF($O546&gt;$W$4,ROUND(IF($O546&lt;1.5,0,IF($O546&gt;3,1.5*$H546*$P546,($O546-1.5)*$H546*$P546)),2),0)</f>
        <v>50.16</v>
      </c>
      <c r="T546" s="539" t="n">
        <f aca="false">IF($O546&gt;$W$4,ROUND(IF($O546&lt;3,0,IF($O546&gt;4.5,1.5*$H546*$P546,($O546-3)*$H546*$P546)),2),0)</f>
        <v>0</v>
      </c>
      <c r="U546" s="539" t="n">
        <f aca="false">IF($O546&gt;$W$4,ROUND(IF($O546&lt;4.5,0,IF($O546&gt;6,($O546-4.5)*$H546*$P546,($O546-4.5)*$H546*$P546)),2),0)</f>
        <v>0</v>
      </c>
      <c r="V546" s="540" t="n">
        <f aca="false">IF($O546&gt;$W$4,IF($O546&lt;=4,ROUND($H546*($O546+0.5)*2,2),0),0)</f>
        <v>172.8</v>
      </c>
      <c r="W546" s="541" t="n">
        <f aca="false">IF($O546&gt;$W$4,IF($O546&gt;4,ROUND($H546*($O546+0.5)*2,2),0),0)</f>
        <v>0</v>
      </c>
      <c r="X546" s="558" t="str">
        <f aca="false">A546</f>
        <v>JD53-7</v>
      </c>
      <c r="Y546" s="560" t="n">
        <f aca="false">IF($D546=0.4,1.2,IF($D546=0.6,1.2,IF($D546=0.8,1.3,IF($D546=1,1.5,IF($D546=1.2,1.7,IF($D546&lt;=2,2,"--"))))))</f>
        <v>1.5</v>
      </c>
      <c r="Z546" s="564" t="s">
        <v>1151</v>
      </c>
      <c r="AA546" s="561" t="n">
        <f aca="false">Y546</f>
        <v>1.5</v>
      </c>
      <c r="AB546" s="543" t="n">
        <f aca="false">IF($Y546="--","--",I546)</f>
        <v>2.081</v>
      </c>
      <c r="AC546" s="544" t="n">
        <f aca="false">IF($Y546="--","--",IF(D546&gt;1.5,0.15,ROUND($D546*0.1,2)))</f>
        <v>0.1</v>
      </c>
      <c r="AD546" s="544" t="n">
        <f aca="false">IF($Y546="--","--",0.15)</f>
        <v>0.15</v>
      </c>
      <c r="AE546" s="545" t="n">
        <f aca="false">IF($Y546="--","--",ROUND(AB546+AC546+AD546,2))</f>
        <v>2.33</v>
      </c>
      <c r="AF546" s="565" t="n">
        <f aca="false">IF($Y546="--","--",IF($AB546&lt;=2,$Y546+1,($Y546+1)+ROUNDUP($AB546-2,0)*0.1))</f>
        <v>2.6</v>
      </c>
      <c r="AG546" s="566" t="n">
        <f aca="false">IF($D546=0.4,0.92,IF($D546=0.6,0.68,IF($D546=0.8,0.74,IF($D546=1,0.7,IF($D546=1.2,0.66,IF($D546=1.5,0.6,IF($D546&lt;=2,(2.4-(D546+0.3)),"--")))))))</f>
        <v>0.7</v>
      </c>
      <c r="AH546" s="547" t="n">
        <f aca="false">IF($Y546="--","--",IF($AE546&lt;=$W$4,ROUND(IF($AE546&lt;1.5,$AE546*$AF546*$AG546,1.5*$AF546*$AG546),2),0))</f>
        <v>0</v>
      </c>
      <c r="AI546" s="547" t="n">
        <f aca="false">IF($Y546="--","--",IF($AE546&gt;$W$4,ROUND(IF($AE546&lt;1.5,$AE546*$AF546*$AG546,1.5*$AF546*$AG546),2),0))</f>
        <v>2.73</v>
      </c>
      <c r="AJ546" s="547" t="n">
        <f aca="false">IF($Y546="--","--",IF($AE546&gt;$W$4,ROUND(IF($AE546&lt;1.5,0,IF($AE546&gt;3,1.5*$AF546*$AG546,($AE546-1.5)*$AF546*$AG546)),2),0))</f>
        <v>1.51</v>
      </c>
      <c r="AK546" s="547" t="n">
        <f aca="false">IF($Y546="--","--",IF($AE546&gt;$W$4,ROUND(IF($AE546&lt;3,0,IF($AE546&gt;4.5,1.5*$AF546*$AG546,($AE546-3)*$AF546*$AG546)),2),0))</f>
        <v>0</v>
      </c>
      <c r="AL546" s="547" t="n">
        <f aca="false">IF($Y546="--","--",IF($AE546&gt;$W$4,ROUND(IF($AE546&lt;4.5,0,IF($AE546&gt;6,($AE546-4.5)*$AF546*$AG546,($AE546-4.5)*$AF546*$AG546)),2),0))</f>
        <v>0</v>
      </c>
      <c r="AM546" s="544" t="n">
        <f aca="false">IF($Y546="--","--",IF($AE546&gt;$W$4,IF($AE546&lt;=4,ROUND(($AG546*4)*($AE546+0.5)*2,2),0),0))</f>
        <v>15.85</v>
      </c>
      <c r="AN546" s="548" t="n">
        <f aca="false">IF($Y546="--","--",IF($AE546&gt;$W$4,IF($AE546&gt;4,ROUND(($AG546*4)*($AE546+0.5)*2,2),0),0))</f>
        <v>0</v>
      </c>
      <c r="AO546" s="558" t="s">
        <v>1628</v>
      </c>
      <c r="AP546" s="570" t="s">
        <v>10</v>
      </c>
      <c r="AQ546" s="571" t="s">
        <v>1629</v>
      </c>
      <c r="AR546" s="560" t="n">
        <v>1</v>
      </c>
      <c r="AS546" s="561"/>
      <c r="AT546" s="561"/>
      <c r="AU546" s="562" t="n">
        <v>30</v>
      </c>
      <c r="AV546" s="560" t="n">
        <f aca="false">IF($Y546="--","--",Y546+0.2)</f>
        <v>1.7</v>
      </c>
      <c r="AW546" s="564" t="s">
        <v>1151</v>
      </c>
      <c r="AX546" s="561" t="n">
        <f aca="false">AV546</f>
        <v>1.7</v>
      </c>
      <c r="AY546" s="538" t="n">
        <f aca="false">IF(D546&gt;2,AU546,AU546-AV546)</f>
        <v>28.3</v>
      </c>
      <c r="AZ546" s="538" t="n">
        <f aca="false">N546</f>
        <v>0.2</v>
      </c>
      <c r="BA546" s="538" t="n">
        <f aca="false">P546</f>
        <v>1.9</v>
      </c>
      <c r="BB546" s="537" t="n">
        <f aca="false">IF(F546=0,IF(ROUND(AY546*(((N546*P546)+(((D546+M546*2)/6)*P546))-ROUND(((D546+M546*2)^2)*((PI()*96.379/(4*360))-((SIN((96.379/2)*PI()/180))*(COS((96.379/2)*PI()/180))/4)),4)),2),ROUND(AY546*(((N546*P546)+(((D546+M546*2)/4)*P546))-ROUND(((D546+M546*2)^2)*((PI()*120/(4*360))-((SIN((120/2)*PI()/180))*(COS((120/2)*PI()/180))/4)),4)),2)),0)</f>
        <v>20.63</v>
      </c>
      <c r="BC546" s="549" t="n">
        <f aca="false">IF(F546&gt;0,ROUND(AY546*N546*P546,2),0)</f>
        <v>0</v>
      </c>
      <c r="BD546" s="549" t="n">
        <f aca="false">SUM(Q546:U546,AH546:AL546)</f>
        <v>139.9</v>
      </c>
      <c r="BE546" s="549" t="n">
        <f aca="false">IF(F546=0,ROUND((PI()*((D546+M546*2)^2)/4)*AY546,2),ROUND((D546+M546*2)*(F546+M546*2)*AY546,2))</f>
        <v>32.01</v>
      </c>
      <c r="BF546" s="572" t="n">
        <f aca="false">IF(($I546+M546-0.15)&lt;=2,($I546+M546+0.15),IF(($I546+M546)&lt;=3,2.35,($I546+M546+0.2)-0.85))</f>
        <v>2.35</v>
      </c>
      <c r="BG546" s="572" t="n">
        <f aca="false">IF(D546&gt;2,(I546-F546-M546-0.11),IF(($I546+M546)&lt;=2,0,IF(($I546+M546)&gt;3,0.85,(I546+M546+0.2-BF546))))</f>
        <v>0.0310000000000001</v>
      </c>
      <c r="BH546" s="572" t="n">
        <f aca="false">IF(D546&gt;2,ROUND(((1.42+0.4)+(0.91+0.4))*2*BG546,2),ROUND(AV546*AX546*BF546,2))</f>
        <v>6.79</v>
      </c>
      <c r="BI546" s="572" t="n">
        <f aca="false">ROUND(((PI()*0.9^2)/4)*BG546,2)</f>
        <v>0.02</v>
      </c>
      <c r="BJ546" s="550" t="n">
        <f aca="false">ROUND(BD546-BE546-BH546-BI546-BB546-BC546,2)</f>
        <v>80.45</v>
      </c>
      <c r="BK546" s="516"/>
    </row>
    <row r="547" customFormat="false" ht="14.25" hidden="false" customHeight="false" outlineLevel="0" collapsed="false">
      <c r="A547" s="558" t="s">
        <v>1629</v>
      </c>
      <c r="B547" s="570" t="s">
        <v>10</v>
      </c>
      <c r="C547" s="559" t="s">
        <v>1630</v>
      </c>
      <c r="D547" s="560" t="n">
        <v>1.2</v>
      </c>
      <c r="E547" s="561"/>
      <c r="F547" s="561"/>
      <c r="G547" s="560" t="s">
        <v>1150</v>
      </c>
      <c r="H547" s="562" t="n">
        <v>25</v>
      </c>
      <c r="I547" s="563" t="n">
        <v>2.465</v>
      </c>
      <c r="J547" s="563" t="n">
        <v>2.3605</v>
      </c>
      <c r="K547" s="536" t="n">
        <v>0</v>
      </c>
      <c r="L547" s="537" t="n">
        <f aca="false">ROUND((I547+J547)/2,2)</f>
        <v>2.41</v>
      </c>
      <c r="M547" s="538" t="n">
        <f aca="false">IF(F547=0,ROUND($D547*0.1,2),IF(D547&gt;2.8,0.18,0.15))</f>
        <v>0.12</v>
      </c>
      <c r="N547" s="538" t="n">
        <f aca="false">IF(F547=0,IF(ROUND($D547/4,2),IF(ROUND(($D547*1.2)/6,2)&lt;0.1,0.1,ROUND(($D547*1.2)/6,2))),0.5)</f>
        <v>0.24</v>
      </c>
      <c r="O547" s="537" t="n">
        <f aca="false">L547+M547+N547</f>
        <v>2.77</v>
      </c>
      <c r="P547" s="537" t="n">
        <f aca="false">IF(O547&lt;2,(D547+M547*2)+0.6,(D547+M547*2)+0.6+ROUNDUP(O547-2,0)*0.1)</f>
        <v>2.14</v>
      </c>
      <c r="Q547" s="539" t="n">
        <f aca="false">IF($O547&lt;=$W$4,ROUND(IF($O547&lt;1.5,$O547*$H547*$P547,1.5*$H547*$P547),2),0)</f>
        <v>0</v>
      </c>
      <c r="R547" s="539" t="n">
        <f aca="false">IF($O547&gt;$W$4,ROUND(IF($O547&lt;1.5,$O547*$H547*$P547,1.5*$H547*$P547),2),0)</f>
        <v>80.25</v>
      </c>
      <c r="S547" s="539" t="n">
        <f aca="false">IF($O547&gt;$W$4,ROUND(IF($O547&lt;1.5,0,IF($O547&gt;3,1.5*$H547*$P547,($O547-1.5)*$H547*$P547)),2),0)</f>
        <v>67.95</v>
      </c>
      <c r="T547" s="539" t="n">
        <f aca="false">IF($O547&gt;$W$4,ROUND(IF($O547&lt;3,0,IF($O547&gt;4.5,1.5*$H547*$P547,($O547-3)*$H547*$P547)),2),0)</f>
        <v>0</v>
      </c>
      <c r="U547" s="539" t="n">
        <f aca="false">IF($O547&gt;$W$4,ROUND(IF($O547&lt;4.5,0,IF($O547&gt;6,($O547-4.5)*$H547*$P547,($O547-4.5)*$H547*$P547)),2),0)</f>
        <v>0</v>
      </c>
      <c r="V547" s="540" t="n">
        <f aca="false">IF($O547&gt;$W$4,IF($O547&lt;=4,ROUND($H547*($O547+0.5)*2,2),0),0)</f>
        <v>163.5</v>
      </c>
      <c r="W547" s="541" t="n">
        <f aca="false">IF($O547&gt;$W$4,IF($O547&gt;4,ROUND($H547*($O547+0.5)*2,2),0),0)</f>
        <v>0</v>
      </c>
      <c r="X547" s="558" t="str">
        <f aca="false">A547</f>
        <v>JD53-8</v>
      </c>
      <c r="Y547" s="560" t="n">
        <f aca="false">IF($D547=0.4,1.2,IF($D547=0.6,1.2,IF($D547=0.8,1.3,IF($D547=1,1.5,IF($D547=1.2,1.7,IF($D547&lt;=2,2,"--"))))))</f>
        <v>1.7</v>
      </c>
      <c r="Z547" s="564" t="s">
        <v>1151</v>
      </c>
      <c r="AA547" s="561" t="n">
        <f aca="false">Y547</f>
        <v>1.7</v>
      </c>
      <c r="AB547" s="543" t="n">
        <f aca="false">IF($Y547="--","--",I547)</f>
        <v>2.465</v>
      </c>
      <c r="AC547" s="544" t="n">
        <f aca="false">IF($Y547="--","--",IF(D547&gt;1.5,0.15,ROUND($D547*0.1,2)))</f>
        <v>0.12</v>
      </c>
      <c r="AD547" s="544" t="n">
        <f aca="false">IF($Y547="--","--",0.15)</f>
        <v>0.15</v>
      </c>
      <c r="AE547" s="545" t="n">
        <f aca="false">IF($Y547="--","--",ROUND(AB547+AC547+AD547,2))</f>
        <v>2.74</v>
      </c>
      <c r="AF547" s="565" t="n">
        <f aca="false">IF($Y547="--","--",IF($AB547&lt;=2,$Y547+1,($Y547+1)+ROUNDUP($AB547-2,0)*0.1))</f>
        <v>2.8</v>
      </c>
      <c r="AG547" s="566" t="n">
        <f aca="false">IF($D547=0.4,0.92,IF($D547=0.6,0.68,IF($D547=0.8,0.74,IF($D547=1,0.7,IF($D547=1.2,0.66,IF($D547=1.5,0.6,IF($D547&lt;=2,(2.4-(D547+0.3)),"--")))))))</f>
        <v>0.66</v>
      </c>
      <c r="AH547" s="547" t="n">
        <f aca="false">IF($Y547="--","--",IF($AE547&lt;=$W$4,ROUND(IF($AE547&lt;1.5,$AE547*$AF547*$AG547,1.5*$AF547*$AG547),2),0))</f>
        <v>0</v>
      </c>
      <c r="AI547" s="547" t="n">
        <f aca="false">IF($Y547="--","--",IF($AE547&gt;$W$4,ROUND(IF($AE547&lt;1.5,$AE547*$AF547*$AG547,1.5*$AF547*$AG547),2),0))</f>
        <v>2.77</v>
      </c>
      <c r="AJ547" s="547" t="n">
        <f aca="false">IF($Y547="--","--",IF($AE547&gt;$W$4,ROUND(IF($AE547&lt;1.5,0,IF($AE547&gt;3,1.5*$AF547*$AG547,($AE547-1.5)*$AF547*$AG547)),2),0))</f>
        <v>2.29</v>
      </c>
      <c r="AK547" s="547" t="n">
        <f aca="false">IF($Y547="--","--",IF($AE547&gt;$W$4,ROUND(IF($AE547&lt;3,0,IF($AE547&gt;4.5,1.5*$AF547*$AG547,($AE547-3)*$AF547*$AG547)),2),0))</f>
        <v>0</v>
      </c>
      <c r="AL547" s="547" t="n">
        <f aca="false">IF($Y547="--","--",IF($AE547&gt;$W$4,ROUND(IF($AE547&lt;4.5,0,IF($AE547&gt;6,($AE547-4.5)*$AF547*$AG547,($AE547-4.5)*$AF547*$AG547)),2),0))</f>
        <v>0</v>
      </c>
      <c r="AM547" s="544" t="n">
        <f aca="false">IF($Y547="--","--",IF($AE547&gt;$W$4,IF($AE547&lt;=4,ROUND(($AG547*4)*($AE547+0.5)*2,2),0),0))</f>
        <v>17.11</v>
      </c>
      <c r="AN547" s="548" t="n">
        <f aca="false">IF($Y547="--","--",IF($AE547&gt;$W$4,IF($AE547&gt;4,ROUND(($AG547*4)*($AE547+0.5)*2,2),0),0))</f>
        <v>0</v>
      </c>
      <c r="AO547" s="558" t="s">
        <v>1629</v>
      </c>
      <c r="AP547" s="570" t="s">
        <v>10</v>
      </c>
      <c r="AQ547" s="571" t="s">
        <v>1630</v>
      </c>
      <c r="AR547" s="560" t="n">
        <v>1.2</v>
      </c>
      <c r="AS547" s="561"/>
      <c r="AT547" s="561"/>
      <c r="AU547" s="562" t="n">
        <v>25</v>
      </c>
      <c r="AV547" s="560" t="n">
        <f aca="false">IF($Y547="--","--",Y547+0.2)</f>
        <v>1.9</v>
      </c>
      <c r="AW547" s="564" t="s">
        <v>1151</v>
      </c>
      <c r="AX547" s="561" t="n">
        <f aca="false">AV547</f>
        <v>1.9</v>
      </c>
      <c r="AY547" s="538" t="n">
        <f aca="false">IF(D547&gt;2,AU547,AU547-AV547)</f>
        <v>23.1</v>
      </c>
      <c r="AZ547" s="538" t="n">
        <f aca="false">N547</f>
        <v>0.24</v>
      </c>
      <c r="BA547" s="538" t="n">
        <f aca="false">P547</f>
        <v>2.14</v>
      </c>
      <c r="BB547" s="537" t="n">
        <f aca="false">IF(F547=0,IF(ROUND(AY547*(((N547*P547)+(((D547+M547*2)/6)*P547))-ROUND(((D547+M547*2)^2)*((PI()*96.379/(4*360))-((SIN((96.379/2)*PI()/180))*(COS((96.379/2)*PI()/180))/4)),4)),2),ROUND(AY547*(((N547*P547)+(((D547+M547*2)/4)*P547))-ROUND(((D547+M547*2)^2)*((PI()*120/(4*360))-((SIN((120/2)*PI()/180))*(COS((120/2)*PI()/180))/4)),4)),2)),0)</f>
        <v>22.31</v>
      </c>
      <c r="BC547" s="549" t="n">
        <f aca="false">IF(F547&gt;0,ROUND(AY547*N547*P547,2),0)</f>
        <v>0</v>
      </c>
      <c r="BD547" s="549" t="n">
        <f aca="false">SUM(Q547:U547,AH547:AL547)</f>
        <v>153.26</v>
      </c>
      <c r="BE547" s="549" t="n">
        <f aca="false">IF(F547=0,ROUND((PI()*((D547+M547*2)^2)/4)*AY547,2),ROUND((D547+M547*2)*(F547+M547*2)*AY547,2))</f>
        <v>37.62</v>
      </c>
      <c r="BF547" s="572" t="n">
        <f aca="false">IF(($I547+M547-0.15)&lt;=2,($I547+M547+0.15),IF(($I547+M547)&lt;=3,2.35,($I547+M547+0.2)-0.85))</f>
        <v>2.35</v>
      </c>
      <c r="BG547" s="572" t="n">
        <f aca="false">IF(D547&gt;2,(I547-F547-M547-0.11),IF(($I547+M547)&lt;=2,0,IF(($I547+M547)&gt;3,0.85,(I547+M547+0.2-BF547))))</f>
        <v>0.435</v>
      </c>
      <c r="BH547" s="572" t="n">
        <f aca="false">IF(D547&gt;2,ROUND(((1.42+0.4)+(0.91+0.4))*2*BG547,2),ROUND(AV547*AX547*BF547,2))</f>
        <v>8.48</v>
      </c>
      <c r="BI547" s="572" t="n">
        <f aca="false">ROUND(((PI()*0.9^2)/4)*BG547,2)</f>
        <v>0.28</v>
      </c>
      <c r="BJ547" s="550" t="n">
        <f aca="false">ROUND(BD547-BE547-BH547-BI547-BB547-BC547,2)</f>
        <v>84.57</v>
      </c>
      <c r="BK547" s="516"/>
    </row>
    <row r="548" customFormat="false" ht="14.25" hidden="false" customHeight="false" outlineLevel="0" collapsed="false">
      <c r="A548" s="558" t="s">
        <v>1630</v>
      </c>
      <c r="B548" s="570" t="s">
        <v>10</v>
      </c>
      <c r="C548" s="559" t="s">
        <v>1631</v>
      </c>
      <c r="D548" s="560" t="n">
        <v>1.2</v>
      </c>
      <c r="E548" s="561"/>
      <c r="F548" s="561"/>
      <c r="G548" s="560" t="s">
        <v>1150</v>
      </c>
      <c r="H548" s="562" t="n">
        <v>20</v>
      </c>
      <c r="I548" s="563" t="n">
        <v>2.3605</v>
      </c>
      <c r="J548" s="563" t="n">
        <v>2.3175</v>
      </c>
      <c r="K548" s="536" t="n">
        <v>0</v>
      </c>
      <c r="L548" s="537" t="n">
        <f aca="false">ROUND((I548+J548)/2,2)</f>
        <v>2.34</v>
      </c>
      <c r="M548" s="538" t="n">
        <f aca="false">IF(F548=0,ROUND($D548*0.1,2),IF(D548&gt;2.8,0.18,0.15))</f>
        <v>0.12</v>
      </c>
      <c r="N548" s="538" t="n">
        <f aca="false">IF(F548=0,IF(ROUND($D548/4,2),IF(ROUND(($D548*1.2)/6,2)&lt;0.1,0.1,ROUND(($D548*1.2)/6,2))),0.5)</f>
        <v>0.24</v>
      </c>
      <c r="O548" s="537" t="n">
        <f aca="false">L548+M548+N548</f>
        <v>2.7</v>
      </c>
      <c r="P548" s="537" t="n">
        <f aca="false">IF(O548&lt;2,(D548+M548*2)+0.6,(D548+M548*2)+0.6+ROUNDUP(O548-2,0)*0.1)</f>
        <v>2.14</v>
      </c>
      <c r="Q548" s="539" t="n">
        <f aca="false">IF($O548&lt;=$W$4,ROUND(IF($O548&lt;1.5,$O548*$H548*$P548,1.5*$H548*$P548),2),0)</f>
        <v>0</v>
      </c>
      <c r="R548" s="539" t="n">
        <f aca="false">IF($O548&gt;$W$4,ROUND(IF($O548&lt;1.5,$O548*$H548*$P548,1.5*$H548*$P548),2),0)</f>
        <v>64.2</v>
      </c>
      <c r="S548" s="539" t="n">
        <f aca="false">IF($O548&gt;$W$4,ROUND(IF($O548&lt;1.5,0,IF($O548&gt;3,1.5*$H548*$P548,($O548-1.5)*$H548*$P548)),2),0)</f>
        <v>51.36</v>
      </c>
      <c r="T548" s="539" t="n">
        <f aca="false">IF($O548&gt;$W$4,ROUND(IF($O548&lt;3,0,IF($O548&gt;4.5,1.5*$H548*$P548,($O548-3)*$H548*$P548)),2),0)</f>
        <v>0</v>
      </c>
      <c r="U548" s="539" t="n">
        <f aca="false">IF($O548&gt;$W$4,ROUND(IF($O548&lt;4.5,0,IF($O548&gt;6,($O548-4.5)*$H548*$P548,($O548-4.5)*$H548*$P548)),2),0)</f>
        <v>0</v>
      </c>
      <c r="V548" s="540" t="n">
        <f aca="false">IF($O548&gt;$W$4,IF($O548&lt;=4,ROUND($H548*($O548+0.5)*2,2),0),0)</f>
        <v>128</v>
      </c>
      <c r="W548" s="541" t="n">
        <f aca="false">IF($O548&gt;$W$4,IF($O548&gt;4,ROUND($H548*($O548+0.5)*2,2),0),0)</f>
        <v>0</v>
      </c>
      <c r="X548" s="558" t="str">
        <f aca="false">A548</f>
        <v>JD53-9</v>
      </c>
      <c r="Y548" s="560" t="n">
        <f aca="false">IF($D548=0.4,1.2,IF($D548=0.6,1.2,IF($D548=0.8,1.3,IF($D548=1,1.5,IF($D548=1.2,1.7,IF($D548&lt;=2,2,"--"))))))</f>
        <v>1.7</v>
      </c>
      <c r="Z548" s="564" t="s">
        <v>1151</v>
      </c>
      <c r="AA548" s="561" t="n">
        <f aca="false">Y548</f>
        <v>1.7</v>
      </c>
      <c r="AB548" s="543" t="n">
        <f aca="false">IF($Y548="--","--",I548)</f>
        <v>2.3605</v>
      </c>
      <c r="AC548" s="544" t="n">
        <f aca="false">IF($Y548="--","--",IF(D548&gt;1.5,0.15,ROUND($D548*0.1,2)))</f>
        <v>0.12</v>
      </c>
      <c r="AD548" s="544" t="n">
        <f aca="false">IF($Y548="--","--",0.15)</f>
        <v>0.15</v>
      </c>
      <c r="AE548" s="545" t="n">
        <f aca="false">IF($Y548="--","--",ROUND(AB548+AC548+AD548,2))</f>
        <v>2.63</v>
      </c>
      <c r="AF548" s="565" t="n">
        <f aca="false">IF($Y548="--","--",IF($AB548&lt;=2,$Y548+1,($Y548+1)+ROUNDUP($AB548-2,0)*0.1))</f>
        <v>2.8</v>
      </c>
      <c r="AG548" s="566" t="n">
        <f aca="false">IF($D548=0.4,0.92,IF($D548=0.6,0.68,IF($D548=0.8,0.74,IF($D548=1,0.7,IF($D548=1.2,0.66,IF($D548=1.5,0.6,IF($D548&lt;=2,(2.4-(D548+0.3)),"--")))))))</f>
        <v>0.66</v>
      </c>
      <c r="AH548" s="547" t="n">
        <f aca="false">IF($Y548="--","--",IF($AE548&lt;=$W$4,ROUND(IF($AE548&lt;1.5,$AE548*$AF548*$AG548,1.5*$AF548*$AG548),2),0))</f>
        <v>0</v>
      </c>
      <c r="AI548" s="547" t="n">
        <f aca="false">IF($Y548="--","--",IF($AE548&gt;$W$4,ROUND(IF($AE548&lt;1.5,$AE548*$AF548*$AG548,1.5*$AF548*$AG548),2),0))</f>
        <v>2.77</v>
      </c>
      <c r="AJ548" s="547" t="n">
        <f aca="false">IF($Y548="--","--",IF($AE548&gt;$W$4,ROUND(IF($AE548&lt;1.5,0,IF($AE548&gt;3,1.5*$AF548*$AG548,($AE548-1.5)*$AF548*$AG548)),2),0))</f>
        <v>2.09</v>
      </c>
      <c r="AK548" s="547" t="n">
        <f aca="false">IF($Y548="--","--",IF($AE548&gt;$W$4,ROUND(IF($AE548&lt;3,0,IF($AE548&gt;4.5,1.5*$AF548*$AG548,($AE548-3)*$AF548*$AG548)),2),0))</f>
        <v>0</v>
      </c>
      <c r="AL548" s="547" t="n">
        <f aca="false">IF($Y548="--","--",IF($AE548&gt;$W$4,ROUND(IF($AE548&lt;4.5,0,IF($AE548&gt;6,($AE548-4.5)*$AF548*$AG548,($AE548-4.5)*$AF548*$AG548)),2),0))</f>
        <v>0</v>
      </c>
      <c r="AM548" s="544" t="n">
        <f aca="false">IF($Y548="--","--",IF($AE548&gt;$W$4,IF($AE548&lt;=4,ROUND(($AG548*4)*($AE548+0.5)*2,2),0),0))</f>
        <v>16.53</v>
      </c>
      <c r="AN548" s="548" t="n">
        <f aca="false">IF($Y548="--","--",IF($AE548&gt;$W$4,IF($AE548&gt;4,ROUND(($AG548*4)*($AE548+0.5)*2,2),0),0))</f>
        <v>0</v>
      </c>
      <c r="AO548" s="558" t="s">
        <v>1630</v>
      </c>
      <c r="AP548" s="570" t="s">
        <v>10</v>
      </c>
      <c r="AQ548" s="571" t="s">
        <v>1631</v>
      </c>
      <c r="AR548" s="560" t="n">
        <v>1.2</v>
      </c>
      <c r="AS548" s="561"/>
      <c r="AT548" s="561"/>
      <c r="AU548" s="562" t="n">
        <v>20</v>
      </c>
      <c r="AV548" s="560" t="n">
        <f aca="false">IF($Y548="--","--",Y548+0.2)</f>
        <v>1.9</v>
      </c>
      <c r="AW548" s="564" t="s">
        <v>1151</v>
      </c>
      <c r="AX548" s="561" t="n">
        <f aca="false">AV548</f>
        <v>1.9</v>
      </c>
      <c r="AY548" s="538" t="n">
        <f aca="false">IF(D548&gt;2,AU548,AU548-AV548)</f>
        <v>18.1</v>
      </c>
      <c r="AZ548" s="538" t="n">
        <f aca="false">N548</f>
        <v>0.24</v>
      </c>
      <c r="BA548" s="538" t="n">
        <f aca="false">P548</f>
        <v>2.14</v>
      </c>
      <c r="BB548" s="537" t="n">
        <f aca="false">IF(F548=0,IF(ROUND(AY548*(((N548*P548)+(((D548+M548*2)/6)*P548))-ROUND(((D548+M548*2)^2)*((PI()*96.379/(4*360))-((SIN((96.379/2)*PI()/180))*(COS((96.379/2)*PI()/180))/4)),4)),2),ROUND(AY548*(((N548*P548)+(((D548+M548*2)/4)*P548))-ROUND(((D548+M548*2)^2)*((PI()*120/(4*360))-((SIN((120/2)*PI()/180))*(COS((120/2)*PI()/180))/4)),4)),2)),0)</f>
        <v>17.48</v>
      </c>
      <c r="BC548" s="549" t="n">
        <f aca="false">IF(F548&gt;0,ROUND(AY548*N548*P548,2),0)</f>
        <v>0</v>
      </c>
      <c r="BD548" s="549" t="n">
        <f aca="false">SUM(Q548:U548,AH548:AL548)</f>
        <v>120.42</v>
      </c>
      <c r="BE548" s="549" t="n">
        <f aca="false">IF(F548=0,ROUND((PI()*((D548+M548*2)^2)/4)*AY548,2),ROUND((D548+M548*2)*(F548+M548*2)*AY548,2))</f>
        <v>29.48</v>
      </c>
      <c r="BF548" s="572" t="n">
        <f aca="false">IF(($I548+M548-0.15)&lt;=2,($I548+M548+0.15),IF(($I548+M548)&lt;=3,2.35,($I548+M548+0.2)-0.85))</f>
        <v>2.35</v>
      </c>
      <c r="BG548" s="572" t="n">
        <f aca="false">IF(D548&gt;2,(I548-F548-M548-0.11),IF(($I548+M548)&lt;=2,0,IF(($I548+M548)&gt;3,0.85,(I548+M548+0.2-BF548))))</f>
        <v>0.3305</v>
      </c>
      <c r="BH548" s="572" t="n">
        <f aca="false">IF(D548&gt;2,ROUND(((1.42+0.4)+(0.91+0.4))*2*BG548,2),ROUND(AV548*AX548*BF548,2))</f>
        <v>8.48</v>
      </c>
      <c r="BI548" s="572" t="n">
        <f aca="false">ROUND(((PI()*0.9^2)/4)*BG548,2)</f>
        <v>0.21</v>
      </c>
      <c r="BJ548" s="550" t="n">
        <f aca="false">ROUND(BD548-BE548-BH548-BI548-BB548-BC548,2)</f>
        <v>64.77</v>
      </c>
      <c r="BK548" s="516"/>
    </row>
    <row r="549" customFormat="false" ht="14.25" hidden="false" customHeight="false" outlineLevel="0" collapsed="false">
      <c r="A549" s="558" t="s">
        <v>1631</v>
      </c>
      <c r="B549" s="570" t="s">
        <v>10</v>
      </c>
      <c r="C549" s="559" t="s">
        <v>1632</v>
      </c>
      <c r="D549" s="560" t="n">
        <v>1.2</v>
      </c>
      <c r="E549" s="561"/>
      <c r="F549" s="561"/>
      <c r="G549" s="560" t="s">
        <v>1150</v>
      </c>
      <c r="H549" s="562" t="n">
        <v>20</v>
      </c>
      <c r="I549" s="563" t="n">
        <v>2.3175</v>
      </c>
      <c r="J549" s="563" t="n">
        <v>2.3575</v>
      </c>
      <c r="K549" s="536" t="n">
        <v>0</v>
      </c>
      <c r="L549" s="537" t="n">
        <f aca="false">ROUND((I549+J549)/2,2)</f>
        <v>2.34</v>
      </c>
      <c r="M549" s="538" t="n">
        <f aca="false">IF(F549=0,ROUND($D549*0.1,2),IF(D549&gt;2.8,0.18,0.15))</f>
        <v>0.12</v>
      </c>
      <c r="N549" s="538" t="n">
        <f aca="false">IF(F549=0,IF(ROUND($D549/4,2),IF(ROUND(($D549*1.2)/6,2)&lt;0.1,0.1,ROUND(($D549*1.2)/6,2))),0.5)</f>
        <v>0.24</v>
      </c>
      <c r="O549" s="537" t="n">
        <f aca="false">L549+M549+N549</f>
        <v>2.7</v>
      </c>
      <c r="P549" s="537" t="n">
        <f aca="false">IF(O549&lt;2,(D549+M549*2)+0.6,(D549+M549*2)+0.6+ROUNDUP(O549-2,0)*0.1)</f>
        <v>2.14</v>
      </c>
      <c r="Q549" s="539" t="n">
        <f aca="false">IF($O549&lt;=$W$4,ROUND(IF($O549&lt;1.5,$O549*$H549*$P549,1.5*$H549*$P549),2),0)</f>
        <v>0</v>
      </c>
      <c r="R549" s="539" t="n">
        <f aca="false">IF($O549&gt;$W$4,ROUND(IF($O549&lt;1.5,$O549*$H549*$P549,1.5*$H549*$P549),2),0)</f>
        <v>64.2</v>
      </c>
      <c r="S549" s="539" t="n">
        <f aca="false">IF($O549&gt;$W$4,ROUND(IF($O549&lt;1.5,0,IF($O549&gt;3,1.5*$H549*$P549,($O549-1.5)*$H549*$P549)),2),0)</f>
        <v>51.36</v>
      </c>
      <c r="T549" s="539" t="n">
        <f aca="false">IF($O549&gt;$W$4,ROUND(IF($O549&lt;3,0,IF($O549&gt;4.5,1.5*$H549*$P549,($O549-3)*$H549*$P549)),2),0)</f>
        <v>0</v>
      </c>
      <c r="U549" s="539" t="n">
        <f aca="false">IF($O549&gt;$W$4,ROUND(IF($O549&lt;4.5,0,IF($O549&gt;6,($O549-4.5)*$H549*$P549,($O549-4.5)*$H549*$P549)),2),0)</f>
        <v>0</v>
      </c>
      <c r="V549" s="540" t="n">
        <f aca="false">IF($O549&gt;$W$4,IF($O549&lt;=4,ROUND($H549*($O549+0.5)*2,2),0),0)</f>
        <v>128</v>
      </c>
      <c r="W549" s="541" t="n">
        <f aca="false">IF($O549&gt;$W$4,IF($O549&gt;4,ROUND($H549*($O549+0.5)*2,2),0),0)</f>
        <v>0</v>
      </c>
      <c r="X549" s="558" t="str">
        <f aca="false">A549</f>
        <v>JD53-10</v>
      </c>
      <c r="Y549" s="560" t="n">
        <f aca="false">IF($D549=0.4,1.2,IF($D549=0.6,1.2,IF($D549=0.8,1.3,IF($D549=1,1.5,IF($D549=1.2,1.7,IF($D549&lt;=2,2,"--"))))))</f>
        <v>1.7</v>
      </c>
      <c r="Z549" s="564" t="s">
        <v>1151</v>
      </c>
      <c r="AA549" s="561" t="n">
        <f aca="false">Y549</f>
        <v>1.7</v>
      </c>
      <c r="AB549" s="543" t="n">
        <f aca="false">IF($Y549="--","--",I549)</f>
        <v>2.3175</v>
      </c>
      <c r="AC549" s="544" t="n">
        <f aca="false">IF($Y549="--","--",IF(D549&gt;1.5,0.15,ROUND($D549*0.1,2)))</f>
        <v>0.12</v>
      </c>
      <c r="AD549" s="544" t="n">
        <f aca="false">IF($Y549="--","--",0.15)</f>
        <v>0.15</v>
      </c>
      <c r="AE549" s="545" t="n">
        <f aca="false">IF($Y549="--","--",ROUND(AB549+AC549+AD549,2))</f>
        <v>2.59</v>
      </c>
      <c r="AF549" s="565" t="n">
        <f aca="false">IF($Y549="--","--",IF($AB549&lt;=2,$Y549+1,($Y549+1)+ROUNDUP($AB549-2,0)*0.1))</f>
        <v>2.8</v>
      </c>
      <c r="AG549" s="566" t="n">
        <f aca="false">IF($D549=0.4,0.92,IF($D549=0.6,0.68,IF($D549=0.8,0.74,IF($D549=1,0.7,IF($D549=1.2,0.66,IF($D549=1.5,0.6,IF($D549&lt;=2,(2.4-(D549+0.3)),"--")))))))</f>
        <v>0.66</v>
      </c>
      <c r="AH549" s="547" t="n">
        <f aca="false">IF($Y549="--","--",IF($AE549&lt;=$W$4,ROUND(IF($AE549&lt;1.5,$AE549*$AF549*$AG549,1.5*$AF549*$AG549),2),0))</f>
        <v>0</v>
      </c>
      <c r="AI549" s="547" t="n">
        <f aca="false">IF($Y549="--","--",IF($AE549&gt;$W$4,ROUND(IF($AE549&lt;1.5,$AE549*$AF549*$AG549,1.5*$AF549*$AG549),2),0))</f>
        <v>2.77</v>
      </c>
      <c r="AJ549" s="547" t="n">
        <f aca="false">IF($Y549="--","--",IF($AE549&gt;$W$4,ROUND(IF($AE549&lt;1.5,0,IF($AE549&gt;3,1.5*$AF549*$AG549,($AE549-1.5)*$AF549*$AG549)),2),0))</f>
        <v>2.01</v>
      </c>
      <c r="AK549" s="547" t="n">
        <f aca="false">IF($Y549="--","--",IF($AE549&gt;$W$4,ROUND(IF($AE549&lt;3,0,IF($AE549&gt;4.5,1.5*$AF549*$AG549,($AE549-3)*$AF549*$AG549)),2),0))</f>
        <v>0</v>
      </c>
      <c r="AL549" s="547" t="n">
        <f aca="false">IF($Y549="--","--",IF($AE549&gt;$W$4,ROUND(IF($AE549&lt;4.5,0,IF($AE549&gt;6,($AE549-4.5)*$AF549*$AG549,($AE549-4.5)*$AF549*$AG549)),2),0))</f>
        <v>0</v>
      </c>
      <c r="AM549" s="544" t="n">
        <f aca="false">IF($Y549="--","--",IF($AE549&gt;$W$4,IF($AE549&lt;=4,ROUND(($AG549*4)*($AE549+0.5)*2,2),0),0))</f>
        <v>16.32</v>
      </c>
      <c r="AN549" s="548" t="n">
        <f aca="false">IF($Y549="--","--",IF($AE549&gt;$W$4,IF($AE549&gt;4,ROUND(($AG549*4)*($AE549+0.5)*2,2),0),0))</f>
        <v>0</v>
      </c>
      <c r="AO549" s="558" t="s">
        <v>1631</v>
      </c>
      <c r="AP549" s="570" t="s">
        <v>10</v>
      </c>
      <c r="AQ549" s="571" t="s">
        <v>1632</v>
      </c>
      <c r="AR549" s="560" t="n">
        <v>1.2</v>
      </c>
      <c r="AS549" s="561"/>
      <c r="AT549" s="561"/>
      <c r="AU549" s="562" t="n">
        <v>20</v>
      </c>
      <c r="AV549" s="560" t="n">
        <f aca="false">IF($Y549="--","--",Y549+0.2)</f>
        <v>1.9</v>
      </c>
      <c r="AW549" s="564" t="s">
        <v>1151</v>
      </c>
      <c r="AX549" s="561" t="n">
        <f aca="false">AV549</f>
        <v>1.9</v>
      </c>
      <c r="AY549" s="538" t="n">
        <f aca="false">IF(D549&gt;2,AU549,AU549-AV549)</f>
        <v>18.1</v>
      </c>
      <c r="AZ549" s="538" t="n">
        <f aca="false">N549</f>
        <v>0.24</v>
      </c>
      <c r="BA549" s="538" t="n">
        <f aca="false">P549</f>
        <v>2.14</v>
      </c>
      <c r="BB549" s="537" t="n">
        <f aca="false">IF(F549=0,IF(ROUND(AY549*(((N549*P549)+(((D549+M549*2)/6)*P549))-ROUND(((D549+M549*2)^2)*((PI()*96.379/(4*360))-((SIN((96.379/2)*PI()/180))*(COS((96.379/2)*PI()/180))/4)),4)),2),ROUND(AY549*(((N549*P549)+(((D549+M549*2)/4)*P549))-ROUND(((D549+M549*2)^2)*((PI()*120/(4*360))-((SIN((120/2)*PI()/180))*(COS((120/2)*PI()/180))/4)),4)),2)),0)</f>
        <v>17.48</v>
      </c>
      <c r="BC549" s="549" t="n">
        <f aca="false">IF(F549&gt;0,ROUND(AY549*N549*P549,2),0)</f>
        <v>0</v>
      </c>
      <c r="BD549" s="549" t="n">
        <f aca="false">SUM(Q549:U549,AH549:AL549)</f>
        <v>120.34</v>
      </c>
      <c r="BE549" s="549" t="n">
        <f aca="false">IF(F549=0,ROUND((PI()*((D549+M549*2)^2)/4)*AY549,2),ROUND((D549+M549*2)*(F549+M549*2)*AY549,2))</f>
        <v>29.48</v>
      </c>
      <c r="BF549" s="572" t="n">
        <f aca="false">IF(($I549+M549-0.15)&lt;=2,($I549+M549+0.15),IF(($I549+M549)&lt;=3,2.35,($I549+M549+0.2)-0.85))</f>
        <v>2.35</v>
      </c>
      <c r="BG549" s="572" t="n">
        <f aca="false">IF(D549&gt;2,(I549-F549-M549-0.11),IF(($I549+M549)&lt;=2,0,IF(($I549+M549)&gt;3,0.85,(I549+M549+0.2-BF549))))</f>
        <v>0.2875</v>
      </c>
      <c r="BH549" s="572" t="n">
        <f aca="false">IF(D549&gt;2,ROUND(((1.42+0.4)+(0.91+0.4))*2*BG549,2),ROUND(AV549*AX549*BF549,2))</f>
        <v>8.48</v>
      </c>
      <c r="BI549" s="572" t="n">
        <f aca="false">ROUND(((PI()*0.9^2)/4)*BG549,2)</f>
        <v>0.18</v>
      </c>
      <c r="BJ549" s="550" t="n">
        <f aca="false">ROUND(BD549-BE549-BH549-BI549-BB549-BC549,2)</f>
        <v>64.72</v>
      </c>
      <c r="BK549" s="516"/>
    </row>
    <row r="550" customFormat="false" ht="14.25" hidden="false" customHeight="false" outlineLevel="0" collapsed="false">
      <c r="A550" s="558" t="s">
        <v>1632</v>
      </c>
      <c r="B550" s="570" t="s">
        <v>10</v>
      </c>
      <c r="C550" s="559" t="s">
        <v>1633</v>
      </c>
      <c r="D550" s="560" t="n">
        <v>1.2</v>
      </c>
      <c r="E550" s="561"/>
      <c r="F550" s="561"/>
      <c r="G550" s="560" t="s">
        <v>1150</v>
      </c>
      <c r="H550" s="562" t="n">
        <v>20</v>
      </c>
      <c r="I550" s="563" t="n">
        <v>2.3575</v>
      </c>
      <c r="J550" s="563" t="n">
        <v>2.4535</v>
      </c>
      <c r="K550" s="536" t="n">
        <v>0.3</v>
      </c>
      <c r="L550" s="537" t="n">
        <f aca="false">ROUND((I550+J550)/2,2)</f>
        <v>2.41</v>
      </c>
      <c r="M550" s="538" t="n">
        <f aca="false">IF(F550=0,ROUND($D550*0.1,2),IF(D550&gt;2.8,0.18,0.15))</f>
        <v>0.12</v>
      </c>
      <c r="N550" s="538" t="n">
        <f aca="false">IF(F550=0,IF(ROUND($D550/4,2),IF(ROUND(($D550*1.2)/6,2)&lt;0.1,0.1,ROUND(($D550*1.2)/6,2))),0.5)</f>
        <v>0.24</v>
      </c>
      <c r="O550" s="537" t="n">
        <f aca="false">L550+M550+N550</f>
        <v>2.77</v>
      </c>
      <c r="P550" s="537" t="n">
        <f aca="false">IF(O550&lt;2,(D550+M550*2)+0.6,(D550+M550*2)+0.6+ROUNDUP(O550-2,0)*0.1)</f>
        <v>2.14</v>
      </c>
      <c r="Q550" s="539" t="n">
        <f aca="false">IF($O550&lt;=$W$4,ROUND(IF($O550&lt;1.5,$O550*$H550*$P550,1.5*$H550*$P550),2),0)</f>
        <v>0</v>
      </c>
      <c r="R550" s="539" t="n">
        <f aca="false">IF($O550&gt;$W$4,ROUND(IF($O550&lt;1.5,$O550*$H550*$P550,1.5*$H550*$P550),2),0)</f>
        <v>64.2</v>
      </c>
      <c r="S550" s="539" t="n">
        <f aca="false">IF($O550&gt;$W$4,ROUND(IF($O550&lt;1.5,0,IF($O550&gt;3,1.5*$H550*$P550,($O550-1.5)*$H550*$P550)),2),0)</f>
        <v>54.36</v>
      </c>
      <c r="T550" s="539" t="n">
        <f aca="false">IF($O550&gt;$W$4,ROUND(IF($O550&lt;3,0,IF($O550&gt;4.5,1.5*$H550*$P550,($O550-3)*$H550*$P550)),2),0)</f>
        <v>0</v>
      </c>
      <c r="U550" s="539" t="n">
        <f aca="false">IF($O550&gt;$W$4,ROUND(IF($O550&lt;4.5,0,IF($O550&gt;6,($O550-4.5)*$H550*$P550,($O550-4.5)*$H550*$P550)),2),0)</f>
        <v>0</v>
      </c>
      <c r="V550" s="540" t="n">
        <f aca="false">IF($O550&gt;$W$4,IF($O550&lt;=4,ROUND($H550*($O550+0.5)*2,2),0),0)</f>
        <v>130.8</v>
      </c>
      <c r="W550" s="541" t="n">
        <f aca="false">IF($O550&gt;$W$4,IF($O550&gt;4,ROUND($H550*($O550+0.5)*2,2),0),0)</f>
        <v>0</v>
      </c>
      <c r="X550" s="558" t="str">
        <f aca="false">A550</f>
        <v>JD53-11</v>
      </c>
      <c r="Y550" s="560" t="n">
        <f aca="false">IF($D550=0.4,1.2,IF($D550=0.6,1.2,IF($D550=0.8,1.3,IF($D550=1,1.5,IF($D550=1.2,1.7,IF($D550&lt;=2,2,"--"))))))</f>
        <v>1.7</v>
      </c>
      <c r="Z550" s="564" t="s">
        <v>1151</v>
      </c>
      <c r="AA550" s="561" t="n">
        <f aca="false">Y550</f>
        <v>1.7</v>
      </c>
      <c r="AB550" s="543" t="n">
        <f aca="false">IF($Y550="--","--",I550)</f>
        <v>2.3575</v>
      </c>
      <c r="AC550" s="544" t="n">
        <f aca="false">IF($Y550="--","--",IF(D550&gt;1.5,0.15,ROUND($D550*0.1,2)))</f>
        <v>0.12</v>
      </c>
      <c r="AD550" s="544" t="n">
        <f aca="false">IF($Y550="--","--",0.15)</f>
        <v>0.15</v>
      </c>
      <c r="AE550" s="545" t="n">
        <f aca="false">IF($Y550="--","--",ROUND(AB550+AC550+AD550,2))</f>
        <v>2.63</v>
      </c>
      <c r="AF550" s="565" t="n">
        <f aca="false">IF($Y550="--","--",IF($AB550&lt;=2,$Y550+1,($Y550+1)+ROUNDUP($AB550-2,0)*0.1))</f>
        <v>2.8</v>
      </c>
      <c r="AG550" s="566" t="n">
        <f aca="false">IF($D550=0.4,0.92,IF($D550=0.6,0.68,IF($D550=0.8,0.74,IF($D550=1,0.7,IF($D550=1.2,0.66,IF($D550=1.5,0.6,IF($D550&lt;=2,(2.4-(D550+0.3)),"--")))))))</f>
        <v>0.66</v>
      </c>
      <c r="AH550" s="547" t="n">
        <f aca="false">IF($Y550="--","--",IF($AE550&lt;=$W$4,ROUND(IF($AE550&lt;1.5,$AE550*$AF550*$AG550,1.5*$AF550*$AG550),2),0))</f>
        <v>0</v>
      </c>
      <c r="AI550" s="547" t="n">
        <f aca="false">IF($Y550="--","--",IF($AE550&gt;$W$4,ROUND(IF($AE550&lt;1.5,$AE550*$AF550*$AG550,1.5*$AF550*$AG550),2),0))</f>
        <v>2.77</v>
      </c>
      <c r="AJ550" s="547" t="n">
        <f aca="false">IF($Y550="--","--",IF($AE550&gt;$W$4,ROUND(IF($AE550&lt;1.5,0,IF($AE550&gt;3,1.5*$AF550*$AG550,($AE550-1.5)*$AF550*$AG550)),2),0))</f>
        <v>2.09</v>
      </c>
      <c r="AK550" s="547" t="n">
        <f aca="false">IF($Y550="--","--",IF($AE550&gt;$W$4,ROUND(IF($AE550&lt;3,0,IF($AE550&gt;4.5,1.5*$AF550*$AG550,($AE550-3)*$AF550*$AG550)),2),0))</f>
        <v>0</v>
      </c>
      <c r="AL550" s="547" t="n">
        <f aca="false">IF($Y550="--","--",IF($AE550&gt;$W$4,ROUND(IF($AE550&lt;4.5,0,IF($AE550&gt;6,($AE550-4.5)*$AF550*$AG550,($AE550-4.5)*$AF550*$AG550)),2),0))</f>
        <v>0</v>
      </c>
      <c r="AM550" s="544" t="n">
        <f aca="false">IF($Y550="--","--",IF($AE550&gt;$W$4,IF($AE550&lt;=4,ROUND(($AG550*4)*($AE550+0.5)*2,2),0),0))</f>
        <v>16.53</v>
      </c>
      <c r="AN550" s="548" t="n">
        <f aca="false">IF($Y550="--","--",IF($AE550&gt;$W$4,IF($AE550&gt;4,ROUND(($AG550*4)*($AE550+0.5)*2,2),0),0))</f>
        <v>0</v>
      </c>
      <c r="AO550" s="558" t="s">
        <v>1632</v>
      </c>
      <c r="AP550" s="570" t="s">
        <v>10</v>
      </c>
      <c r="AQ550" s="571" t="s">
        <v>1633</v>
      </c>
      <c r="AR550" s="560" t="n">
        <v>1.2</v>
      </c>
      <c r="AS550" s="561"/>
      <c r="AT550" s="561"/>
      <c r="AU550" s="562" t="n">
        <v>20</v>
      </c>
      <c r="AV550" s="560" t="n">
        <f aca="false">IF($Y550="--","--",Y550+0.2)</f>
        <v>1.9</v>
      </c>
      <c r="AW550" s="564" t="s">
        <v>1151</v>
      </c>
      <c r="AX550" s="561" t="n">
        <f aca="false">AV550</f>
        <v>1.9</v>
      </c>
      <c r="AY550" s="538" t="n">
        <f aca="false">IF(D550&gt;2,AU550,AU550-AV550)</f>
        <v>18.1</v>
      </c>
      <c r="AZ550" s="538" t="n">
        <f aca="false">N550</f>
        <v>0.24</v>
      </c>
      <c r="BA550" s="538" t="n">
        <f aca="false">P550</f>
        <v>2.14</v>
      </c>
      <c r="BB550" s="537" t="n">
        <f aca="false">IF(F550=0,IF(ROUND(AY550*(((N550*P550)+(((D550+M550*2)/6)*P550))-ROUND(((D550+M550*2)^2)*((PI()*96.379/(4*360))-((SIN((96.379/2)*PI()/180))*(COS((96.379/2)*PI()/180))/4)),4)),2),ROUND(AY550*(((N550*P550)+(((D550+M550*2)/4)*P550))-ROUND(((D550+M550*2)^2)*((PI()*120/(4*360))-((SIN((120/2)*PI()/180))*(COS((120/2)*PI()/180))/4)),4)),2)),0)</f>
        <v>17.48</v>
      </c>
      <c r="BC550" s="549" t="n">
        <f aca="false">IF(F550&gt;0,ROUND(AY550*N550*P550,2),0)</f>
        <v>0</v>
      </c>
      <c r="BD550" s="549" t="n">
        <f aca="false">SUM(Q550:U550,AH550:AL550)</f>
        <v>123.42</v>
      </c>
      <c r="BE550" s="549" t="n">
        <f aca="false">IF(F550=0,ROUND((PI()*((D550+M550*2)^2)/4)*AY550,2),ROUND((D550+M550*2)*(F550+M550*2)*AY550,2))</f>
        <v>29.48</v>
      </c>
      <c r="BF550" s="572" t="n">
        <f aca="false">IF(($I550+M550-0.15)&lt;=2,($I550+M550+0.15),IF(($I550+M550)&lt;=3,2.35,($I550+M550+0.2)-0.85))</f>
        <v>2.35</v>
      </c>
      <c r="BG550" s="572" t="n">
        <f aca="false">IF(D550&gt;2,(I550-F550-M550-0.11),IF(($I550+M550)&lt;=2,0,IF(($I550+M550)&gt;3,0.85,(I550+M550+0.2-BF550))))</f>
        <v>0.3275</v>
      </c>
      <c r="BH550" s="572" t="n">
        <f aca="false">IF(D550&gt;2,ROUND(((1.42+0.4)+(0.91+0.4))*2*BG550,2),ROUND(AV550*AX550*BF550,2))</f>
        <v>8.48</v>
      </c>
      <c r="BI550" s="572" t="n">
        <f aca="false">ROUND(((PI()*0.9^2)/4)*BG550,2)</f>
        <v>0.21</v>
      </c>
      <c r="BJ550" s="550" t="n">
        <f aca="false">ROUND(BD550-BE550-BH550-BI550-BB550-BC550,2)</f>
        <v>67.77</v>
      </c>
      <c r="BK550" s="516"/>
    </row>
    <row r="551" customFormat="false" ht="14.25" hidden="false" customHeight="false" outlineLevel="0" collapsed="false">
      <c r="A551" s="558" t="s">
        <v>1633</v>
      </c>
      <c r="B551" s="570" t="s">
        <v>10</v>
      </c>
      <c r="C551" s="559" t="s">
        <v>1634</v>
      </c>
      <c r="D551" s="560" t="n">
        <v>1.5</v>
      </c>
      <c r="E551" s="561"/>
      <c r="F551" s="561"/>
      <c r="G551" s="560" t="s">
        <v>1150</v>
      </c>
      <c r="H551" s="562" t="n">
        <v>40</v>
      </c>
      <c r="I551" s="563" t="n">
        <v>2.7535</v>
      </c>
      <c r="J551" s="563" t="n">
        <v>3.0765</v>
      </c>
      <c r="K551" s="536" t="n">
        <v>0</v>
      </c>
      <c r="L551" s="537" t="n">
        <f aca="false">ROUND((I551+J551)/2,2)</f>
        <v>2.92</v>
      </c>
      <c r="M551" s="538" t="n">
        <f aca="false">IF(F551=0,ROUND($D551*0.1,2),IF(D551&gt;2.8,0.18,0.15))</f>
        <v>0.15</v>
      </c>
      <c r="N551" s="538" t="n">
        <f aca="false">IF(F551=0,IF(ROUND($D551/4,2),IF(ROUND(($D551*1.2)/6,2)&lt;0.1,0.1,ROUND(($D551*1.2)/6,2))),0.5)</f>
        <v>0.3</v>
      </c>
      <c r="O551" s="537" t="n">
        <f aca="false">L551+M551+N551</f>
        <v>3.37</v>
      </c>
      <c r="P551" s="537" t="n">
        <f aca="false">IF(O551&lt;2,(D551+M551*2)+0.6,(D551+M551*2)+0.6+ROUNDUP(O551-2,0)*0.1)</f>
        <v>2.6</v>
      </c>
      <c r="Q551" s="539" t="n">
        <f aca="false">IF($O551&lt;=$W$4,ROUND(IF($O551&lt;1.5,$O551*$H551*$P551,1.5*$H551*$P551),2),0)</f>
        <v>0</v>
      </c>
      <c r="R551" s="539" t="n">
        <f aca="false">IF($O551&gt;$W$4,ROUND(IF($O551&lt;1.5,$O551*$H551*$P551,1.5*$H551*$P551),2),0)</f>
        <v>156</v>
      </c>
      <c r="S551" s="539" t="n">
        <f aca="false">IF($O551&gt;$W$4,ROUND(IF($O551&lt;1.5,0,IF($O551&gt;3,1.5*$H551*$P551,($O551-1.5)*$H551*$P551)),2),0)</f>
        <v>156</v>
      </c>
      <c r="T551" s="539" t="n">
        <f aca="false">IF($O551&gt;$W$4,ROUND(IF($O551&lt;3,0,IF($O551&gt;4.5,1.5*$H551*$P551,($O551-3)*$H551*$P551)),2),0)</f>
        <v>38.48</v>
      </c>
      <c r="U551" s="539" t="n">
        <f aca="false">IF($O551&gt;$W$4,ROUND(IF($O551&lt;4.5,0,IF($O551&gt;6,($O551-4.5)*$H551*$P551,($O551-4.5)*$H551*$P551)),2),0)</f>
        <v>0</v>
      </c>
      <c r="V551" s="540" t="n">
        <f aca="false">IF($O551&gt;$W$4,IF($O551&lt;=4,ROUND($H551*($O551+0.5)*2,2),0),0)</f>
        <v>309.6</v>
      </c>
      <c r="W551" s="541" t="n">
        <f aca="false">IF($O551&gt;$W$4,IF($O551&gt;4,ROUND($H551*($O551+0.5)*2,2),0),0)</f>
        <v>0</v>
      </c>
      <c r="X551" s="558" t="str">
        <f aca="false">A551</f>
        <v>JD53-12</v>
      </c>
      <c r="Y551" s="560" t="n">
        <f aca="false">IF($D551=0.4,1.2,IF($D551=0.6,1.2,IF($D551=0.8,1.3,IF($D551=1,1.5,IF($D551=1.2,1.7,IF($D551&lt;=2,2,"--"))))))</f>
        <v>2</v>
      </c>
      <c r="Z551" s="564" t="s">
        <v>1151</v>
      </c>
      <c r="AA551" s="561" t="n">
        <f aca="false">Y551</f>
        <v>2</v>
      </c>
      <c r="AB551" s="543" t="n">
        <f aca="false">IF($Y551="--","--",I551)</f>
        <v>2.7535</v>
      </c>
      <c r="AC551" s="544" t="n">
        <f aca="false">IF($Y551="--","--",IF(D551&gt;1.5,0.15,ROUND($D551*0.1,2)))</f>
        <v>0.15</v>
      </c>
      <c r="AD551" s="544" t="n">
        <f aca="false">IF($Y551="--","--",0.15)</f>
        <v>0.15</v>
      </c>
      <c r="AE551" s="545" t="n">
        <f aca="false">IF($Y551="--","--",ROUND(AB551+AC551+AD551,2))</f>
        <v>3.05</v>
      </c>
      <c r="AF551" s="565" t="n">
        <f aca="false">IF($Y551="--","--",IF($AB551&lt;=2,$Y551+1,($Y551+1)+ROUNDUP($AB551-2,0)*0.1))</f>
        <v>3.1</v>
      </c>
      <c r="AG551" s="566" t="n">
        <f aca="false">IF($D551=0.4,0.92,IF($D551=0.6,0.68,IF($D551=0.8,0.74,IF($D551=1,0.7,IF($D551=1.2,0.66,IF($D551=1.5,0.6,IF($D551&lt;=2,(2.4-(D551+0.3)),"--")))))))</f>
        <v>0.6</v>
      </c>
      <c r="AH551" s="547" t="n">
        <f aca="false">IF($Y551="--","--",IF($AE551&lt;=$W$4,ROUND(IF($AE551&lt;1.5,$AE551*$AF551*$AG551,1.5*$AF551*$AG551),2),0))</f>
        <v>0</v>
      </c>
      <c r="AI551" s="547" t="n">
        <f aca="false">IF($Y551="--","--",IF($AE551&gt;$W$4,ROUND(IF($AE551&lt;1.5,$AE551*$AF551*$AG551,1.5*$AF551*$AG551),2),0))</f>
        <v>2.79</v>
      </c>
      <c r="AJ551" s="547" t="n">
        <f aca="false">IF($Y551="--","--",IF($AE551&gt;$W$4,ROUND(IF($AE551&lt;1.5,0,IF($AE551&gt;3,1.5*$AF551*$AG551,($AE551-1.5)*$AF551*$AG551)),2),0))</f>
        <v>2.79</v>
      </c>
      <c r="AK551" s="547" t="n">
        <f aca="false">IF($Y551="--","--",IF($AE551&gt;$W$4,ROUND(IF($AE551&lt;3,0,IF($AE551&gt;4.5,1.5*$AF551*$AG551,($AE551-3)*$AF551*$AG551)),2),0))</f>
        <v>0.09</v>
      </c>
      <c r="AL551" s="547" t="n">
        <f aca="false">IF($Y551="--","--",IF($AE551&gt;$W$4,ROUND(IF($AE551&lt;4.5,0,IF($AE551&gt;6,($AE551-4.5)*$AF551*$AG551,($AE551-4.5)*$AF551*$AG551)),2),0))</f>
        <v>0</v>
      </c>
      <c r="AM551" s="544" t="n">
        <f aca="false">IF($Y551="--","--",IF($AE551&gt;$W$4,IF($AE551&lt;=4,ROUND(($AG551*4)*($AE551+0.5)*2,2),0),0))</f>
        <v>17.04</v>
      </c>
      <c r="AN551" s="548" t="n">
        <f aca="false">IF($Y551="--","--",IF($AE551&gt;$W$4,IF($AE551&gt;4,ROUND(($AG551*4)*($AE551+0.5)*2,2),0),0))</f>
        <v>0</v>
      </c>
      <c r="AO551" s="558" t="s">
        <v>1633</v>
      </c>
      <c r="AP551" s="570" t="s">
        <v>10</v>
      </c>
      <c r="AQ551" s="571" t="s">
        <v>1634</v>
      </c>
      <c r="AR551" s="560" t="n">
        <v>1.5</v>
      </c>
      <c r="AS551" s="561"/>
      <c r="AT551" s="561"/>
      <c r="AU551" s="562" t="n">
        <v>40</v>
      </c>
      <c r="AV551" s="560" t="n">
        <f aca="false">IF($Y551="--","--",Y551+0.2)</f>
        <v>2.2</v>
      </c>
      <c r="AW551" s="564" t="s">
        <v>1151</v>
      </c>
      <c r="AX551" s="561" t="n">
        <f aca="false">AV551</f>
        <v>2.2</v>
      </c>
      <c r="AY551" s="538" t="n">
        <f aca="false">IF(D551&gt;2,AU551,AU551-AV551)</f>
        <v>37.8</v>
      </c>
      <c r="AZ551" s="538" t="n">
        <f aca="false">N551</f>
        <v>0.3</v>
      </c>
      <c r="BA551" s="538" t="n">
        <f aca="false">P551</f>
        <v>2.6</v>
      </c>
      <c r="BB551" s="537" t="n">
        <f aca="false">IF(F551=0,IF(ROUND(AY551*(((N551*P551)+(((D551+M551*2)/6)*P551))-ROUND(((D551+M551*2)^2)*((PI()*96.379/(4*360))-((SIN((96.379/2)*PI()/180))*(COS((96.379/2)*PI()/180))/4)),4)),2),ROUND(AY551*(((N551*P551)+(((D551+M551*2)/4)*P551))-ROUND(((D551+M551*2)^2)*((PI()*120/(4*360))-((SIN((120/2)*PI()/180))*(COS((120/2)*PI()/180))/4)),4)),2)),0)</f>
        <v>54.9</v>
      </c>
      <c r="BC551" s="549" t="n">
        <f aca="false">IF(F551&gt;0,ROUND(AY551*N551*P551,2),0)</f>
        <v>0</v>
      </c>
      <c r="BD551" s="549" t="n">
        <f aca="false">SUM(Q551:U551,AH551:AL551)</f>
        <v>356.15</v>
      </c>
      <c r="BE551" s="549" t="n">
        <f aca="false">IF(F551=0,ROUND((PI()*((D551+M551*2)^2)/4)*AY551,2),ROUND((D551+M551*2)*(F551+M551*2)*AY551,2))</f>
        <v>96.19</v>
      </c>
      <c r="BF551" s="572" t="n">
        <f aca="false">IF(($I551+M551-0.15)&lt;=2,($I551+M551+0.15),IF(($I551+M551)&lt;=3,2.35,($I551+M551+0.2)-0.85))</f>
        <v>2.35</v>
      </c>
      <c r="BG551" s="572" t="n">
        <f aca="false">IF(D551&gt;2,(I551-F551-M551-0.11),IF(($I551+M551)&lt;=2,0,IF(($I551+M551)&gt;3,0.85,(I551+M551+0.2-BF551))))</f>
        <v>0.7535</v>
      </c>
      <c r="BH551" s="572" t="n">
        <f aca="false">IF(D551&gt;2,ROUND(((1.42+0.4)+(0.91+0.4))*2*BG551,2),ROUND(AV551*AX551*BF551,2))</f>
        <v>11.37</v>
      </c>
      <c r="BI551" s="572" t="n">
        <f aca="false">ROUND(((PI()*0.9^2)/4)*BG551,2)</f>
        <v>0.48</v>
      </c>
      <c r="BJ551" s="550" t="n">
        <f aca="false">ROUND(BD551-BE551-BH551-BI551-BB551-BC551,2)</f>
        <v>193.21</v>
      </c>
      <c r="BK551" s="516"/>
    </row>
    <row r="552" customFormat="false" ht="14.25" hidden="false" customHeight="false" outlineLevel="0" collapsed="false">
      <c r="A552" s="558" t="s">
        <v>1634</v>
      </c>
      <c r="B552" s="570" t="s">
        <v>10</v>
      </c>
      <c r="C552" s="559" t="s">
        <v>1635</v>
      </c>
      <c r="D552" s="560" t="n">
        <v>1.5</v>
      </c>
      <c r="E552" s="561"/>
      <c r="F552" s="561"/>
      <c r="G552" s="560" t="s">
        <v>1150</v>
      </c>
      <c r="H552" s="562" t="n">
        <v>35</v>
      </c>
      <c r="I552" s="563" t="n">
        <v>3.0765</v>
      </c>
      <c r="J552" s="563" t="n">
        <v>3.3785</v>
      </c>
      <c r="K552" s="536" t="n">
        <v>0</v>
      </c>
      <c r="L552" s="537" t="n">
        <f aca="false">ROUND((I552+J552)/2,2)</f>
        <v>3.23</v>
      </c>
      <c r="M552" s="538" t="n">
        <f aca="false">IF(F552=0,ROUND($D552*0.1,2),IF(D552&gt;2.8,0.18,0.15))</f>
        <v>0.15</v>
      </c>
      <c r="N552" s="538" t="n">
        <f aca="false">IF(F552=0,IF(ROUND($D552/4,2),IF(ROUND(($D552*1.2)/6,2)&lt;0.1,0.1,ROUND(($D552*1.2)/6,2))),0.5)</f>
        <v>0.3</v>
      </c>
      <c r="O552" s="537" t="n">
        <f aca="false">L552+M552+N552</f>
        <v>3.68</v>
      </c>
      <c r="P552" s="537" t="n">
        <f aca="false">IF(O552&lt;2,(D552+M552*2)+0.6,(D552+M552*2)+0.6+ROUNDUP(O552-2,0)*0.1)</f>
        <v>2.6</v>
      </c>
      <c r="Q552" s="539" t="n">
        <f aca="false">IF($O552&lt;=$W$4,ROUND(IF($O552&lt;1.5,$O552*$H552*$P552,1.5*$H552*$P552),2),0)</f>
        <v>0</v>
      </c>
      <c r="R552" s="539" t="n">
        <f aca="false">IF($O552&gt;$W$4,ROUND(IF($O552&lt;1.5,$O552*$H552*$P552,1.5*$H552*$P552),2),0)</f>
        <v>136.5</v>
      </c>
      <c r="S552" s="539" t="n">
        <f aca="false">IF($O552&gt;$W$4,ROUND(IF($O552&lt;1.5,0,IF($O552&gt;3,1.5*$H552*$P552,($O552-1.5)*$H552*$P552)),2),0)</f>
        <v>136.5</v>
      </c>
      <c r="T552" s="539" t="n">
        <f aca="false">IF($O552&gt;$W$4,ROUND(IF($O552&lt;3,0,IF($O552&gt;4.5,1.5*$H552*$P552,($O552-3)*$H552*$P552)),2),0)</f>
        <v>61.88</v>
      </c>
      <c r="U552" s="539" t="n">
        <f aca="false">IF($O552&gt;$W$4,ROUND(IF($O552&lt;4.5,0,IF($O552&gt;6,($O552-4.5)*$H552*$P552,($O552-4.5)*$H552*$P552)),2),0)</f>
        <v>0</v>
      </c>
      <c r="V552" s="540" t="n">
        <f aca="false">IF($O552&gt;$W$4,IF($O552&lt;=4,ROUND($H552*($O552+0.5)*2,2),0),0)</f>
        <v>292.6</v>
      </c>
      <c r="W552" s="541" t="n">
        <f aca="false">IF($O552&gt;$W$4,IF($O552&gt;4,ROUND($H552*($O552+0.5)*2,2),0),0)</f>
        <v>0</v>
      </c>
      <c r="X552" s="558" t="str">
        <f aca="false">A552</f>
        <v>JD53-13</v>
      </c>
      <c r="Y552" s="560" t="n">
        <f aca="false">IF($D552=0.4,1.2,IF($D552=0.6,1.2,IF($D552=0.8,1.3,IF($D552=1,1.5,IF($D552=1.2,1.7,IF($D552&lt;=2,2,"--"))))))</f>
        <v>2</v>
      </c>
      <c r="Z552" s="564" t="s">
        <v>1151</v>
      </c>
      <c r="AA552" s="561" t="n">
        <f aca="false">Y552</f>
        <v>2</v>
      </c>
      <c r="AB552" s="543" t="n">
        <f aca="false">IF($Y552="--","--",I552)</f>
        <v>3.0765</v>
      </c>
      <c r="AC552" s="544" t="n">
        <f aca="false">IF($Y552="--","--",IF(D552&gt;1.5,0.15,ROUND($D552*0.1,2)))</f>
        <v>0.15</v>
      </c>
      <c r="AD552" s="544" t="n">
        <f aca="false">IF($Y552="--","--",0.15)</f>
        <v>0.15</v>
      </c>
      <c r="AE552" s="545" t="n">
        <f aca="false">IF($Y552="--","--",ROUND(AB552+AC552+AD552,2))</f>
        <v>3.38</v>
      </c>
      <c r="AF552" s="565" t="n">
        <f aca="false">IF($Y552="--","--",IF($AB552&lt;=2,$Y552+1,($Y552+1)+ROUNDUP($AB552-2,0)*0.1))</f>
        <v>3.2</v>
      </c>
      <c r="AG552" s="566" t="n">
        <f aca="false">IF($D552=0.4,0.92,IF($D552=0.6,0.68,IF($D552=0.8,0.74,IF($D552=1,0.7,IF($D552=1.2,0.66,IF($D552=1.5,0.6,IF($D552&lt;=2,(2.4-(D552+0.3)),"--")))))))</f>
        <v>0.6</v>
      </c>
      <c r="AH552" s="547" t="n">
        <f aca="false">IF($Y552="--","--",IF($AE552&lt;=$W$4,ROUND(IF($AE552&lt;1.5,$AE552*$AF552*$AG552,1.5*$AF552*$AG552),2),0))</f>
        <v>0</v>
      </c>
      <c r="AI552" s="547" t="n">
        <f aca="false">IF($Y552="--","--",IF($AE552&gt;$W$4,ROUND(IF($AE552&lt;1.5,$AE552*$AF552*$AG552,1.5*$AF552*$AG552),2),0))</f>
        <v>2.88</v>
      </c>
      <c r="AJ552" s="547" t="n">
        <f aca="false">IF($Y552="--","--",IF($AE552&gt;$W$4,ROUND(IF($AE552&lt;1.5,0,IF($AE552&gt;3,1.5*$AF552*$AG552,($AE552-1.5)*$AF552*$AG552)),2),0))</f>
        <v>2.88</v>
      </c>
      <c r="AK552" s="547" t="n">
        <f aca="false">IF($Y552="--","--",IF($AE552&gt;$W$4,ROUND(IF($AE552&lt;3,0,IF($AE552&gt;4.5,1.5*$AF552*$AG552,($AE552-3)*$AF552*$AG552)),2),0))</f>
        <v>0.73</v>
      </c>
      <c r="AL552" s="547" t="n">
        <f aca="false">IF($Y552="--","--",IF($AE552&gt;$W$4,ROUND(IF($AE552&lt;4.5,0,IF($AE552&gt;6,($AE552-4.5)*$AF552*$AG552,($AE552-4.5)*$AF552*$AG552)),2),0))</f>
        <v>0</v>
      </c>
      <c r="AM552" s="544" t="n">
        <f aca="false">IF($Y552="--","--",IF($AE552&gt;$W$4,IF($AE552&lt;=4,ROUND(($AG552*4)*($AE552+0.5)*2,2),0),0))</f>
        <v>18.62</v>
      </c>
      <c r="AN552" s="548" t="n">
        <f aca="false">IF($Y552="--","--",IF($AE552&gt;$W$4,IF($AE552&gt;4,ROUND(($AG552*4)*($AE552+0.5)*2,2),0),0))</f>
        <v>0</v>
      </c>
      <c r="AO552" s="558" t="s">
        <v>1634</v>
      </c>
      <c r="AP552" s="570" t="s">
        <v>10</v>
      </c>
      <c r="AQ552" s="571" t="s">
        <v>1635</v>
      </c>
      <c r="AR552" s="560" t="n">
        <v>1.5</v>
      </c>
      <c r="AS552" s="561"/>
      <c r="AT552" s="561"/>
      <c r="AU552" s="562" t="n">
        <v>35</v>
      </c>
      <c r="AV552" s="560" t="n">
        <f aca="false">IF($Y552="--","--",Y552+0.2)</f>
        <v>2.2</v>
      </c>
      <c r="AW552" s="564" t="s">
        <v>1151</v>
      </c>
      <c r="AX552" s="561" t="n">
        <f aca="false">AV552</f>
        <v>2.2</v>
      </c>
      <c r="AY552" s="538" t="n">
        <f aca="false">IF(D552&gt;2,AU552,AU552-AV552)</f>
        <v>32.8</v>
      </c>
      <c r="AZ552" s="538" t="n">
        <f aca="false">N552</f>
        <v>0.3</v>
      </c>
      <c r="BA552" s="538" t="n">
        <f aca="false">P552</f>
        <v>2.6</v>
      </c>
      <c r="BB552" s="537" t="n">
        <f aca="false">IF(F552=0,IF(ROUND(AY552*(((N552*P552)+(((D552+M552*2)/6)*P552))-ROUND(((D552+M552*2)^2)*((PI()*96.379/(4*360))-((SIN((96.379/2)*PI()/180))*(COS((96.379/2)*PI()/180))/4)),4)),2),ROUND(AY552*(((N552*P552)+(((D552+M552*2)/4)*P552))-ROUND(((D552+M552*2)^2)*((PI()*120/(4*360))-((SIN((120/2)*PI()/180))*(COS((120/2)*PI()/180))/4)),4)),2)),0)</f>
        <v>47.64</v>
      </c>
      <c r="BC552" s="549" t="n">
        <f aca="false">IF(F552&gt;0,ROUND(AY552*N552*P552,2),0)</f>
        <v>0</v>
      </c>
      <c r="BD552" s="549" t="n">
        <f aca="false">SUM(Q552:U552,AH552:AL552)</f>
        <v>341.37</v>
      </c>
      <c r="BE552" s="549" t="n">
        <f aca="false">IF(F552=0,ROUND((PI()*((D552+M552*2)^2)/4)*AY552,2),ROUND((D552+M552*2)*(F552+M552*2)*AY552,2))</f>
        <v>83.47</v>
      </c>
      <c r="BF552" s="572" t="n">
        <f aca="false">IF(($I552+M552-0.15)&lt;=2,($I552+M552+0.15),IF(($I552+M552)&lt;=3,2.35,($I552+M552+0.2)-0.85))</f>
        <v>2.5765</v>
      </c>
      <c r="BG552" s="572" t="n">
        <f aca="false">IF(D552&gt;2,(I552-F552-M552-0.11),IF(($I552+M552)&lt;=2,0,IF(($I552+M552)&gt;3,0.85,(I552+M552+0.2-BF552))))</f>
        <v>0.85</v>
      </c>
      <c r="BH552" s="572" t="n">
        <f aca="false">IF(D552&gt;2,ROUND(((1.42+0.4)+(0.91+0.4))*2*BG552,2),ROUND(AV552*AX552*BF552,2))</f>
        <v>12.47</v>
      </c>
      <c r="BI552" s="572" t="n">
        <f aca="false">ROUND(((PI()*0.9^2)/4)*BG552,2)</f>
        <v>0.54</v>
      </c>
      <c r="BJ552" s="550" t="n">
        <f aca="false">ROUND(BD552-BE552-BH552-BI552-BB552-BC552,2)</f>
        <v>197.25</v>
      </c>
      <c r="BK552" s="516"/>
    </row>
    <row r="553" customFormat="false" ht="14.25" hidden="false" customHeight="false" outlineLevel="0" collapsed="false">
      <c r="A553" s="558" t="s">
        <v>1635</v>
      </c>
      <c r="B553" s="570" t="s">
        <v>10</v>
      </c>
      <c r="C553" s="559" t="s">
        <v>1620</v>
      </c>
      <c r="D553" s="560" t="n">
        <v>1.5</v>
      </c>
      <c r="E553" s="561"/>
      <c r="F553" s="561"/>
      <c r="G553" s="560" t="s">
        <v>1150</v>
      </c>
      <c r="H553" s="562" t="n">
        <v>32</v>
      </c>
      <c r="I553" s="563" t="n">
        <v>3.3785</v>
      </c>
      <c r="J553" s="563" t="n">
        <v>3.7569</v>
      </c>
      <c r="K553" s="536" t="n">
        <v>0</v>
      </c>
      <c r="L553" s="537" t="n">
        <f aca="false">ROUND((I553+J553)/2,2)</f>
        <v>3.57</v>
      </c>
      <c r="M553" s="538" t="n">
        <f aca="false">IF(F553=0,ROUND($D553*0.1,2),IF(D553&gt;2.8,0.18,0.15))</f>
        <v>0.15</v>
      </c>
      <c r="N553" s="538" t="n">
        <f aca="false">IF(F553=0,IF(ROUND($D553/4,2),IF(ROUND(($D553*1.2)/6,2)&lt;0.1,0.1,ROUND(($D553*1.2)/6,2))),0.5)</f>
        <v>0.3</v>
      </c>
      <c r="O553" s="537" t="n">
        <f aca="false">L553+M553+N553</f>
        <v>4.02</v>
      </c>
      <c r="P553" s="537" t="n">
        <f aca="false">IF(O553&lt;2,(D553+M553*2)+0.6,(D553+M553*2)+0.6+ROUNDUP(O553-2,0)*0.1)</f>
        <v>2.7</v>
      </c>
      <c r="Q553" s="539" t="n">
        <f aca="false">IF($O553&lt;=$W$4,ROUND(IF($O553&lt;1.5,$O553*$H553*$P553,1.5*$H553*$P553),2),0)</f>
        <v>0</v>
      </c>
      <c r="R553" s="539" t="n">
        <f aca="false">IF($O553&gt;$W$4,ROUND(IF($O553&lt;1.5,$O553*$H553*$P553,1.5*$H553*$P553),2),0)</f>
        <v>129.6</v>
      </c>
      <c r="S553" s="539" t="n">
        <f aca="false">IF($O553&gt;$W$4,ROUND(IF($O553&lt;1.5,0,IF($O553&gt;3,1.5*$H553*$P553,($O553-1.5)*$H553*$P553)),2),0)</f>
        <v>129.6</v>
      </c>
      <c r="T553" s="539" t="n">
        <f aca="false">IF($O553&gt;$W$4,ROUND(IF($O553&lt;3,0,IF($O553&gt;4.5,1.5*$H553*$P553,($O553-3)*$H553*$P553)),2),0)</f>
        <v>88.13</v>
      </c>
      <c r="U553" s="539" t="n">
        <f aca="false">IF($O553&gt;$W$4,ROUND(IF($O553&lt;4.5,0,IF($O553&gt;6,($O553-4.5)*$H553*$P553,($O553-4.5)*$H553*$P553)),2),0)</f>
        <v>0</v>
      </c>
      <c r="V553" s="540" t="n">
        <f aca="false">IF($O553&gt;$W$4,IF($O553&lt;=4,ROUND($H553*($O553+0.5)*2,2),0),0)</f>
        <v>0</v>
      </c>
      <c r="W553" s="541" t="n">
        <f aca="false">IF($O553&gt;$W$4,IF($O553&gt;4,ROUND($H553*($O553+0.5)*2,2),0),0)</f>
        <v>289.28</v>
      </c>
      <c r="X553" s="558" t="str">
        <f aca="false">A553</f>
        <v>JD53-14</v>
      </c>
      <c r="Y553" s="560" t="n">
        <f aca="false">IF($D553=0.4,1.2,IF($D553=0.6,1.2,IF($D553=0.8,1.3,IF($D553=1,1.5,IF($D553=1.2,1.7,IF($D553&lt;=2,2,"--"))))))</f>
        <v>2</v>
      </c>
      <c r="Z553" s="564" t="s">
        <v>1151</v>
      </c>
      <c r="AA553" s="561" t="n">
        <f aca="false">Y553</f>
        <v>2</v>
      </c>
      <c r="AB553" s="543" t="n">
        <f aca="false">IF($Y553="--","--",I553)</f>
        <v>3.3785</v>
      </c>
      <c r="AC553" s="544" t="n">
        <f aca="false">IF($Y553="--","--",IF(D553&gt;1.5,0.15,ROUND($D553*0.1,2)))</f>
        <v>0.15</v>
      </c>
      <c r="AD553" s="544" t="n">
        <f aca="false">IF($Y553="--","--",0.15)</f>
        <v>0.15</v>
      </c>
      <c r="AE553" s="545" t="n">
        <f aca="false">IF($Y553="--","--",ROUND(AB553+AC553+AD553,2))</f>
        <v>3.68</v>
      </c>
      <c r="AF553" s="565" t="n">
        <f aca="false">IF($Y553="--","--",IF($AB553&lt;=2,$Y553+1,($Y553+1)+ROUNDUP($AB553-2,0)*0.1))</f>
        <v>3.2</v>
      </c>
      <c r="AG553" s="566" t="n">
        <f aca="false">IF($D553=0.4,0.92,IF($D553=0.6,0.68,IF($D553=0.8,0.74,IF($D553=1,0.7,IF($D553=1.2,0.66,IF($D553=1.5,0.6,IF($D553&lt;=2,(2.4-(D553+0.3)),"--")))))))</f>
        <v>0.6</v>
      </c>
      <c r="AH553" s="547" t="n">
        <f aca="false">IF($Y553="--","--",IF($AE553&lt;=$W$4,ROUND(IF($AE553&lt;1.5,$AE553*$AF553*$AG553,1.5*$AF553*$AG553),2),0))</f>
        <v>0</v>
      </c>
      <c r="AI553" s="547" t="n">
        <f aca="false">IF($Y553="--","--",IF($AE553&gt;$W$4,ROUND(IF($AE553&lt;1.5,$AE553*$AF553*$AG553,1.5*$AF553*$AG553),2),0))</f>
        <v>2.88</v>
      </c>
      <c r="AJ553" s="547" t="n">
        <f aca="false">IF($Y553="--","--",IF($AE553&gt;$W$4,ROUND(IF($AE553&lt;1.5,0,IF($AE553&gt;3,1.5*$AF553*$AG553,($AE553-1.5)*$AF553*$AG553)),2),0))</f>
        <v>2.88</v>
      </c>
      <c r="AK553" s="547" t="n">
        <f aca="false">IF($Y553="--","--",IF($AE553&gt;$W$4,ROUND(IF($AE553&lt;3,0,IF($AE553&gt;4.5,1.5*$AF553*$AG553,($AE553-3)*$AF553*$AG553)),2),0))</f>
        <v>1.31</v>
      </c>
      <c r="AL553" s="547" t="n">
        <f aca="false">IF($Y553="--","--",IF($AE553&gt;$W$4,ROUND(IF($AE553&lt;4.5,0,IF($AE553&gt;6,($AE553-4.5)*$AF553*$AG553,($AE553-4.5)*$AF553*$AG553)),2),0))</f>
        <v>0</v>
      </c>
      <c r="AM553" s="544" t="n">
        <f aca="false">IF($Y553="--","--",IF($AE553&gt;$W$4,IF($AE553&lt;=4,ROUND(($AG553*4)*($AE553+0.5)*2,2),0),0))</f>
        <v>20.06</v>
      </c>
      <c r="AN553" s="548" t="n">
        <f aca="false">IF($Y553="--","--",IF($AE553&gt;$W$4,IF($AE553&gt;4,ROUND(($AG553*4)*($AE553+0.5)*2,2),0),0))</f>
        <v>0</v>
      </c>
      <c r="AO553" s="558" t="s">
        <v>1635</v>
      </c>
      <c r="AP553" s="570" t="s">
        <v>10</v>
      </c>
      <c r="AQ553" s="571" t="s">
        <v>1620</v>
      </c>
      <c r="AR553" s="560" t="n">
        <v>1.5</v>
      </c>
      <c r="AS553" s="561"/>
      <c r="AT553" s="561"/>
      <c r="AU553" s="562" t="n">
        <v>32</v>
      </c>
      <c r="AV553" s="560" t="n">
        <f aca="false">IF($Y553="--","--",Y553+0.2)</f>
        <v>2.2</v>
      </c>
      <c r="AW553" s="564" t="s">
        <v>1151</v>
      </c>
      <c r="AX553" s="561" t="n">
        <f aca="false">AV553</f>
        <v>2.2</v>
      </c>
      <c r="AY553" s="538" t="n">
        <f aca="false">IF(D553&gt;2,AU553,AU553-AV553)</f>
        <v>29.8</v>
      </c>
      <c r="AZ553" s="538" t="n">
        <f aca="false">N553</f>
        <v>0.3</v>
      </c>
      <c r="BA553" s="538" t="n">
        <f aca="false">P553</f>
        <v>2.7</v>
      </c>
      <c r="BB553" s="537" t="n">
        <f aca="false">IF(F553=0,IF(ROUND(AY553*(((N553*P553)+(((D553+M553*2)/6)*P553))-ROUND(((D553+M553*2)^2)*((PI()*96.379/(4*360))-((SIN((96.379/2)*PI()/180))*(COS((96.379/2)*PI()/180))/4)),4)),2),ROUND(AY553*(((N553*P553)+(((D553+M553*2)/4)*P553))-ROUND(((D553+M553*2)^2)*((PI()*120/(4*360))-((SIN((120/2)*PI()/180))*(COS((120/2)*PI()/180))/4)),4)),2)),0)</f>
        <v>45.52</v>
      </c>
      <c r="BC553" s="549" t="n">
        <f aca="false">IF(F553&gt;0,ROUND(AY553*N553*P553,2),0)</f>
        <v>0</v>
      </c>
      <c r="BD553" s="549" t="n">
        <f aca="false">SUM(Q553:U553,AH553:AL553)</f>
        <v>354.4</v>
      </c>
      <c r="BE553" s="549" t="n">
        <f aca="false">IF(F553=0,ROUND((PI()*((D553+M553*2)^2)/4)*AY553,2),ROUND((D553+M553*2)*(F553+M553*2)*AY553,2))</f>
        <v>75.83</v>
      </c>
      <c r="BF553" s="572" t="n">
        <f aca="false">IF(($I553+M553-0.15)&lt;=2,($I553+M553+0.15),IF(($I553+M553)&lt;=3,2.35,($I553+M553+0.2)-0.85))</f>
        <v>2.8785</v>
      </c>
      <c r="BG553" s="572" t="n">
        <f aca="false">IF(D553&gt;2,(I553-F553-M553-0.11),IF(($I553+M553)&lt;=2,0,IF(($I553+M553)&gt;3,0.85,(I553+M553+0.2-BF553))))</f>
        <v>0.85</v>
      </c>
      <c r="BH553" s="572" t="n">
        <f aca="false">IF(D553&gt;2,ROUND(((1.42+0.4)+(0.91+0.4))*2*BG553,2),ROUND(AV553*AX553*BF553,2))</f>
        <v>13.93</v>
      </c>
      <c r="BI553" s="572" t="n">
        <f aca="false">ROUND(((PI()*0.9^2)/4)*BG553,2)</f>
        <v>0.54</v>
      </c>
      <c r="BJ553" s="550" t="n">
        <f aca="false">ROUND(BD553-BE553-BH553-BI553-BB553-BC553,2)</f>
        <v>218.58</v>
      </c>
      <c r="BK553" s="516"/>
    </row>
    <row r="554" customFormat="false" ht="14.25" hidden="false" customHeight="false" outlineLevel="0" collapsed="false">
      <c r="A554" s="558" t="s">
        <v>1620</v>
      </c>
      <c r="B554" s="570" t="s">
        <v>10</v>
      </c>
      <c r="C554" s="559" t="s">
        <v>1636</v>
      </c>
      <c r="D554" s="560" t="n">
        <v>1.5</v>
      </c>
      <c r="E554" s="561"/>
      <c r="F554" s="561"/>
      <c r="G554" s="560" t="s">
        <v>1150</v>
      </c>
      <c r="H554" s="562" t="n">
        <v>25</v>
      </c>
      <c r="I554" s="563" t="n">
        <v>3.7569</v>
      </c>
      <c r="J554" s="563" t="n">
        <v>3.6974</v>
      </c>
      <c r="K554" s="536" t="n">
        <v>0</v>
      </c>
      <c r="L554" s="537" t="n">
        <f aca="false">ROUND((I554+J554)/2,2)</f>
        <v>3.73</v>
      </c>
      <c r="M554" s="538" t="n">
        <f aca="false">IF(F554=0,ROUND($D554*0.1,2),IF(D554&gt;2.8,0.18,0.15))</f>
        <v>0.15</v>
      </c>
      <c r="N554" s="538" t="n">
        <f aca="false">IF(F554=0,IF(ROUND($D554/4,2),IF(ROUND(($D554*1.2)/6,2)&lt;0.1,0.1,ROUND(($D554*1.2)/6,2))),0.5)</f>
        <v>0.3</v>
      </c>
      <c r="O554" s="537" t="n">
        <f aca="false">L554+M554+N554</f>
        <v>4.18</v>
      </c>
      <c r="P554" s="537" t="n">
        <f aca="false">IF(O554&lt;2,(D554+M554*2)+0.6,(D554+M554*2)+0.6+ROUNDUP(O554-2,0)*0.1)</f>
        <v>2.7</v>
      </c>
      <c r="Q554" s="539" t="n">
        <f aca="false">IF($O554&lt;=$W$4,ROUND(IF($O554&lt;1.5,$O554*$H554*$P554,1.5*$H554*$P554),2),0)</f>
        <v>0</v>
      </c>
      <c r="R554" s="539" t="n">
        <f aca="false">IF($O554&gt;$W$4,ROUND(IF($O554&lt;1.5,$O554*$H554*$P554,1.5*$H554*$P554),2),0)</f>
        <v>101.25</v>
      </c>
      <c r="S554" s="539" t="n">
        <f aca="false">IF($O554&gt;$W$4,ROUND(IF($O554&lt;1.5,0,IF($O554&gt;3,1.5*$H554*$P554,($O554-1.5)*$H554*$P554)),2),0)</f>
        <v>101.25</v>
      </c>
      <c r="T554" s="539" t="n">
        <f aca="false">IF($O554&gt;$W$4,ROUND(IF($O554&lt;3,0,IF($O554&gt;4.5,1.5*$H554*$P554,($O554-3)*$H554*$P554)),2),0)</f>
        <v>79.65</v>
      </c>
      <c r="U554" s="539" t="n">
        <f aca="false">IF($O554&gt;$W$4,ROUND(IF($O554&lt;4.5,0,IF($O554&gt;6,($O554-4.5)*$H554*$P554,($O554-4.5)*$H554*$P554)),2),0)</f>
        <v>0</v>
      </c>
      <c r="V554" s="540" t="n">
        <f aca="false">IF($O554&gt;$W$4,IF($O554&lt;=4,ROUND($H554*($O554+0.5)*2,2),0),0)</f>
        <v>0</v>
      </c>
      <c r="W554" s="541" t="n">
        <f aca="false">IF($O554&gt;$W$4,IF($O554&gt;4,ROUND($H554*($O554+0.5)*2,2),0),0)</f>
        <v>234</v>
      </c>
      <c r="X554" s="558" t="str">
        <f aca="false">A554</f>
        <v>JD53-15</v>
      </c>
      <c r="Y554" s="560" t="n">
        <f aca="false">IF($D554=0.4,1.2,IF($D554=0.6,1.2,IF($D554=0.8,1.3,IF($D554=1,1.5,IF($D554=1.2,1.7,IF($D554&lt;=2,2,"--"))))))</f>
        <v>2</v>
      </c>
      <c r="Z554" s="564" t="s">
        <v>1151</v>
      </c>
      <c r="AA554" s="561" t="n">
        <f aca="false">Y554</f>
        <v>2</v>
      </c>
      <c r="AB554" s="543" t="n">
        <f aca="false">IF($Y554="--","--",I554)</f>
        <v>3.7569</v>
      </c>
      <c r="AC554" s="544" t="n">
        <f aca="false">IF($Y554="--","--",IF(D554&gt;1.5,0.15,ROUND($D554*0.1,2)))</f>
        <v>0.15</v>
      </c>
      <c r="AD554" s="544" t="n">
        <f aca="false">IF($Y554="--","--",0.15)</f>
        <v>0.15</v>
      </c>
      <c r="AE554" s="545" t="n">
        <f aca="false">IF($Y554="--","--",ROUND(AB554+AC554+AD554,2))</f>
        <v>4.06</v>
      </c>
      <c r="AF554" s="565" t="n">
        <f aca="false">IF($Y554="--","--",IF($AB554&lt;=2,$Y554+1,($Y554+1)+ROUNDUP($AB554-2,0)*0.1))</f>
        <v>3.2</v>
      </c>
      <c r="AG554" s="566" t="n">
        <f aca="false">IF($D554=0.4,0.92,IF($D554=0.6,0.68,IF($D554=0.8,0.74,IF($D554=1,0.7,IF($D554=1.2,0.66,IF($D554=1.5,0.6,IF($D554&lt;=2,(2.4-(D554+0.3)),"--")))))))</f>
        <v>0.6</v>
      </c>
      <c r="AH554" s="547" t="n">
        <f aca="false">IF($Y554="--","--",IF($AE554&lt;=$W$4,ROUND(IF($AE554&lt;1.5,$AE554*$AF554*$AG554,1.5*$AF554*$AG554),2),0))</f>
        <v>0</v>
      </c>
      <c r="AI554" s="547" t="n">
        <f aca="false">IF($Y554="--","--",IF($AE554&gt;$W$4,ROUND(IF($AE554&lt;1.5,$AE554*$AF554*$AG554,1.5*$AF554*$AG554),2),0))</f>
        <v>2.88</v>
      </c>
      <c r="AJ554" s="547" t="n">
        <f aca="false">IF($Y554="--","--",IF($AE554&gt;$W$4,ROUND(IF($AE554&lt;1.5,0,IF($AE554&gt;3,1.5*$AF554*$AG554,($AE554-1.5)*$AF554*$AG554)),2),0))</f>
        <v>2.88</v>
      </c>
      <c r="AK554" s="547" t="n">
        <f aca="false">IF($Y554="--","--",IF($AE554&gt;$W$4,ROUND(IF($AE554&lt;3,0,IF($AE554&gt;4.5,1.5*$AF554*$AG554,($AE554-3)*$AF554*$AG554)),2),0))</f>
        <v>2.04</v>
      </c>
      <c r="AL554" s="547" t="n">
        <f aca="false">IF($Y554="--","--",IF($AE554&gt;$W$4,ROUND(IF($AE554&lt;4.5,0,IF($AE554&gt;6,($AE554-4.5)*$AF554*$AG554,($AE554-4.5)*$AF554*$AG554)),2),0))</f>
        <v>0</v>
      </c>
      <c r="AM554" s="544" t="n">
        <f aca="false">IF($Y554="--","--",IF($AE554&gt;$W$4,IF($AE554&lt;=4,ROUND(($AG554*4)*($AE554+0.5)*2,2),0),0))</f>
        <v>0</v>
      </c>
      <c r="AN554" s="548" t="n">
        <f aca="false">IF($Y554="--","--",IF($AE554&gt;$W$4,IF($AE554&gt;4,ROUND(($AG554*4)*($AE554+0.5)*2,2),0),0))</f>
        <v>21.89</v>
      </c>
      <c r="AO554" s="558" t="s">
        <v>1620</v>
      </c>
      <c r="AP554" s="570" t="s">
        <v>10</v>
      </c>
      <c r="AQ554" s="571" t="s">
        <v>1636</v>
      </c>
      <c r="AR554" s="560" t="n">
        <v>1.5</v>
      </c>
      <c r="AS554" s="561"/>
      <c r="AT554" s="561"/>
      <c r="AU554" s="562" t="n">
        <v>25</v>
      </c>
      <c r="AV554" s="560" t="n">
        <f aca="false">IF($Y554="--","--",Y554+0.2)</f>
        <v>2.2</v>
      </c>
      <c r="AW554" s="564" t="s">
        <v>1151</v>
      </c>
      <c r="AX554" s="561" t="n">
        <f aca="false">AV554</f>
        <v>2.2</v>
      </c>
      <c r="AY554" s="538" t="n">
        <f aca="false">IF(D554&gt;2,AU554,AU554-AV554)</f>
        <v>22.8</v>
      </c>
      <c r="AZ554" s="538" t="n">
        <f aca="false">N554</f>
        <v>0.3</v>
      </c>
      <c r="BA554" s="538" t="n">
        <f aca="false">P554</f>
        <v>2.7</v>
      </c>
      <c r="BB554" s="537" t="n">
        <f aca="false">IF(F554=0,IF(ROUND(AY554*(((N554*P554)+(((D554+M554*2)/6)*P554))-ROUND(((D554+M554*2)^2)*((PI()*96.379/(4*360))-((SIN((96.379/2)*PI()/180))*(COS((96.379/2)*PI()/180))/4)),4)),2),ROUND(AY554*(((N554*P554)+(((D554+M554*2)/4)*P554))-ROUND(((D554+M554*2)^2)*((PI()*120/(4*360))-((SIN((120/2)*PI()/180))*(COS((120/2)*PI()/180))/4)),4)),2)),0)</f>
        <v>34.83</v>
      </c>
      <c r="BC554" s="549" t="n">
        <f aca="false">IF(F554&gt;0,ROUND(AY554*N554*P554,2),0)</f>
        <v>0</v>
      </c>
      <c r="BD554" s="549" t="n">
        <f aca="false">SUM(Q554:U554,AH554:AL554)</f>
        <v>289.95</v>
      </c>
      <c r="BE554" s="549" t="n">
        <f aca="false">IF(F554=0,ROUND((PI()*((D554+M554*2)^2)/4)*AY554,2),ROUND((D554+M554*2)*(F554+M554*2)*AY554,2))</f>
        <v>58.02</v>
      </c>
      <c r="BF554" s="572" t="n">
        <f aca="false">IF(($I554+M554-0.15)&lt;=2,($I554+M554+0.15),IF(($I554+M554)&lt;=3,2.35,($I554+M554+0.2)-0.85))</f>
        <v>3.2569</v>
      </c>
      <c r="BG554" s="572" t="n">
        <f aca="false">IF(D554&gt;2,(I554-F554-M554-0.11),IF(($I554+M554)&lt;=2,0,IF(($I554+M554)&gt;3,0.85,(I554+M554+0.2-BF554))))</f>
        <v>0.85</v>
      </c>
      <c r="BH554" s="572" t="n">
        <f aca="false">IF(D554&gt;2,ROUND(((1.42+0.4)+(0.91+0.4))*2*BG554,2),ROUND(AV554*AX554*BF554,2))</f>
        <v>15.76</v>
      </c>
      <c r="BI554" s="572" t="n">
        <f aca="false">ROUND(((PI()*0.9^2)/4)*BG554,2)</f>
        <v>0.54</v>
      </c>
      <c r="BJ554" s="550" t="n">
        <f aca="false">ROUND(BD554-BE554-BH554-BI554-BB554-BC554,2)</f>
        <v>180.8</v>
      </c>
      <c r="BK554" s="516"/>
    </row>
    <row r="555" customFormat="false" ht="14.25" hidden="false" customHeight="false" outlineLevel="0" collapsed="false">
      <c r="A555" s="558" t="s">
        <v>1636</v>
      </c>
      <c r="B555" s="570" t="s">
        <v>10</v>
      </c>
      <c r="C555" s="559" t="s">
        <v>1637</v>
      </c>
      <c r="D555" s="560" t="n">
        <v>1.5</v>
      </c>
      <c r="E555" s="561"/>
      <c r="F555" s="561"/>
      <c r="G555" s="560" t="s">
        <v>1150</v>
      </c>
      <c r="H555" s="562" t="n">
        <v>22</v>
      </c>
      <c r="I555" s="563" t="n">
        <v>3.6974</v>
      </c>
      <c r="J555" s="563" t="n">
        <v>3.6462</v>
      </c>
      <c r="K555" s="536" t="n">
        <v>0</v>
      </c>
      <c r="L555" s="537" t="n">
        <f aca="false">ROUND((I555+J555)/2,2)</f>
        <v>3.67</v>
      </c>
      <c r="M555" s="538" t="n">
        <f aca="false">IF(F555=0,ROUND($D555*0.1,2),IF(D555&gt;2.8,0.18,0.15))</f>
        <v>0.15</v>
      </c>
      <c r="N555" s="538" t="n">
        <f aca="false">IF(F555=0,IF(ROUND($D555/4,2),IF(ROUND(($D555*1.2)/6,2)&lt;0.1,0.1,ROUND(($D555*1.2)/6,2))),0.5)</f>
        <v>0.3</v>
      </c>
      <c r="O555" s="537" t="n">
        <f aca="false">L555+M555+N555</f>
        <v>4.12</v>
      </c>
      <c r="P555" s="537" t="n">
        <f aca="false">IF(O555&lt;2,(D555+M555*2)+0.6,(D555+M555*2)+0.6+ROUNDUP(O555-2,0)*0.1)</f>
        <v>2.7</v>
      </c>
      <c r="Q555" s="539" t="n">
        <f aca="false">IF($O555&lt;=$W$4,ROUND(IF($O555&lt;1.5,$O555*$H555*$P555,1.5*$H555*$P555),2),0)</f>
        <v>0</v>
      </c>
      <c r="R555" s="539" t="n">
        <f aca="false">IF($O555&gt;$W$4,ROUND(IF($O555&lt;1.5,$O555*$H555*$P555,1.5*$H555*$P555),2),0)</f>
        <v>89.1</v>
      </c>
      <c r="S555" s="539" t="n">
        <f aca="false">IF($O555&gt;$W$4,ROUND(IF($O555&lt;1.5,0,IF($O555&gt;3,1.5*$H555*$P555,($O555-1.5)*$H555*$P555)),2),0)</f>
        <v>89.1</v>
      </c>
      <c r="T555" s="539" t="n">
        <f aca="false">IF($O555&gt;$W$4,ROUND(IF($O555&lt;3,0,IF($O555&gt;4.5,1.5*$H555*$P555,($O555-3)*$H555*$P555)),2),0)</f>
        <v>66.53</v>
      </c>
      <c r="U555" s="539" t="n">
        <f aca="false">IF($O555&gt;$W$4,ROUND(IF($O555&lt;4.5,0,IF($O555&gt;6,($O555-4.5)*$H555*$P555,($O555-4.5)*$H555*$P555)),2),0)</f>
        <v>0</v>
      </c>
      <c r="V555" s="540" t="n">
        <f aca="false">IF($O555&gt;$W$4,IF($O555&lt;=4,ROUND($H555*($O555+0.5)*2,2),0),0)</f>
        <v>0</v>
      </c>
      <c r="W555" s="541" t="n">
        <f aca="false">IF($O555&gt;$W$4,IF($O555&gt;4,ROUND($H555*($O555+0.5)*2,2),0),0)</f>
        <v>203.28</v>
      </c>
      <c r="X555" s="558" t="str">
        <f aca="false">A555</f>
        <v>JD53-16</v>
      </c>
      <c r="Y555" s="560" t="n">
        <f aca="false">IF($D555=0.4,1.2,IF($D555=0.6,1.2,IF($D555=0.8,1.3,IF($D555=1,1.5,IF($D555=1.2,1.7,IF($D555&lt;=2,2,"--"))))))</f>
        <v>2</v>
      </c>
      <c r="Z555" s="564" t="s">
        <v>1151</v>
      </c>
      <c r="AA555" s="561" t="n">
        <f aca="false">Y555</f>
        <v>2</v>
      </c>
      <c r="AB555" s="543" t="n">
        <f aca="false">IF($Y555="--","--",I555)</f>
        <v>3.6974</v>
      </c>
      <c r="AC555" s="544" t="n">
        <f aca="false">IF($Y555="--","--",IF(D555&gt;1.5,0.15,ROUND($D555*0.1,2)))</f>
        <v>0.15</v>
      </c>
      <c r="AD555" s="544" t="n">
        <f aca="false">IF($Y555="--","--",0.15)</f>
        <v>0.15</v>
      </c>
      <c r="AE555" s="545" t="n">
        <f aca="false">IF($Y555="--","--",ROUND(AB555+AC555+AD555,2))</f>
        <v>4</v>
      </c>
      <c r="AF555" s="565" t="n">
        <f aca="false">IF($Y555="--","--",IF($AB555&lt;=2,$Y555+1,($Y555+1)+ROUNDUP($AB555-2,0)*0.1))</f>
        <v>3.2</v>
      </c>
      <c r="AG555" s="566" t="n">
        <f aca="false">IF($D555=0.4,0.92,IF($D555=0.6,0.68,IF($D555=0.8,0.74,IF($D555=1,0.7,IF($D555=1.2,0.66,IF($D555=1.5,0.6,IF($D555&lt;=2,(2.4-(D555+0.3)),"--")))))))</f>
        <v>0.6</v>
      </c>
      <c r="AH555" s="547" t="n">
        <f aca="false">IF($Y555="--","--",IF($AE555&lt;=$W$4,ROUND(IF($AE555&lt;1.5,$AE555*$AF555*$AG555,1.5*$AF555*$AG555),2),0))</f>
        <v>0</v>
      </c>
      <c r="AI555" s="547" t="n">
        <f aca="false">IF($Y555="--","--",IF($AE555&gt;$W$4,ROUND(IF($AE555&lt;1.5,$AE555*$AF555*$AG555,1.5*$AF555*$AG555),2),0))</f>
        <v>2.88</v>
      </c>
      <c r="AJ555" s="547" t="n">
        <f aca="false">IF($Y555="--","--",IF($AE555&gt;$W$4,ROUND(IF($AE555&lt;1.5,0,IF($AE555&gt;3,1.5*$AF555*$AG555,($AE555-1.5)*$AF555*$AG555)),2),0))</f>
        <v>2.88</v>
      </c>
      <c r="AK555" s="547" t="n">
        <f aca="false">IF($Y555="--","--",IF($AE555&gt;$W$4,ROUND(IF($AE555&lt;3,0,IF($AE555&gt;4.5,1.5*$AF555*$AG555,($AE555-3)*$AF555*$AG555)),2),0))</f>
        <v>1.92</v>
      </c>
      <c r="AL555" s="547" t="n">
        <f aca="false">IF($Y555="--","--",IF($AE555&gt;$W$4,ROUND(IF($AE555&lt;4.5,0,IF($AE555&gt;6,($AE555-4.5)*$AF555*$AG555,($AE555-4.5)*$AF555*$AG555)),2),0))</f>
        <v>0</v>
      </c>
      <c r="AM555" s="544" t="n">
        <f aca="false">IF($Y555="--","--",IF($AE555&gt;$W$4,IF($AE555&lt;=4,ROUND(($AG555*4)*($AE555+0.5)*2,2),0),0))</f>
        <v>21.6</v>
      </c>
      <c r="AN555" s="548" t="n">
        <f aca="false">IF($Y555="--","--",IF($AE555&gt;$W$4,IF($AE555&gt;4,ROUND(($AG555*4)*($AE555+0.5)*2,2),0),0))</f>
        <v>0</v>
      </c>
      <c r="AO555" s="558" t="s">
        <v>1636</v>
      </c>
      <c r="AP555" s="570" t="s">
        <v>10</v>
      </c>
      <c r="AQ555" s="571" t="s">
        <v>1637</v>
      </c>
      <c r="AR555" s="560" t="n">
        <v>1.5</v>
      </c>
      <c r="AS555" s="561"/>
      <c r="AT555" s="561"/>
      <c r="AU555" s="562" t="n">
        <v>22</v>
      </c>
      <c r="AV555" s="560" t="n">
        <f aca="false">IF($Y555="--","--",Y555+0.2)</f>
        <v>2.2</v>
      </c>
      <c r="AW555" s="564" t="s">
        <v>1151</v>
      </c>
      <c r="AX555" s="561" t="n">
        <f aca="false">AV555</f>
        <v>2.2</v>
      </c>
      <c r="AY555" s="538" t="n">
        <f aca="false">IF(D555&gt;2,AU555,AU555-AV555)</f>
        <v>19.8</v>
      </c>
      <c r="AZ555" s="538" t="n">
        <f aca="false">N555</f>
        <v>0.3</v>
      </c>
      <c r="BA555" s="538" t="n">
        <f aca="false">P555</f>
        <v>2.7</v>
      </c>
      <c r="BB555" s="537" t="n">
        <f aca="false">IF(F555=0,IF(ROUND(AY555*(((N555*P555)+(((D555+M555*2)/6)*P555))-ROUND(((D555+M555*2)^2)*((PI()*96.379/(4*360))-((SIN((96.379/2)*PI()/180))*(COS((96.379/2)*PI()/180))/4)),4)),2),ROUND(AY555*(((N555*P555)+(((D555+M555*2)/4)*P555))-ROUND(((D555+M555*2)^2)*((PI()*120/(4*360))-((SIN((120/2)*PI()/180))*(COS((120/2)*PI()/180))/4)),4)),2)),0)</f>
        <v>30.24</v>
      </c>
      <c r="BC555" s="549" t="n">
        <f aca="false">IF(F555&gt;0,ROUND(AY555*N555*P555,2),0)</f>
        <v>0</v>
      </c>
      <c r="BD555" s="549" t="n">
        <f aca="false">SUM(Q555:U555,AH555:AL555)</f>
        <v>252.41</v>
      </c>
      <c r="BE555" s="549" t="n">
        <f aca="false">IF(F555=0,ROUND((PI()*((D555+M555*2)^2)/4)*AY555,2),ROUND((D555+M555*2)*(F555+M555*2)*AY555,2))</f>
        <v>50.38</v>
      </c>
      <c r="BF555" s="572" t="n">
        <f aca="false">IF(($I555+M555-0.15)&lt;=2,($I555+M555+0.15),IF(($I555+M555)&lt;=3,2.35,($I555+M555+0.2)-0.85))</f>
        <v>3.1974</v>
      </c>
      <c r="BG555" s="572" t="n">
        <f aca="false">IF(D555&gt;2,(I555-F555-M555-0.11),IF(($I555+M555)&lt;=2,0,IF(($I555+M555)&gt;3,0.85,(I555+M555+0.2-BF555))))</f>
        <v>0.85</v>
      </c>
      <c r="BH555" s="572" t="n">
        <f aca="false">IF(D555&gt;2,ROUND(((1.42+0.4)+(0.91+0.4))*2*BG555,2),ROUND(AV555*AX555*BF555,2))</f>
        <v>15.48</v>
      </c>
      <c r="BI555" s="572" t="n">
        <f aca="false">ROUND(((PI()*0.9^2)/4)*BG555,2)</f>
        <v>0.54</v>
      </c>
      <c r="BJ555" s="550" t="n">
        <f aca="false">ROUND(BD555-BE555-BH555-BI555-BB555-BC555,2)</f>
        <v>155.77</v>
      </c>
      <c r="BK555" s="516"/>
    </row>
    <row r="556" customFormat="false" ht="14.25" hidden="false" customHeight="false" outlineLevel="0" collapsed="false">
      <c r="A556" s="530" t="s">
        <v>1637</v>
      </c>
      <c r="B556" s="531" t="s">
        <v>10</v>
      </c>
      <c r="C556" s="532" t="s">
        <v>1638</v>
      </c>
      <c r="D556" s="533" t="n">
        <v>1.5</v>
      </c>
      <c r="E556" s="534"/>
      <c r="F556" s="534"/>
      <c r="G556" s="533" t="s">
        <v>1150</v>
      </c>
      <c r="H556" s="535" t="n">
        <v>8</v>
      </c>
      <c r="I556" s="536" t="n">
        <v>3.6462</v>
      </c>
      <c r="J556" s="536" t="n">
        <v>3.547</v>
      </c>
      <c r="K556" s="536" t="n">
        <v>0.5</v>
      </c>
      <c r="L556" s="537" t="n">
        <f aca="false">ROUND((I556+J556)/2,2)</f>
        <v>3.6</v>
      </c>
      <c r="M556" s="538" t="n">
        <f aca="false">IF(F556=0,ROUND($D556*0.1,2),IF(D556&gt;2.8,0.18,0.15))</f>
        <v>0.15</v>
      </c>
      <c r="N556" s="538" t="n">
        <f aca="false">IF(F556=0,IF(ROUND($D556/4,2),IF(ROUND(($D556*1.2)/6,2)&lt;0.1,0.1,ROUND(($D556*1.2)/6,2))),0.5)</f>
        <v>0.3</v>
      </c>
      <c r="O556" s="537" t="n">
        <f aca="false">L556+M556+N556</f>
        <v>4.05</v>
      </c>
      <c r="P556" s="537" t="n">
        <f aca="false">IF(O556&lt;2,(D556+M556*2)+0.6,(D556+M556*2)+0.6+ROUNDUP(O556-2,0)*0.1)</f>
        <v>2.7</v>
      </c>
      <c r="Q556" s="539" t="n">
        <f aca="false">IF($O556&lt;=$W$4,ROUND(IF($O556&lt;1.5,$O556*$H556*$P556,1.5*$H556*$P556),2),0)</f>
        <v>0</v>
      </c>
      <c r="R556" s="539" t="n">
        <f aca="false">IF($O556&gt;$W$4,ROUND(IF($O556&lt;1.5,$O556*$H556*$P556,1.5*$H556*$P556),2),0)</f>
        <v>32.4</v>
      </c>
      <c r="S556" s="539" t="n">
        <f aca="false">IF($O556&gt;$W$4,ROUND(IF($O556&lt;1.5,0,IF($O556&gt;3,1.5*$H556*$P556,($O556-1.5)*$H556*$P556)),2),0)</f>
        <v>32.4</v>
      </c>
      <c r="T556" s="539" t="n">
        <f aca="false">IF($O556&gt;$W$4,ROUND(IF($O556&lt;3,0,IF($O556&gt;4.5,1.5*$H556*$P556,($O556-3)*$H556*$P556)),2),0)</f>
        <v>22.68</v>
      </c>
      <c r="U556" s="539" t="n">
        <f aca="false">IF($O556&gt;$W$4,ROUND(IF($O556&lt;4.5,0,IF($O556&gt;6,($O556-4.5)*$H556*$P556,($O556-4.5)*$H556*$P556)),2),0)</f>
        <v>0</v>
      </c>
      <c r="V556" s="540" t="n">
        <f aca="false">IF($O556&gt;$W$4,IF($O556&lt;=4,ROUND($H556*($O556+0.5)*2,2),0),0)</f>
        <v>0</v>
      </c>
      <c r="W556" s="541" t="n">
        <f aca="false">IF($O556&gt;$W$4,IF($O556&gt;4,ROUND($H556*($O556+0.5)*2,2),0),0)</f>
        <v>72.8</v>
      </c>
      <c r="X556" s="530" t="str">
        <f aca="false">A556</f>
        <v>JD53-17</v>
      </c>
      <c r="Y556" s="533" t="n">
        <f aca="false">IF($D556=0.4,1.2,IF($D556=0.6,1.2,IF($D556=0.8,1.3,IF($D556=1,1.5,IF($D556=1.2,1.7,IF($D556&lt;=2,2,"--"))))))</f>
        <v>2</v>
      </c>
      <c r="Z556" s="542" t="s">
        <v>1151</v>
      </c>
      <c r="AA556" s="534" t="n">
        <f aca="false">Y556</f>
        <v>2</v>
      </c>
      <c r="AB556" s="543" t="n">
        <f aca="false">IF($Y556="--","--",I556)</f>
        <v>3.6462</v>
      </c>
      <c r="AC556" s="544" t="n">
        <f aca="false">IF($Y556="--","--",IF(D556&gt;1.5,0.15,ROUND($D556*0.1,2)))</f>
        <v>0.15</v>
      </c>
      <c r="AD556" s="544" t="n">
        <f aca="false">IF($Y556="--","--",0.15)</f>
        <v>0.15</v>
      </c>
      <c r="AE556" s="545" t="n">
        <f aca="false">IF($Y556="--","--",ROUND(AB556+AC556+AD556,2))</f>
        <v>3.95</v>
      </c>
      <c r="AF556" s="545" t="n">
        <f aca="false">IF($Y556="--","--",IF($AB556&lt;=2,$Y556+1,($Y556+1)+ROUNDUP($AB556-2,0)*0.1))</f>
        <v>3.2</v>
      </c>
      <c r="AG556" s="546" t="n">
        <f aca="false">IF($D556=0.4,0.92,IF($D556=0.6,0.68,IF($D556=0.8,0.74,IF($D556=1,0.7,IF($D556=1.2,0.66,IF($D556=1.5,0.6,IF($D556&lt;=2,(2.4-(D556+0.3)),"--")))))))</f>
        <v>0.6</v>
      </c>
      <c r="AH556" s="547" t="n">
        <f aca="false">IF($Y556="--","--",IF($AE556&lt;=$W$4,ROUND(IF($AE556&lt;1.5,$AE556*$AF556*$AG556,1.5*$AF556*$AG556),2),0))</f>
        <v>0</v>
      </c>
      <c r="AI556" s="547" t="n">
        <f aca="false">IF($Y556="--","--",IF($AE556&gt;$W$4,ROUND(IF($AE556&lt;1.5,$AE556*$AF556*$AG556,1.5*$AF556*$AG556),2),0))</f>
        <v>2.88</v>
      </c>
      <c r="AJ556" s="547" t="n">
        <f aca="false">IF($Y556="--","--",IF($AE556&gt;$W$4,ROUND(IF($AE556&lt;1.5,0,IF($AE556&gt;3,1.5*$AF556*$AG556,($AE556-1.5)*$AF556*$AG556)),2),0))</f>
        <v>2.88</v>
      </c>
      <c r="AK556" s="547" t="n">
        <f aca="false">IF($Y556="--","--",IF($AE556&gt;$W$4,ROUND(IF($AE556&lt;3,0,IF($AE556&gt;4.5,1.5*$AF556*$AG556,($AE556-3)*$AF556*$AG556)),2),0))</f>
        <v>1.82</v>
      </c>
      <c r="AL556" s="547" t="n">
        <f aca="false">IF($Y556="--","--",IF($AE556&gt;$W$4,ROUND(IF($AE556&lt;4.5,0,IF($AE556&gt;6,($AE556-4.5)*$AF556*$AG556,($AE556-4.5)*$AF556*$AG556)),2),0))</f>
        <v>0</v>
      </c>
      <c r="AM556" s="544" t="n">
        <f aca="false">IF($Y556="--","--",IF($AE556&gt;$W$4,IF($AE556&lt;=4,ROUND(($AG556*4)*($AE556+0.5)*2,2),0),0))</f>
        <v>21.36</v>
      </c>
      <c r="AN556" s="548" t="n">
        <f aca="false">IF($Y556="--","--",IF($AE556&gt;$W$4,IF($AE556&gt;4,ROUND(($AG556*4)*($AE556+0.5)*2,2),0),0))</f>
        <v>0</v>
      </c>
      <c r="AO556" s="530" t="s">
        <v>1637</v>
      </c>
      <c r="AP556" s="531" t="s">
        <v>10</v>
      </c>
      <c r="AQ556" s="532" t="s">
        <v>1638</v>
      </c>
      <c r="AR556" s="533" t="n">
        <v>1.5</v>
      </c>
      <c r="AS556" s="534"/>
      <c r="AT556" s="534"/>
      <c r="AU556" s="535" t="n">
        <v>8</v>
      </c>
      <c r="AV556" s="533" t="n">
        <f aca="false">IF($Y556="--","--",Y556+0.2)</f>
        <v>2.2</v>
      </c>
      <c r="AW556" s="542" t="s">
        <v>1151</v>
      </c>
      <c r="AX556" s="534" t="n">
        <f aca="false">AV556</f>
        <v>2.2</v>
      </c>
      <c r="AY556" s="538" t="n">
        <f aca="false">IF(D556&gt;2,AU556,AU556-AV556)</f>
        <v>5.8</v>
      </c>
      <c r="AZ556" s="538" t="n">
        <f aca="false">N556</f>
        <v>0.3</v>
      </c>
      <c r="BA556" s="538" t="n">
        <f aca="false">P556</f>
        <v>2.7</v>
      </c>
      <c r="BB556" s="537" t="n">
        <f aca="false">IF(F556=0,IF(ROUND(AY556*(((N556*P556)+(((D556+M556*2)/6)*P556))-ROUND(((D556+M556*2)^2)*((PI()*96.379/(4*360))-((SIN((96.379/2)*PI()/180))*(COS((96.379/2)*PI()/180))/4)),4)),2),ROUND(AY556*(((N556*P556)+(((D556+M556*2)/4)*P556))-ROUND(((D556+M556*2)^2)*((PI()*120/(4*360))-((SIN((120/2)*PI()/180))*(COS((120/2)*PI()/180))/4)),4)),2)),0)</f>
        <v>8.86</v>
      </c>
      <c r="BC556" s="549" t="n">
        <f aca="false">IF(F556&gt;0,ROUND(AY556*N556*P556,2),0)</f>
        <v>0</v>
      </c>
      <c r="BD556" s="549" t="n">
        <f aca="false">SUM(Q556:U556,AH556:AL556)</f>
        <v>95.06</v>
      </c>
      <c r="BE556" s="549" t="n">
        <f aca="false">IF(F556=0,ROUND((PI()*((D556+M556*2)^2)/4)*AY556,2),ROUND((D556+M556*2)*(F556+M556*2)*AY556,2))</f>
        <v>14.76</v>
      </c>
      <c r="BF556" s="539" t="n">
        <f aca="false">IF(($I556+M556-0.15)&lt;=2,($I556+M556+0.15),IF(($I556+M556)&lt;=3,2.35,($I556+M556+0.2)-0.85))</f>
        <v>3.1462</v>
      </c>
      <c r="BG556" s="539" t="n">
        <f aca="false">IF(D556&gt;2,(I556-F556-M556-0.11),IF(($I556+M556)&lt;=2,0,IF(($I556+M556)&gt;3,0.85,(I556+M556+0.2-BF556))))</f>
        <v>0.85</v>
      </c>
      <c r="BH556" s="539" t="n">
        <f aca="false">IF(D556&gt;2,ROUND(((1.42+0.4)+(0.91+0.4))*2*BG556,2),ROUND(AV556*AX556*BF556,2))</f>
        <v>15.23</v>
      </c>
      <c r="BI556" s="539" t="n">
        <f aca="false">ROUND(((PI()*0.9^2)/4)*BG556,2)</f>
        <v>0.54</v>
      </c>
      <c r="BJ556" s="550" t="n">
        <f aca="false">ROUND(BD556-BE556-BH556-BI556-BB556-BC556,2)</f>
        <v>55.67</v>
      </c>
      <c r="BK556" s="516"/>
    </row>
    <row r="557" customFormat="false" ht="14.25" hidden="false" customHeight="false" outlineLevel="0" collapsed="false">
      <c r="A557" s="503"/>
      <c r="B557" s="504"/>
      <c r="C557" s="604"/>
      <c r="D557" s="505"/>
      <c r="E557" s="505"/>
      <c r="F557" s="505"/>
      <c r="G557" s="505"/>
      <c r="H557" s="507"/>
      <c r="I557" s="508"/>
      <c r="J557" s="508"/>
      <c r="K557" s="508"/>
      <c r="L557" s="509"/>
      <c r="M557" s="510"/>
      <c r="N557" s="510"/>
      <c r="O557" s="509"/>
      <c r="P557" s="509"/>
      <c r="Q557" s="511"/>
      <c r="R557" s="511"/>
      <c r="S557" s="511"/>
      <c r="T557" s="511"/>
      <c r="U557" s="511"/>
      <c r="V557" s="512"/>
      <c r="W557" s="513"/>
      <c r="X557" s="518"/>
      <c r="Y557" s="505"/>
      <c r="Z557" s="551"/>
      <c r="AA557" s="505"/>
      <c r="AB557" s="552"/>
      <c r="AC557" s="553"/>
      <c r="AD557" s="553"/>
      <c r="AE557" s="554"/>
      <c r="AF557" s="554"/>
      <c r="AG557" s="551"/>
      <c r="AH557" s="555"/>
      <c r="AI557" s="555"/>
      <c r="AJ557" s="555"/>
      <c r="AK557" s="555"/>
      <c r="AL557" s="555"/>
      <c r="AM557" s="553"/>
      <c r="AN557" s="556"/>
      <c r="AO557" s="518"/>
      <c r="AP557" s="504"/>
      <c r="AQ557" s="604"/>
      <c r="AR557" s="505"/>
      <c r="AS557" s="505"/>
      <c r="AT557" s="505"/>
      <c r="AU557" s="507"/>
      <c r="AV557" s="505"/>
      <c r="AW557" s="551"/>
      <c r="AX557" s="505"/>
      <c r="AY557" s="510"/>
      <c r="AZ557" s="510"/>
      <c r="BA557" s="510"/>
      <c r="BB557" s="509"/>
      <c r="BC557" s="509"/>
      <c r="BD557" s="509"/>
      <c r="BE557" s="509"/>
      <c r="BF557" s="511"/>
      <c r="BG557" s="511"/>
      <c r="BH557" s="511"/>
      <c r="BI557" s="511"/>
      <c r="BJ557" s="515"/>
      <c r="BK557" s="516"/>
    </row>
    <row r="558" s="456" customFormat="true" ht="14.25" hidden="false" customHeight="false" outlineLevel="0" collapsed="false">
      <c r="A558" s="557" t="s">
        <v>1639</v>
      </c>
      <c r="B558" s="504"/>
      <c r="C558" s="504"/>
      <c r="D558" s="505"/>
      <c r="E558" s="505"/>
      <c r="F558" s="505"/>
      <c r="G558" s="506"/>
      <c r="H558" s="507"/>
      <c r="I558" s="508"/>
      <c r="J558" s="508"/>
      <c r="K558" s="508"/>
      <c r="L558" s="509"/>
      <c r="M558" s="510"/>
      <c r="N558" s="510"/>
      <c r="O558" s="509"/>
      <c r="P558" s="509"/>
      <c r="Q558" s="511"/>
      <c r="R558" s="511"/>
      <c r="S558" s="511"/>
      <c r="T558" s="511"/>
      <c r="U558" s="511"/>
      <c r="V558" s="512"/>
      <c r="W558" s="513"/>
      <c r="X558" s="528" t="str">
        <f aca="false">$A558</f>
        <v>Rua Jornalista Mário Dutra</v>
      </c>
      <c r="Y558" s="522"/>
      <c r="Z558" s="522"/>
      <c r="AA558" s="522"/>
      <c r="AB558" s="525"/>
      <c r="AC558" s="525"/>
      <c r="AD558" s="525"/>
      <c r="AE558" s="525"/>
      <c r="AF558" s="523"/>
      <c r="AG558" s="525"/>
      <c r="AH558" s="525"/>
      <c r="AI558" s="525"/>
      <c r="AJ558" s="525"/>
      <c r="AK558" s="525"/>
      <c r="AL558" s="525"/>
      <c r="AM558" s="525"/>
      <c r="AN558" s="527"/>
      <c r="AO558" s="557" t="str">
        <f aca="false">$A558</f>
        <v>Rua Jornalista Mário Dutra</v>
      </c>
      <c r="AP558" s="504"/>
      <c r="AQ558" s="504"/>
      <c r="AR558" s="505"/>
      <c r="AS558" s="505"/>
      <c r="AT558" s="505"/>
      <c r="AU558" s="507"/>
      <c r="AV558" s="506"/>
      <c r="AW558" s="506"/>
      <c r="AX558" s="506"/>
      <c r="AY558" s="510"/>
      <c r="AZ558" s="510"/>
      <c r="BA558" s="510"/>
      <c r="BB558" s="509"/>
      <c r="BC558" s="509"/>
      <c r="BD558" s="509"/>
      <c r="BE558" s="509"/>
      <c r="BF558" s="509"/>
      <c r="BG558" s="509"/>
      <c r="BH558" s="509"/>
      <c r="BI558" s="509"/>
      <c r="BJ558" s="515"/>
      <c r="BK558" s="516"/>
    </row>
    <row r="559" customFormat="false" ht="14.25" hidden="false" customHeight="false" outlineLevel="0" collapsed="false">
      <c r="A559" s="558" t="s">
        <v>1640</v>
      </c>
      <c r="B559" s="570" t="s">
        <v>10</v>
      </c>
      <c r="C559" s="559" t="s">
        <v>1641</v>
      </c>
      <c r="D559" s="560" t="n">
        <v>0.4</v>
      </c>
      <c r="E559" s="561"/>
      <c r="F559" s="561"/>
      <c r="G559" s="560" t="s">
        <v>1155</v>
      </c>
      <c r="H559" s="562" t="n">
        <v>20</v>
      </c>
      <c r="I559" s="563" t="n">
        <v>0.955</v>
      </c>
      <c r="J559" s="563" t="n">
        <v>1.025</v>
      </c>
      <c r="K559" s="536" t="n">
        <v>0</v>
      </c>
      <c r="L559" s="537" t="n">
        <f aca="false">ROUND((I559+J559)/2,2)</f>
        <v>0.99</v>
      </c>
      <c r="M559" s="538" t="n">
        <f aca="false">IF(F559=0,ROUND($D559*0.1,2),IF(D559&gt;2.8,0.18,0.15))</f>
        <v>0.04</v>
      </c>
      <c r="N559" s="538" t="n">
        <f aca="false">IF(F559=0,IF(ROUND($D559/4,2),IF(ROUND(($D559*1.2)/6,2)&lt;0.1,0.1,ROUND(($D559*1.2)/6,2))),0.5)</f>
        <v>0.1</v>
      </c>
      <c r="O559" s="537" t="n">
        <f aca="false">L559+M559+N559</f>
        <v>1.13</v>
      </c>
      <c r="P559" s="537" t="n">
        <f aca="false">IF(O559&lt;2,(D559+M559*2)+0.6,(D559+M559*2)+0.6+ROUNDUP(O559-2,0)*0.1)</f>
        <v>1.08</v>
      </c>
      <c r="Q559" s="539" t="n">
        <f aca="false">IF($O559&lt;=$W$4,ROUND(IF($O559&lt;1.5,$O559*$H559*$P559,1.5*$H559*$P559),2),0)</f>
        <v>24.41</v>
      </c>
      <c r="R559" s="539" t="n">
        <f aca="false">IF($O559&gt;$W$4,ROUND(IF($O559&lt;1.5,$O559*$H559*$P559,1.5*$H559*$P559),2),0)</f>
        <v>0</v>
      </c>
      <c r="S559" s="539" t="n">
        <f aca="false">IF($O559&gt;$W$4,ROUND(IF($O559&lt;1.5,0,IF($O559&gt;3,1.5*$H559*$P559,($O559-1.5)*$H559*$P559)),2),0)</f>
        <v>0</v>
      </c>
      <c r="T559" s="539" t="n">
        <f aca="false">IF($O559&gt;$W$4,ROUND(IF($O559&lt;3,0,IF($O559&gt;4.5,1.5*$H559*$P559,($O559-3)*$H559*$P559)),2),0)</f>
        <v>0</v>
      </c>
      <c r="U559" s="539" t="n">
        <f aca="false">IF($O559&gt;$W$4,ROUND(IF($O559&lt;4.5,0,IF($O559&gt;6,($O559-4.5)*$H559*$P559,($O559-4.5)*$H559*$P559)),2),0)</f>
        <v>0</v>
      </c>
      <c r="V559" s="540" t="n">
        <f aca="false">IF($O559&gt;$W$4,IF($O559&lt;=4,ROUND($H559*($O559+0.5)*2,2),0),0)</f>
        <v>0</v>
      </c>
      <c r="W559" s="541" t="n">
        <f aca="false">IF($O559&gt;$W$4,IF($O559&gt;4,ROUND($H559*($O559+0.5)*2,2),0),0)</f>
        <v>0</v>
      </c>
      <c r="X559" s="558" t="str">
        <f aca="false">A559</f>
        <v>JD55-1</v>
      </c>
      <c r="Y559" s="560" t="n">
        <f aca="false">IF($D559=0.4,1.2,IF($D559=0.6,1.2,IF($D559=0.8,1.3,IF($D559=1,1.5,IF($D559=1.2,1.7,IF($D559&lt;=2,2,"--"))))))</f>
        <v>1.2</v>
      </c>
      <c r="Z559" s="564" t="s">
        <v>1151</v>
      </c>
      <c r="AA559" s="561" t="n">
        <f aca="false">Y559</f>
        <v>1.2</v>
      </c>
      <c r="AB559" s="543" t="n">
        <f aca="false">IF($Y559="--","--",I559)</f>
        <v>0.955</v>
      </c>
      <c r="AC559" s="544" t="n">
        <f aca="false">IF($Y559="--","--",IF(D559&gt;1.5,0.15,ROUND($D559*0.1,2)))</f>
        <v>0.04</v>
      </c>
      <c r="AD559" s="544" t="n">
        <f aca="false">IF($Y559="--","--",0.15)</f>
        <v>0.15</v>
      </c>
      <c r="AE559" s="545" t="n">
        <f aca="false">IF($Y559="--","--",ROUND(AB559+AC559+AD559,2))</f>
        <v>1.15</v>
      </c>
      <c r="AF559" s="565" t="n">
        <f aca="false">IF($Y559="--","--",IF($AB559&lt;=2,$Y559+1,($Y559+1)+ROUNDUP($AB559-2,0)*0.1))</f>
        <v>2.2</v>
      </c>
      <c r="AG559" s="566" t="n">
        <f aca="false">IF($D559=0.4,0.92,IF($D559=0.6,0.68,IF($D559=0.8,0.74,IF($D559=1,0.7,IF($D559=1.2,0.66,IF($D559=1.5,0.6,IF($D559&lt;=2,(2.4-(D559+0.3)),"--")))))))</f>
        <v>0.92</v>
      </c>
      <c r="AH559" s="547" t="n">
        <f aca="false">IF($Y559="--","--",IF($AE559&lt;=$W$4,ROUND(IF($AE559&lt;1.5,$AE559*$AF559*$AG559,1.5*$AF559*$AG559),2),0))</f>
        <v>2.33</v>
      </c>
      <c r="AI559" s="547" t="n">
        <f aca="false">IF($Y559="--","--",IF($AE559&gt;$W$4,ROUND(IF($AE559&lt;1.5,$AE559*$AF559*$AG559,1.5*$AF559*$AG559),2),0))</f>
        <v>0</v>
      </c>
      <c r="AJ559" s="547" t="n">
        <f aca="false">IF($Y559="--","--",IF($AE559&gt;$W$4,ROUND(IF($AE559&lt;1.5,0,IF($AE559&gt;3,1.5*$AF559*$AG559,($AE559-1.5)*$AF559*$AG559)),2),0))</f>
        <v>0</v>
      </c>
      <c r="AK559" s="547" t="n">
        <f aca="false">IF($Y559="--","--",IF($AE559&gt;$W$4,ROUND(IF($AE559&lt;3,0,IF($AE559&gt;4.5,1.5*$AF559*$AG559,($AE559-3)*$AF559*$AG559)),2),0))</f>
        <v>0</v>
      </c>
      <c r="AL559" s="547" t="n">
        <f aca="false">IF($Y559="--","--",IF($AE559&gt;$W$4,ROUND(IF($AE559&lt;4.5,0,IF($AE559&gt;6,($AE559-4.5)*$AF559*$AG559,($AE559-4.5)*$AF559*$AG559)),2),0))</f>
        <v>0</v>
      </c>
      <c r="AM559" s="544" t="n">
        <f aca="false">IF($Y559="--","--",IF($AE559&gt;$W$4,IF($AE559&lt;=4,ROUND(($AG559*4)*($AE559+0.5)*2,2),0),0))</f>
        <v>0</v>
      </c>
      <c r="AN559" s="548" t="n">
        <f aca="false">IF($Y559="--","--",IF($AE559&gt;$W$4,IF($AE559&gt;4,ROUND(($AG559*4)*($AE559+0.5)*2,2),0),0))</f>
        <v>0</v>
      </c>
      <c r="AO559" s="558" t="s">
        <v>1640</v>
      </c>
      <c r="AP559" s="570" t="s">
        <v>10</v>
      </c>
      <c r="AQ559" s="571" t="s">
        <v>1641</v>
      </c>
      <c r="AR559" s="560" t="n">
        <v>0.4</v>
      </c>
      <c r="AS559" s="561"/>
      <c r="AT559" s="561"/>
      <c r="AU559" s="562" t="n">
        <v>20</v>
      </c>
      <c r="AV559" s="560" t="n">
        <f aca="false">IF($Y559="--","--",Y559+0.2)</f>
        <v>1.4</v>
      </c>
      <c r="AW559" s="564" t="s">
        <v>1151</v>
      </c>
      <c r="AX559" s="561" t="n">
        <f aca="false">AV559</f>
        <v>1.4</v>
      </c>
      <c r="AY559" s="538" t="n">
        <f aca="false">IF(D559&gt;2,AU559,AU559-AV559)</f>
        <v>18.6</v>
      </c>
      <c r="AZ559" s="538" t="n">
        <f aca="false">N559</f>
        <v>0.1</v>
      </c>
      <c r="BA559" s="538" t="n">
        <f aca="false">P559</f>
        <v>1.08</v>
      </c>
      <c r="BB559" s="537" t="n">
        <f aca="false">IF(F559=0,IF(ROUND(AY559*(((N559*P559)+(((D559+M559*2)/6)*P559))-ROUND(((D559+M559*2)^2)*((PI()*96.379/(4*360))-((SIN((96.379/2)*PI()/180))*(COS((96.379/2)*PI()/180))/4)),4)),2),ROUND(AY559*(((N559*P559)+(((D559+M559*2)/4)*P559))-ROUND(((D559+M559*2)^2)*((PI()*120/(4*360))-((SIN((120/2)*PI()/180))*(COS((120/2)*PI()/180))/4)),4)),2)),0)</f>
        <v>3.76</v>
      </c>
      <c r="BC559" s="549" t="n">
        <f aca="false">IF(F559&gt;0,ROUND(AY559*N559*P559,2),0)</f>
        <v>0</v>
      </c>
      <c r="BD559" s="549" t="n">
        <f aca="false">SUM(Q559:U559,AH559:AL559)</f>
        <v>26.74</v>
      </c>
      <c r="BE559" s="549" t="n">
        <f aca="false">IF(F559=0,ROUND((PI()*((D559+M559*2)^2)/4)*AY559,2),ROUND((D559+M559*2)*(F559+M559*2)*AY559,2))</f>
        <v>3.37</v>
      </c>
      <c r="BF559" s="572" t="n">
        <f aca="false">IF(($I559+M559-0.15)&lt;=2,($I559+M559+0.15),IF(($I559+M559)&lt;=3,2.35,($I559+M559+0.2)-0.85))</f>
        <v>1.145</v>
      </c>
      <c r="BG559" s="572" t="n">
        <f aca="false">IF(D559&gt;2,(I559-F559-M559-0.11),IF(($I559+M559)&lt;=2,0,IF(($I559+M559)&gt;3,0.85,(I559+M559+0.2-BF559))))</f>
        <v>0</v>
      </c>
      <c r="BH559" s="572" t="n">
        <f aca="false">IF(D559&gt;2,ROUND(((1.42+0.4)+(0.91+0.4))*2*BG559,2),ROUND(AV559*AX559*BF559,2))</f>
        <v>2.24</v>
      </c>
      <c r="BI559" s="572" t="n">
        <f aca="false">ROUND(((PI()*0.9^2)/4)*BG559,2)</f>
        <v>0</v>
      </c>
      <c r="BJ559" s="550" t="n">
        <f aca="false">ROUND(BD559-BE559-BH559-BI559-BB559-BC559,2)</f>
        <v>17.37</v>
      </c>
      <c r="BK559" s="516"/>
    </row>
    <row r="560" customFormat="false" ht="14.25" hidden="false" customHeight="false" outlineLevel="0" collapsed="false">
      <c r="A560" s="558" t="s">
        <v>1641</v>
      </c>
      <c r="B560" s="570" t="s">
        <v>10</v>
      </c>
      <c r="C560" s="559" t="s">
        <v>1642</v>
      </c>
      <c r="D560" s="560" t="n">
        <v>0.4</v>
      </c>
      <c r="E560" s="561"/>
      <c r="F560" s="561"/>
      <c r="G560" s="560" t="s">
        <v>1150</v>
      </c>
      <c r="H560" s="562" t="n">
        <v>35</v>
      </c>
      <c r="I560" s="563" t="n">
        <v>1.025</v>
      </c>
      <c r="J560" s="563" t="n">
        <v>1.2635</v>
      </c>
      <c r="K560" s="536" t="n">
        <v>0</v>
      </c>
      <c r="L560" s="537" t="n">
        <f aca="false">ROUND((I560+J560)/2,2)</f>
        <v>1.14</v>
      </c>
      <c r="M560" s="538" t="n">
        <f aca="false">IF(F560=0,ROUND($D560*0.1,2),IF(D560&gt;2.8,0.18,0.15))</f>
        <v>0.04</v>
      </c>
      <c r="N560" s="538" t="n">
        <f aca="false">IF(F560=0,IF(ROUND($D560/4,2),IF(ROUND(($D560*1.2)/6,2)&lt;0.1,0.1,ROUND(($D560*1.2)/6,2))),0.5)</f>
        <v>0.1</v>
      </c>
      <c r="O560" s="537" t="n">
        <f aca="false">L560+M560+N560</f>
        <v>1.28</v>
      </c>
      <c r="P560" s="537" t="n">
        <f aca="false">IF(O560&lt;2,(D560+M560*2)+0.6,(D560+M560*2)+0.6+ROUNDUP(O560-2,0)*0.1)</f>
        <v>1.08</v>
      </c>
      <c r="Q560" s="539" t="n">
        <f aca="false">IF($O560&lt;=$W$4,ROUND(IF($O560&lt;1.5,$O560*$H560*$P560,1.5*$H560*$P560),2),0)</f>
        <v>48.38</v>
      </c>
      <c r="R560" s="539" t="n">
        <f aca="false">IF($O560&gt;$W$4,ROUND(IF($O560&lt;1.5,$O560*$H560*$P560,1.5*$H560*$P560),2),0)</f>
        <v>0</v>
      </c>
      <c r="S560" s="539" t="n">
        <f aca="false">IF($O560&gt;$W$4,ROUND(IF($O560&lt;1.5,0,IF($O560&gt;3,1.5*$H560*$P560,($O560-1.5)*$H560*$P560)),2),0)</f>
        <v>0</v>
      </c>
      <c r="T560" s="539" t="n">
        <f aca="false">IF($O560&gt;$W$4,ROUND(IF($O560&lt;3,0,IF($O560&gt;4.5,1.5*$H560*$P560,($O560-3)*$H560*$P560)),2),0)</f>
        <v>0</v>
      </c>
      <c r="U560" s="539" t="n">
        <f aca="false">IF($O560&gt;$W$4,ROUND(IF($O560&lt;4.5,0,IF($O560&gt;6,($O560-4.5)*$H560*$P560,($O560-4.5)*$H560*$P560)),2),0)</f>
        <v>0</v>
      </c>
      <c r="V560" s="540" t="n">
        <f aca="false">IF($O560&gt;$W$4,IF($O560&lt;=4,ROUND($H560*($O560+0.5)*2,2),0),0)</f>
        <v>0</v>
      </c>
      <c r="W560" s="541" t="n">
        <f aca="false">IF($O560&gt;$W$4,IF($O560&gt;4,ROUND($H560*($O560+0.5)*2,2),0),0)</f>
        <v>0</v>
      </c>
      <c r="X560" s="558" t="str">
        <f aca="false">A560</f>
        <v>JD55-2</v>
      </c>
      <c r="Y560" s="560" t="n">
        <f aca="false">IF($D560=0.4,1.2,IF($D560=0.6,1.2,IF($D560=0.8,1.3,IF($D560=1,1.5,IF($D560=1.2,1.7,IF($D560&lt;=2,2,"--"))))))</f>
        <v>1.2</v>
      </c>
      <c r="Z560" s="564" t="s">
        <v>1151</v>
      </c>
      <c r="AA560" s="561" t="n">
        <f aca="false">Y560</f>
        <v>1.2</v>
      </c>
      <c r="AB560" s="543" t="n">
        <f aca="false">IF($Y560="--","--",I560)</f>
        <v>1.025</v>
      </c>
      <c r="AC560" s="544" t="n">
        <f aca="false">IF($Y560="--","--",IF(D560&gt;1.5,0.15,ROUND($D560*0.1,2)))</f>
        <v>0.04</v>
      </c>
      <c r="AD560" s="544" t="n">
        <f aca="false">IF($Y560="--","--",0.15)</f>
        <v>0.15</v>
      </c>
      <c r="AE560" s="545" t="n">
        <f aca="false">IF($Y560="--","--",ROUND(AB560+AC560+AD560,2))</f>
        <v>1.22</v>
      </c>
      <c r="AF560" s="565" t="n">
        <f aca="false">IF($Y560="--","--",IF($AB560&lt;=2,$Y560+1,($Y560+1)+ROUNDUP($AB560-2,0)*0.1))</f>
        <v>2.2</v>
      </c>
      <c r="AG560" s="566" t="n">
        <f aca="false">IF($D560=0.4,0.92,IF($D560=0.6,0.68,IF($D560=0.8,0.74,IF($D560=1,0.7,IF($D560=1.2,0.66,IF($D560=1.5,0.6,IF($D560&lt;=2,(2.4-(D560+0.3)),"--")))))))</f>
        <v>0.92</v>
      </c>
      <c r="AH560" s="547" t="n">
        <f aca="false">IF($Y560="--","--",IF($AE560&lt;=$W$4,ROUND(IF($AE560&lt;1.5,$AE560*$AF560*$AG560,1.5*$AF560*$AG560),2),0))</f>
        <v>2.47</v>
      </c>
      <c r="AI560" s="547" t="n">
        <f aca="false">IF($Y560="--","--",IF($AE560&gt;$W$4,ROUND(IF($AE560&lt;1.5,$AE560*$AF560*$AG560,1.5*$AF560*$AG560),2),0))</f>
        <v>0</v>
      </c>
      <c r="AJ560" s="547" t="n">
        <f aca="false">IF($Y560="--","--",IF($AE560&gt;$W$4,ROUND(IF($AE560&lt;1.5,0,IF($AE560&gt;3,1.5*$AF560*$AG560,($AE560-1.5)*$AF560*$AG560)),2),0))</f>
        <v>0</v>
      </c>
      <c r="AK560" s="547" t="n">
        <f aca="false">IF($Y560="--","--",IF($AE560&gt;$W$4,ROUND(IF($AE560&lt;3,0,IF($AE560&gt;4.5,1.5*$AF560*$AG560,($AE560-3)*$AF560*$AG560)),2),0))</f>
        <v>0</v>
      </c>
      <c r="AL560" s="547" t="n">
        <f aca="false">IF($Y560="--","--",IF($AE560&gt;$W$4,ROUND(IF($AE560&lt;4.5,0,IF($AE560&gt;6,($AE560-4.5)*$AF560*$AG560,($AE560-4.5)*$AF560*$AG560)),2),0))</f>
        <v>0</v>
      </c>
      <c r="AM560" s="544" t="n">
        <f aca="false">IF($Y560="--","--",IF($AE560&gt;$W$4,IF($AE560&lt;=4,ROUND(($AG560*4)*($AE560+0.5)*2,2),0),0))</f>
        <v>0</v>
      </c>
      <c r="AN560" s="548" t="n">
        <f aca="false">IF($Y560="--","--",IF($AE560&gt;$W$4,IF($AE560&gt;4,ROUND(($AG560*4)*($AE560+0.5)*2,2),0),0))</f>
        <v>0</v>
      </c>
      <c r="AO560" s="558" t="s">
        <v>1641</v>
      </c>
      <c r="AP560" s="570" t="s">
        <v>10</v>
      </c>
      <c r="AQ560" s="571" t="s">
        <v>1642</v>
      </c>
      <c r="AR560" s="560" t="n">
        <v>0.4</v>
      </c>
      <c r="AS560" s="561"/>
      <c r="AT560" s="561"/>
      <c r="AU560" s="562" t="n">
        <v>35</v>
      </c>
      <c r="AV560" s="560" t="n">
        <f aca="false">IF($Y560="--","--",Y560+0.2)</f>
        <v>1.4</v>
      </c>
      <c r="AW560" s="564" t="s">
        <v>1151</v>
      </c>
      <c r="AX560" s="561" t="n">
        <f aca="false">AV560</f>
        <v>1.4</v>
      </c>
      <c r="AY560" s="538" t="n">
        <f aca="false">IF(D560&gt;2,AU560,AU560-AV560)</f>
        <v>33.6</v>
      </c>
      <c r="AZ560" s="538" t="n">
        <f aca="false">N560</f>
        <v>0.1</v>
      </c>
      <c r="BA560" s="538" t="n">
        <f aca="false">P560</f>
        <v>1.08</v>
      </c>
      <c r="BB560" s="537" t="n">
        <f aca="false">IF(F560=0,IF(ROUND(AY560*(((N560*P560)+(((D560+M560*2)/6)*P560))-ROUND(((D560+M560*2)^2)*((PI()*96.379/(4*360))-((SIN((96.379/2)*PI()/180))*(COS((96.379/2)*PI()/180))/4)),4)),2),ROUND(AY560*(((N560*P560)+(((D560+M560*2)/4)*P560))-ROUND(((D560+M560*2)^2)*((PI()*120/(4*360))-((SIN((120/2)*PI()/180))*(COS((120/2)*PI()/180))/4)),4)),2)),0)</f>
        <v>6.79</v>
      </c>
      <c r="BC560" s="549" t="n">
        <f aca="false">IF(F560&gt;0,ROUND(AY560*N560*P560,2),0)</f>
        <v>0</v>
      </c>
      <c r="BD560" s="549" t="n">
        <f aca="false">SUM(Q560:U560,AH560:AL560)</f>
        <v>50.85</v>
      </c>
      <c r="BE560" s="549" t="n">
        <f aca="false">IF(F560=0,ROUND((PI()*((D560+M560*2)^2)/4)*AY560,2),ROUND((D560+M560*2)*(F560+M560*2)*AY560,2))</f>
        <v>6.08</v>
      </c>
      <c r="BF560" s="572" t="n">
        <f aca="false">IF(($I560+M560-0.15)&lt;=2,($I560+M560+0.15),IF(($I560+M560)&lt;=3,2.35,($I560+M560+0.2)-0.85))</f>
        <v>1.215</v>
      </c>
      <c r="BG560" s="572" t="n">
        <f aca="false">IF(D560&gt;2,(I560-F560-M560-0.11),IF(($I560+M560)&lt;=2,0,IF(($I560+M560)&gt;3,0.85,(I560+M560+0.2-BF560))))</f>
        <v>0</v>
      </c>
      <c r="BH560" s="572" t="n">
        <f aca="false">IF(D560&gt;2,ROUND(((1.42+0.4)+(0.91+0.4))*2*BG560,2),ROUND(AV560*AX560*BF560,2))</f>
        <v>2.38</v>
      </c>
      <c r="BI560" s="572" t="n">
        <f aca="false">ROUND(((PI()*0.9^2)/4)*BG560,2)</f>
        <v>0</v>
      </c>
      <c r="BJ560" s="550" t="n">
        <f aca="false">ROUND(BD560-BE560-BH560-BI560-BB560-BC560,2)</f>
        <v>35.6</v>
      </c>
      <c r="BK560" s="516"/>
    </row>
    <row r="561" customFormat="false" ht="14.25" hidden="false" customHeight="false" outlineLevel="0" collapsed="false">
      <c r="A561" s="558" t="s">
        <v>1642</v>
      </c>
      <c r="B561" s="570" t="s">
        <v>10</v>
      </c>
      <c r="C561" s="559" t="s">
        <v>1643</v>
      </c>
      <c r="D561" s="560" t="n">
        <v>0.4</v>
      </c>
      <c r="E561" s="561"/>
      <c r="F561" s="561"/>
      <c r="G561" s="560" t="s">
        <v>1150</v>
      </c>
      <c r="H561" s="562" t="n">
        <v>35</v>
      </c>
      <c r="I561" s="563" t="n">
        <v>1.2635</v>
      </c>
      <c r="J561" s="563" t="n">
        <v>1.565</v>
      </c>
      <c r="K561" s="536" t="n">
        <v>0</v>
      </c>
      <c r="L561" s="537" t="n">
        <f aca="false">ROUND((I561+J561)/2,2)</f>
        <v>1.41</v>
      </c>
      <c r="M561" s="538" t="n">
        <f aca="false">IF(F561=0,ROUND($D561*0.1,2),IF(D561&gt;2.8,0.18,0.15))</f>
        <v>0.04</v>
      </c>
      <c r="N561" s="538" t="n">
        <f aca="false">IF(F561=0,IF(ROUND($D561/4,2),IF(ROUND(($D561*1.2)/6,2)&lt;0.1,0.1,ROUND(($D561*1.2)/6,2))),0.5)</f>
        <v>0.1</v>
      </c>
      <c r="O561" s="537" t="n">
        <f aca="false">L561+M561+N561</f>
        <v>1.55</v>
      </c>
      <c r="P561" s="537" t="n">
        <f aca="false">IF(O561&lt;2,(D561+M561*2)+0.6,(D561+M561*2)+0.6+ROUNDUP(O561-2,0)*0.1)</f>
        <v>1.08</v>
      </c>
      <c r="Q561" s="539" t="n">
        <f aca="false">IF($O561&lt;=$W$4,ROUND(IF($O561&lt;1.5,$O561*$H561*$P561,1.5*$H561*$P561),2),0)</f>
        <v>0</v>
      </c>
      <c r="R561" s="539" t="n">
        <f aca="false">IF($O561&gt;$W$4,ROUND(IF($O561&lt;1.5,$O561*$H561*$P561,1.5*$H561*$P561),2),0)</f>
        <v>56.7</v>
      </c>
      <c r="S561" s="539" t="n">
        <f aca="false">IF($O561&gt;$W$4,ROUND(IF($O561&lt;1.5,0,IF($O561&gt;3,1.5*$H561*$P561,($O561-1.5)*$H561*$P561)),2),0)</f>
        <v>1.89</v>
      </c>
      <c r="T561" s="539" t="n">
        <f aca="false">IF($O561&gt;$W$4,ROUND(IF($O561&lt;3,0,IF($O561&gt;4.5,1.5*$H561*$P561,($O561-3)*$H561*$P561)),2),0)</f>
        <v>0</v>
      </c>
      <c r="U561" s="539" t="n">
        <f aca="false">IF($O561&gt;$W$4,ROUND(IF($O561&lt;4.5,0,IF($O561&gt;6,($O561-4.5)*$H561*$P561,($O561-4.5)*$H561*$P561)),2),0)</f>
        <v>0</v>
      </c>
      <c r="V561" s="540" t="n">
        <f aca="false">IF($O561&gt;$W$4,IF($O561&lt;=4,ROUND($H561*($O561+0.5)*2,2),0),0)</f>
        <v>143.5</v>
      </c>
      <c r="W561" s="541" t="n">
        <f aca="false">IF($O561&gt;$W$4,IF($O561&gt;4,ROUND($H561*($O561+0.5)*2,2),0),0)</f>
        <v>0</v>
      </c>
      <c r="X561" s="558" t="str">
        <f aca="false">A561</f>
        <v>JD55-3</v>
      </c>
      <c r="Y561" s="560" t="n">
        <f aca="false">IF($D561=0.4,1.2,IF($D561=0.6,1.2,IF($D561=0.8,1.3,IF($D561=1,1.5,IF($D561=1.2,1.7,IF($D561&lt;=2,2,"--"))))))</f>
        <v>1.2</v>
      </c>
      <c r="Z561" s="564" t="s">
        <v>1151</v>
      </c>
      <c r="AA561" s="561" t="n">
        <f aca="false">Y561</f>
        <v>1.2</v>
      </c>
      <c r="AB561" s="543" t="n">
        <f aca="false">IF($Y561="--","--",I561)</f>
        <v>1.2635</v>
      </c>
      <c r="AC561" s="544" t="n">
        <f aca="false">IF($Y561="--","--",IF(D561&gt;1.5,0.15,ROUND($D561*0.1,2)))</f>
        <v>0.04</v>
      </c>
      <c r="AD561" s="544" t="n">
        <f aca="false">IF($Y561="--","--",0.15)</f>
        <v>0.15</v>
      </c>
      <c r="AE561" s="545" t="n">
        <f aca="false">IF($Y561="--","--",ROUND(AB561+AC561+AD561,2))</f>
        <v>1.45</v>
      </c>
      <c r="AF561" s="565" t="n">
        <f aca="false">IF($Y561="--","--",IF($AB561&lt;=2,$Y561+1,($Y561+1)+ROUNDUP($AB561-2,0)*0.1))</f>
        <v>2.2</v>
      </c>
      <c r="AG561" s="566" t="n">
        <f aca="false">IF($D561=0.4,0.92,IF($D561=0.6,0.68,IF($D561=0.8,0.74,IF($D561=1,0.7,IF($D561=1.2,0.66,IF($D561=1.5,0.6,IF($D561&lt;=2,(2.4-(D561+0.3)),"--")))))))</f>
        <v>0.92</v>
      </c>
      <c r="AH561" s="547" t="n">
        <f aca="false">IF($Y561="--","--",IF($AE561&lt;=$W$4,ROUND(IF($AE561&lt;1.5,$AE561*$AF561*$AG561,1.5*$AF561*$AG561),2),0))</f>
        <v>2.93</v>
      </c>
      <c r="AI561" s="547" t="n">
        <f aca="false">IF($Y561="--","--",IF($AE561&gt;$W$4,ROUND(IF($AE561&lt;1.5,$AE561*$AF561*$AG561,1.5*$AF561*$AG561),2),0))</f>
        <v>0</v>
      </c>
      <c r="AJ561" s="547" t="n">
        <f aca="false">IF($Y561="--","--",IF($AE561&gt;$W$4,ROUND(IF($AE561&lt;1.5,0,IF($AE561&gt;3,1.5*$AF561*$AG561,($AE561-1.5)*$AF561*$AG561)),2),0))</f>
        <v>0</v>
      </c>
      <c r="AK561" s="547" t="n">
        <f aca="false">IF($Y561="--","--",IF($AE561&gt;$W$4,ROUND(IF($AE561&lt;3,0,IF($AE561&gt;4.5,1.5*$AF561*$AG561,($AE561-3)*$AF561*$AG561)),2),0))</f>
        <v>0</v>
      </c>
      <c r="AL561" s="547" t="n">
        <f aca="false">IF($Y561="--","--",IF($AE561&gt;$W$4,ROUND(IF($AE561&lt;4.5,0,IF($AE561&gt;6,($AE561-4.5)*$AF561*$AG561,($AE561-4.5)*$AF561*$AG561)),2),0))</f>
        <v>0</v>
      </c>
      <c r="AM561" s="544" t="n">
        <f aca="false">IF($Y561="--","--",IF($AE561&gt;$W$4,IF($AE561&lt;=4,ROUND(($AG561*4)*($AE561+0.5)*2,2),0),0))</f>
        <v>0</v>
      </c>
      <c r="AN561" s="548" t="n">
        <f aca="false">IF($Y561="--","--",IF($AE561&gt;$W$4,IF($AE561&gt;4,ROUND(($AG561*4)*($AE561+0.5)*2,2),0),0))</f>
        <v>0</v>
      </c>
      <c r="AO561" s="558" t="s">
        <v>1642</v>
      </c>
      <c r="AP561" s="570" t="s">
        <v>10</v>
      </c>
      <c r="AQ561" s="571" t="s">
        <v>1643</v>
      </c>
      <c r="AR561" s="560" t="n">
        <v>0.4</v>
      </c>
      <c r="AS561" s="561"/>
      <c r="AT561" s="561"/>
      <c r="AU561" s="562" t="n">
        <v>35</v>
      </c>
      <c r="AV561" s="560" t="n">
        <f aca="false">IF($Y561="--","--",Y561+0.2)</f>
        <v>1.4</v>
      </c>
      <c r="AW561" s="564" t="s">
        <v>1151</v>
      </c>
      <c r="AX561" s="561" t="n">
        <f aca="false">AV561</f>
        <v>1.4</v>
      </c>
      <c r="AY561" s="538" t="n">
        <f aca="false">IF(D561&gt;2,AU561,AU561-AV561)</f>
        <v>33.6</v>
      </c>
      <c r="AZ561" s="538" t="n">
        <f aca="false">N561</f>
        <v>0.1</v>
      </c>
      <c r="BA561" s="538" t="n">
        <f aca="false">P561</f>
        <v>1.08</v>
      </c>
      <c r="BB561" s="537" t="n">
        <f aca="false">IF(F561=0,IF(ROUND(AY561*(((N561*P561)+(((D561+M561*2)/6)*P561))-ROUND(((D561+M561*2)^2)*((PI()*96.379/(4*360))-((SIN((96.379/2)*PI()/180))*(COS((96.379/2)*PI()/180))/4)),4)),2),ROUND(AY561*(((N561*P561)+(((D561+M561*2)/4)*P561))-ROUND(((D561+M561*2)^2)*((PI()*120/(4*360))-((SIN((120/2)*PI()/180))*(COS((120/2)*PI()/180))/4)),4)),2)),0)</f>
        <v>6.79</v>
      </c>
      <c r="BC561" s="549" t="n">
        <f aca="false">IF(F561&gt;0,ROUND(AY561*N561*P561,2),0)</f>
        <v>0</v>
      </c>
      <c r="BD561" s="549" t="n">
        <f aca="false">SUM(Q561:U561,AH561:AL561)</f>
        <v>61.52</v>
      </c>
      <c r="BE561" s="549" t="n">
        <f aca="false">IF(F561=0,ROUND((PI()*((D561+M561*2)^2)/4)*AY561,2),ROUND((D561+M561*2)*(F561+M561*2)*AY561,2))</f>
        <v>6.08</v>
      </c>
      <c r="BF561" s="572" t="n">
        <f aca="false">IF(($I561+M561-0.15)&lt;=2,($I561+M561+0.15),IF(($I561+M561)&lt;=3,2.35,($I561+M561+0.2)-0.85))</f>
        <v>1.4535</v>
      </c>
      <c r="BG561" s="572" t="n">
        <f aca="false">IF(D561&gt;2,(I561-F561-M561-0.11),IF(($I561+M561)&lt;=2,0,IF(($I561+M561)&gt;3,0.85,(I561+M561+0.2-BF561))))</f>
        <v>0</v>
      </c>
      <c r="BH561" s="572" t="n">
        <f aca="false">IF(D561&gt;2,ROUND(((1.42+0.4)+(0.91+0.4))*2*BG561,2),ROUND(AV561*AX561*BF561,2))</f>
        <v>2.85</v>
      </c>
      <c r="BI561" s="572" t="n">
        <f aca="false">ROUND(((PI()*0.9^2)/4)*BG561,2)</f>
        <v>0</v>
      </c>
      <c r="BJ561" s="550" t="n">
        <f aca="false">ROUND(BD561-BE561-BH561-BI561-BB561-BC561,2)</f>
        <v>45.8</v>
      </c>
      <c r="BK561" s="516"/>
    </row>
    <row r="562" customFormat="false" ht="14.25" hidden="false" customHeight="false" outlineLevel="0" collapsed="false">
      <c r="A562" s="530" t="s">
        <v>1643</v>
      </c>
      <c r="B562" s="531" t="s">
        <v>10</v>
      </c>
      <c r="C562" s="532" t="s">
        <v>1644</v>
      </c>
      <c r="D562" s="533" t="n">
        <v>0.4</v>
      </c>
      <c r="E562" s="534"/>
      <c r="F562" s="534"/>
      <c r="G562" s="533" t="s">
        <v>1150</v>
      </c>
      <c r="H562" s="535" t="n">
        <v>40</v>
      </c>
      <c r="I562" s="536" t="n">
        <v>1.565</v>
      </c>
      <c r="J562" s="536" t="n">
        <v>2.1383</v>
      </c>
      <c r="K562" s="536" t="n">
        <v>1.6</v>
      </c>
      <c r="L562" s="537" t="n">
        <f aca="false">ROUND((I562+J562)/2,2)</f>
        <v>1.85</v>
      </c>
      <c r="M562" s="538" t="n">
        <f aca="false">IF(F562=0,ROUND($D562*0.1,2),IF(D562&gt;2.8,0.18,0.15))</f>
        <v>0.04</v>
      </c>
      <c r="N562" s="538" t="n">
        <f aca="false">IF(F562=0,IF(ROUND($D562/4,2),IF(ROUND(($D562*1.2)/6,2)&lt;0.1,0.1,ROUND(($D562*1.2)/6,2))),0.5)</f>
        <v>0.1</v>
      </c>
      <c r="O562" s="537" t="n">
        <f aca="false">L562+M562+N562</f>
        <v>1.99</v>
      </c>
      <c r="P562" s="537" t="n">
        <f aca="false">IF(O562&lt;2,(D562+M562*2)+0.6,(D562+M562*2)+0.6+ROUNDUP(O562-2,0)*0.1)</f>
        <v>1.08</v>
      </c>
      <c r="Q562" s="539" t="n">
        <f aca="false">IF($O562&lt;=$W$4,ROUND(IF($O562&lt;1.5,$O562*$H562*$P562,1.5*$H562*$P562),2),0)</f>
        <v>0</v>
      </c>
      <c r="R562" s="539" t="n">
        <f aca="false">IF($O562&gt;$W$4,ROUND(IF($O562&lt;1.5,$O562*$H562*$P562,1.5*$H562*$P562),2),0)</f>
        <v>64.8</v>
      </c>
      <c r="S562" s="539" t="n">
        <f aca="false">IF($O562&gt;$W$4,ROUND(IF($O562&lt;1.5,0,IF($O562&gt;3,1.5*$H562*$P562,($O562-1.5)*$H562*$P562)),2),0)</f>
        <v>21.17</v>
      </c>
      <c r="T562" s="539" t="n">
        <f aca="false">IF($O562&gt;$W$4,ROUND(IF($O562&lt;3,0,IF($O562&gt;4.5,1.5*$H562*$P562,($O562-3)*$H562*$P562)),2),0)</f>
        <v>0</v>
      </c>
      <c r="U562" s="539" t="n">
        <f aca="false">IF($O562&gt;$W$4,ROUND(IF($O562&lt;4.5,0,IF($O562&gt;6,($O562-4.5)*$H562*$P562,($O562-4.5)*$H562*$P562)),2),0)</f>
        <v>0</v>
      </c>
      <c r="V562" s="540" t="n">
        <f aca="false">IF($O562&gt;$W$4,IF($O562&lt;=4,ROUND($H562*($O562+0.5)*2,2),0),0)</f>
        <v>199.2</v>
      </c>
      <c r="W562" s="541" t="n">
        <f aca="false">IF($O562&gt;$W$4,IF($O562&gt;4,ROUND($H562*($O562+0.5)*2,2),0),0)</f>
        <v>0</v>
      </c>
      <c r="X562" s="530" t="str">
        <f aca="false">A562</f>
        <v>JD55-4</v>
      </c>
      <c r="Y562" s="533" t="n">
        <f aca="false">IF($D562=0.4,1.2,IF($D562=0.6,1.2,IF($D562=0.8,1.3,IF($D562=1,1.5,IF($D562=1.2,1.7,IF($D562&lt;=2,2,"--"))))))</f>
        <v>1.2</v>
      </c>
      <c r="Z562" s="542" t="s">
        <v>1151</v>
      </c>
      <c r="AA562" s="534" t="n">
        <f aca="false">Y562</f>
        <v>1.2</v>
      </c>
      <c r="AB562" s="543" t="n">
        <f aca="false">IF($Y562="--","--",I562)</f>
        <v>1.565</v>
      </c>
      <c r="AC562" s="544" t="n">
        <f aca="false">IF($Y562="--","--",IF(D562&gt;1.5,0.15,ROUND($D562*0.1,2)))</f>
        <v>0.04</v>
      </c>
      <c r="AD562" s="544" t="n">
        <f aca="false">IF($Y562="--","--",0.15)</f>
        <v>0.15</v>
      </c>
      <c r="AE562" s="545" t="n">
        <f aca="false">IF($Y562="--","--",ROUND(AB562+AC562+AD562,2))</f>
        <v>1.76</v>
      </c>
      <c r="AF562" s="545" t="n">
        <f aca="false">IF($Y562="--","--",IF($AB562&lt;=2,$Y562+1,($Y562+1)+ROUNDUP($AB562-2,0)*0.1))</f>
        <v>2.2</v>
      </c>
      <c r="AG562" s="546" t="n">
        <f aca="false">IF($D562=0.4,0.92,IF($D562=0.6,0.68,IF($D562=0.8,0.74,IF($D562=1,0.7,IF($D562=1.2,0.66,IF($D562=1.5,0.6,IF($D562&lt;=2,(2.4-(D562+0.3)),"--")))))))</f>
        <v>0.92</v>
      </c>
      <c r="AH562" s="547" t="n">
        <f aca="false">IF($Y562="--","--",IF($AE562&lt;=$W$4,ROUND(IF($AE562&lt;1.5,$AE562*$AF562*$AG562,1.5*$AF562*$AG562),2),0))</f>
        <v>0</v>
      </c>
      <c r="AI562" s="547" t="n">
        <f aca="false">IF($Y562="--","--",IF($AE562&gt;$W$4,ROUND(IF($AE562&lt;1.5,$AE562*$AF562*$AG562,1.5*$AF562*$AG562),2),0))</f>
        <v>3.04</v>
      </c>
      <c r="AJ562" s="547" t="n">
        <f aca="false">IF($Y562="--","--",IF($AE562&gt;$W$4,ROUND(IF($AE562&lt;1.5,0,IF($AE562&gt;3,1.5*$AF562*$AG562,($AE562-1.5)*$AF562*$AG562)),2),0))</f>
        <v>0.53</v>
      </c>
      <c r="AK562" s="547" t="n">
        <f aca="false">IF($Y562="--","--",IF($AE562&gt;$W$4,ROUND(IF($AE562&lt;3,0,IF($AE562&gt;4.5,1.5*$AF562*$AG562,($AE562-3)*$AF562*$AG562)),2),0))</f>
        <v>0</v>
      </c>
      <c r="AL562" s="547" t="n">
        <f aca="false">IF($Y562="--","--",IF($AE562&gt;$W$4,ROUND(IF($AE562&lt;4.5,0,IF($AE562&gt;6,($AE562-4.5)*$AF562*$AG562,($AE562-4.5)*$AF562*$AG562)),2),0))</f>
        <v>0</v>
      </c>
      <c r="AM562" s="544" t="n">
        <f aca="false">IF($Y562="--","--",IF($AE562&gt;$W$4,IF($AE562&lt;=4,ROUND(($AG562*4)*($AE562+0.5)*2,2),0),0))</f>
        <v>16.63</v>
      </c>
      <c r="AN562" s="548" t="n">
        <f aca="false">IF($Y562="--","--",IF($AE562&gt;$W$4,IF($AE562&gt;4,ROUND(($AG562*4)*($AE562+0.5)*2,2),0),0))</f>
        <v>0</v>
      </c>
      <c r="AO562" s="530" t="s">
        <v>1643</v>
      </c>
      <c r="AP562" s="531" t="s">
        <v>10</v>
      </c>
      <c r="AQ562" s="532" t="s">
        <v>1644</v>
      </c>
      <c r="AR562" s="533" t="n">
        <v>0.4</v>
      </c>
      <c r="AS562" s="534"/>
      <c r="AT562" s="534"/>
      <c r="AU562" s="535" t="n">
        <v>40</v>
      </c>
      <c r="AV562" s="533" t="n">
        <f aca="false">IF($Y562="--","--",Y562+0.2)</f>
        <v>1.4</v>
      </c>
      <c r="AW562" s="542" t="s">
        <v>1151</v>
      </c>
      <c r="AX562" s="534" t="n">
        <f aca="false">AV562</f>
        <v>1.4</v>
      </c>
      <c r="AY562" s="538" t="n">
        <f aca="false">IF(D562&gt;2,AU562,AU562-AV562)</f>
        <v>38.6</v>
      </c>
      <c r="AZ562" s="538" t="n">
        <f aca="false">N562</f>
        <v>0.1</v>
      </c>
      <c r="BA562" s="538" t="n">
        <f aca="false">P562</f>
        <v>1.08</v>
      </c>
      <c r="BB562" s="537" t="n">
        <f aca="false">IF(F562=0,IF(ROUND(AY562*(((N562*P562)+(((D562+M562*2)/6)*P562))-ROUND(((D562+M562*2)^2)*((PI()*96.379/(4*360))-((SIN((96.379/2)*PI()/180))*(COS((96.379/2)*PI()/180))/4)),4)),2),ROUND(AY562*(((N562*P562)+(((D562+M562*2)/4)*P562))-ROUND(((D562+M562*2)^2)*((PI()*120/(4*360))-((SIN((120/2)*PI()/180))*(COS((120/2)*PI()/180))/4)),4)),2)),0)</f>
        <v>7.8</v>
      </c>
      <c r="BC562" s="549" t="n">
        <f aca="false">IF(F562&gt;0,ROUND(AY562*N562*P562,2),0)</f>
        <v>0</v>
      </c>
      <c r="BD562" s="549" t="n">
        <f aca="false">SUM(Q562:U562,AH562:AL562)</f>
        <v>89.54</v>
      </c>
      <c r="BE562" s="549" t="n">
        <f aca="false">IF(F562=0,ROUND((PI()*((D562+M562*2)^2)/4)*AY562,2),ROUND((D562+M562*2)*(F562+M562*2)*AY562,2))</f>
        <v>6.98</v>
      </c>
      <c r="BF562" s="539" t="n">
        <f aca="false">IF(($I562+M562-0.15)&lt;=2,($I562+M562+0.15),IF(($I562+M562)&lt;=3,2.35,($I562+M562+0.2)-0.85))</f>
        <v>1.755</v>
      </c>
      <c r="BG562" s="539" t="n">
        <f aca="false">IF(D562&gt;2,(I562-F562-M562-0.11),IF(($I562+M562)&lt;=2,0,IF(($I562+M562)&gt;3,0.85,(I562+M562+0.2-BF562))))</f>
        <v>0</v>
      </c>
      <c r="BH562" s="539" t="n">
        <f aca="false">IF(D562&gt;2,ROUND(((1.42+0.4)+(0.91+0.4))*2*BG562,2),ROUND(AV562*AX562*BF562,2))</f>
        <v>3.44</v>
      </c>
      <c r="BI562" s="539" t="n">
        <f aca="false">ROUND(((PI()*0.9^2)/4)*BG562,2)</f>
        <v>0</v>
      </c>
      <c r="BJ562" s="550" t="n">
        <f aca="false">ROUND(BD562-BE562-BH562-BI562-BB562-BC562,2)</f>
        <v>71.32</v>
      </c>
      <c r="BK562" s="516"/>
    </row>
    <row r="563" customFormat="false" ht="14.25" hidden="false" customHeight="false" outlineLevel="0" collapsed="false">
      <c r="A563" s="503"/>
      <c r="B563" s="504"/>
      <c r="C563" s="604"/>
      <c r="D563" s="505"/>
      <c r="E563" s="505"/>
      <c r="F563" s="505"/>
      <c r="G563" s="505"/>
      <c r="H563" s="507"/>
      <c r="I563" s="508"/>
      <c r="J563" s="508"/>
      <c r="K563" s="508"/>
      <c r="L563" s="509"/>
      <c r="M563" s="510"/>
      <c r="N563" s="510"/>
      <c r="O563" s="509"/>
      <c r="P563" s="509"/>
      <c r="Q563" s="511"/>
      <c r="R563" s="511"/>
      <c r="S563" s="511"/>
      <c r="T563" s="511"/>
      <c r="U563" s="511"/>
      <c r="V563" s="512"/>
      <c r="W563" s="513"/>
      <c r="X563" s="518"/>
      <c r="Y563" s="505"/>
      <c r="Z563" s="551"/>
      <c r="AA563" s="505"/>
      <c r="AB563" s="552"/>
      <c r="AC563" s="553"/>
      <c r="AD563" s="553"/>
      <c r="AE563" s="554"/>
      <c r="AF563" s="554"/>
      <c r="AG563" s="551"/>
      <c r="AH563" s="555"/>
      <c r="AI563" s="555"/>
      <c r="AJ563" s="555"/>
      <c r="AK563" s="555"/>
      <c r="AL563" s="555"/>
      <c r="AM563" s="553"/>
      <c r="AN563" s="556"/>
      <c r="AO563" s="518"/>
      <c r="AP563" s="504"/>
      <c r="AQ563" s="604"/>
      <c r="AR563" s="505"/>
      <c r="AS563" s="505"/>
      <c r="AT563" s="505"/>
      <c r="AU563" s="507"/>
      <c r="AV563" s="505"/>
      <c r="AW563" s="551"/>
      <c r="AX563" s="505"/>
      <c r="AY563" s="510"/>
      <c r="AZ563" s="510"/>
      <c r="BA563" s="510"/>
      <c r="BB563" s="509"/>
      <c r="BC563" s="509"/>
      <c r="BD563" s="509"/>
      <c r="BE563" s="509"/>
      <c r="BF563" s="511"/>
      <c r="BG563" s="511"/>
      <c r="BH563" s="511"/>
      <c r="BI563" s="511"/>
      <c r="BJ563" s="515"/>
      <c r="BK563" s="516"/>
    </row>
    <row r="564" s="456" customFormat="true" ht="14.25" hidden="false" customHeight="false" outlineLevel="0" collapsed="false">
      <c r="A564" s="557" t="s">
        <v>1645</v>
      </c>
      <c r="B564" s="504"/>
      <c r="C564" s="504"/>
      <c r="D564" s="505"/>
      <c r="E564" s="505"/>
      <c r="F564" s="505"/>
      <c r="G564" s="506"/>
      <c r="H564" s="507"/>
      <c r="I564" s="508"/>
      <c r="J564" s="508"/>
      <c r="K564" s="508"/>
      <c r="L564" s="509"/>
      <c r="M564" s="510"/>
      <c r="N564" s="510"/>
      <c r="O564" s="509"/>
      <c r="P564" s="509"/>
      <c r="Q564" s="511"/>
      <c r="R564" s="511"/>
      <c r="S564" s="511"/>
      <c r="T564" s="511"/>
      <c r="U564" s="511"/>
      <c r="V564" s="512"/>
      <c r="W564" s="513"/>
      <c r="X564" s="528" t="str">
        <f aca="false">$A564</f>
        <v>Rua Maurício Laje</v>
      </c>
      <c r="Y564" s="522"/>
      <c r="Z564" s="522"/>
      <c r="AA564" s="522"/>
      <c r="AB564" s="525"/>
      <c r="AC564" s="525"/>
      <c r="AD564" s="525"/>
      <c r="AE564" s="525"/>
      <c r="AF564" s="523"/>
      <c r="AG564" s="525"/>
      <c r="AH564" s="525"/>
      <c r="AI564" s="525"/>
      <c r="AJ564" s="525"/>
      <c r="AK564" s="525"/>
      <c r="AL564" s="525"/>
      <c r="AM564" s="525"/>
      <c r="AN564" s="527"/>
      <c r="AO564" s="557" t="str">
        <f aca="false">$A564</f>
        <v>Rua Maurício Laje</v>
      </c>
      <c r="AP564" s="504"/>
      <c r="AQ564" s="504"/>
      <c r="AR564" s="505"/>
      <c r="AS564" s="505"/>
      <c r="AT564" s="505"/>
      <c r="AU564" s="507"/>
      <c r="AV564" s="506"/>
      <c r="AW564" s="506"/>
      <c r="AX564" s="506"/>
      <c r="AY564" s="510"/>
      <c r="AZ564" s="510"/>
      <c r="BA564" s="510"/>
      <c r="BB564" s="509"/>
      <c r="BC564" s="509"/>
      <c r="BD564" s="509"/>
      <c r="BE564" s="509"/>
      <c r="BF564" s="509"/>
      <c r="BG564" s="509"/>
      <c r="BH564" s="509"/>
      <c r="BI564" s="509"/>
      <c r="BJ564" s="515"/>
      <c r="BK564" s="516"/>
    </row>
    <row r="565" customFormat="false" ht="14.25" hidden="false" customHeight="false" outlineLevel="0" collapsed="false">
      <c r="A565" s="558" t="s">
        <v>1646</v>
      </c>
      <c r="B565" s="570" t="s">
        <v>10</v>
      </c>
      <c r="C565" s="559" t="s">
        <v>1647</v>
      </c>
      <c r="D565" s="560" t="n">
        <v>0.4</v>
      </c>
      <c r="E565" s="561"/>
      <c r="F565" s="561"/>
      <c r="G565" s="560" t="s">
        <v>1150</v>
      </c>
      <c r="H565" s="562" t="n">
        <v>30</v>
      </c>
      <c r="I565" s="563" t="n">
        <v>1.1</v>
      </c>
      <c r="J565" s="563" t="n">
        <v>1.1</v>
      </c>
      <c r="K565" s="536" t="n">
        <v>0</v>
      </c>
      <c r="L565" s="537" t="n">
        <f aca="false">ROUND((I565+J565)/2,2)</f>
        <v>1.1</v>
      </c>
      <c r="M565" s="538" t="n">
        <f aca="false">IF(F565=0,ROUND($D565*0.1,2),IF(D565&gt;2.8,0.18,0.15))</f>
        <v>0.04</v>
      </c>
      <c r="N565" s="538" t="n">
        <f aca="false">IF(F565=0,IF(ROUND($D565/4,2),IF(ROUND(($D565*1.2)/6,2)&lt;0.1,0.1,ROUND(($D565*1.2)/6,2))),0.5)</f>
        <v>0.1</v>
      </c>
      <c r="O565" s="537" t="n">
        <f aca="false">L565+M565+N565</f>
        <v>1.24</v>
      </c>
      <c r="P565" s="537" t="n">
        <f aca="false">IF(O565&lt;2,(D565+M565*2)+0.6,(D565+M565*2)+0.6+ROUNDUP(O565-2,0)*0.1)</f>
        <v>1.08</v>
      </c>
      <c r="Q565" s="539" t="n">
        <f aca="false">IF($O565&lt;=$W$4,ROUND(IF($O565&lt;1.5,$O565*$H565*$P565,1.5*$H565*$P565),2),0)</f>
        <v>40.18</v>
      </c>
      <c r="R565" s="539" t="n">
        <f aca="false">IF($O565&gt;$W$4,ROUND(IF($O565&lt;1.5,$O565*$H565*$P565,1.5*$H565*$P565),2),0)</f>
        <v>0</v>
      </c>
      <c r="S565" s="539" t="n">
        <f aca="false">IF($O565&gt;$W$4,ROUND(IF($O565&lt;1.5,0,IF($O565&gt;3,1.5*$H565*$P565,($O565-1.5)*$H565*$P565)),2),0)</f>
        <v>0</v>
      </c>
      <c r="T565" s="539" t="n">
        <f aca="false">IF($O565&gt;$W$4,ROUND(IF($O565&lt;3,0,IF($O565&gt;4.5,1.5*$H565*$P565,($O565-3)*$H565*$P565)),2),0)</f>
        <v>0</v>
      </c>
      <c r="U565" s="539" t="n">
        <f aca="false">IF($O565&gt;$W$4,ROUND(IF($O565&lt;4.5,0,IF($O565&gt;6,($O565-4.5)*$H565*$P565,($O565-4.5)*$H565*$P565)),2),0)</f>
        <v>0</v>
      </c>
      <c r="V565" s="540" t="n">
        <f aca="false">IF($O565&gt;$W$4,IF($O565&lt;=4,ROUND($H565*($O565+0.5)*2,2),0),0)</f>
        <v>0</v>
      </c>
      <c r="W565" s="541" t="n">
        <f aca="false">IF($O565&gt;$W$4,IF($O565&gt;4,ROUND($H565*($O565+0.5)*2,2),0),0)</f>
        <v>0</v>
      </c>
      <c r="X565" s="558" t="str">
        <f aca="false">A565</f>
        <v>JD57-1</v>
      </c>
      <c r="Y565" s="560" t="n">
        <f aca="false">IF($D565=0.4,1.2,IF($D565=0.6,1.2,IF($D565=0.8,1.3,IF($D565=1,1.5,IF($D565=1.2,1.7,IF($D565&lt;=2,2,"--"))))))</f>
        <v>1.2</v>
      </c>
      <c r="Z565" s="564" t="s">
        <v>1151</v>
      </c>
      <c r="AA565" s="561" t="n">
        <f aca="false">Y565</f>
        <v>1.2</v>
      </c>
      <c r="AB565" s="543" t="n">
        <f aca="false">IF($Y565="--","--",I565)</f>
        <v>1.1</v>
      </c>
      <c r="AC565" s="544" t="n">
        <f aca="false">IF($Y565="--","--",IF(D565&gt;1.5,0.15,ROUND($D565*0.1,2)))</f>
        <v>0.04</v>
      </c>
      <c r="AD565" s="544" t="n">
        <f aca="false">IF($Y565="--","--",0.15)</f>
        <v>0.15</v>
      </c>
      <c r="AE565" s="545" t="n">
        <f aca="false">IF($Y565="--","--",ROUND(AB565+AC565+AD565,2))</f>
        <v>1.29</v>
      </c>
      <c r="AF565" s="565" t="n">
        <f aca="false">IF($Y565="--","--",IF($AB565&lt;=2,$Y565+1,($Y565+1)+ROUNDUP($AB565-2,0)*0.1))</f>
        <v>2.2</v>
      </c>
      <c r="AG565" s="566" t="n">
        <f aca="false">IF($D565=0.4,0.92,IF($D565=0.6,0.68,IF($D565=0.8,0.74,IF($D565=1,0.7,IF($D565=1.2,0.66,IF($D565=1.5,0.6,IF($D565&lt;=2,(2.4-(D565+0.3)),"--")))))))</f>
        <v>0.92</v>
      </c>
      <c r="AH565" s="547" t="n">
        <f aca="false">IF($Y565="--","--",IF($AE565&lt;=$W$4,ROUND(IF($AE565&lt;1.5,$AE565*$AF565*$AG565,1.5*$AF565*$AG565),2),0))</f>
        <v>2.61</v>
      </c>
      <c r="AI565" s="547" t="n">
        <f aca="false">IF($Y565="--","--",IF($AE565&gt;$W$4,ROUND(IF($AE565&lt;1.5,$AE565*$AF565*$AG565,1.5*$AF565*$AG565),2),0))</f>
        <v>0</v>
      </c>
      <c r="AJ565" s="547" t="n">
        <f aca="false">IF($Y565="--","--",IF($AE565&gt;$W$4,ROUND(IF($AE565&lt;1.5,0,IF($AE565&gt;3,1.5*$AF565*$AG565,($AE565-1.5)*$AF565*$AG565)),2),0))</f>
        <v>0</v>
      </c>
      <c r="AK565" s="547" t="n">
        <f aca="false">IF($Y565="--","--",IF($AE565&gt;$W$4,ROUND(IF($AE565&lt;3,0,IF($AE565&gt;4.5,1.5*$AF565*$AG565,($AE565-3)*$AF565*$AG565)),2),0))</f>
        <v>0</v>
      </c>
      <c r="AL565" s="547" t="n">
        <f aca="false">IF($Y565="--","--",IF($AE565&gt;$W$4,ROUND(IF($AE565&lt;4.5,0,IF($AE565&gt;6,($AE565-4.5)*$AF565*$AG565,($AE565-4.5)*$AF565*$AG565)),2),0))</f>
        <v>0</v>
      </c>
      <c r="AM565" s="544" t="n">
        <f aca="false">IF($Y565="--","--",IF($AE565&gt;$W$4,IF($AE565&lt;=4,ROUND(($AG565*4)*($AE565+0.5)*2,2),0),0))</f>
        <v>0</v>
      </c>
      <c r="AN565" s="548" t="n">
        <f aca="false">IF($Y565="--","--",IF($AE565&gt;$W$4,IF($AE565&gt;4,ROUND(($AG565*4)*($AE565+0.5)*2,2),0),0))</f>
        <v>0</v>
      </c>
      <c r="AO565" s="558" t="s">
        <v>1646</v>
      </c>
      <c r="AP565" s="570" t="s">
        <v>10</v>
      </c>
      <c r="AQ565" s="571" t="s">
        <v>1647</v>
      </c>
      <c r="AR565" s="560" t="n">
        <v>0.4</v>
      </c>
      <c r="AS565" s="561"/>
      <c r="AT565" s="561"/>
      <c r="AU565" s="562" t="n">
        <v>30</v>
      </c>
      <c r="AV565" s="560" t="n">
        <f aca="false">IF($Y565="--","--",Y565+0.2)</f>
        <v>1.4</v>
      </c>
      <c r="AW565" s="564" t="s">
        <v>1151</v>
      </c>
      <c r="AX565" s="561" t="n">
        <f aca="false">AV565</f>
        <v>1.4</v>
      </c>
      <c r="AY565" s="538" t="n">
        <f aca="false">IF(D565&gt;2,AU565,AU565-AV565)</f>
        <v>28.6</v>
      </c>
      <c r="AZ565" s="538" t="n">
        <f aca="false">N565</f>
        <v>0.1</v>
      </c>
      <c r="BA565" s="538" t="n">
        <f aca="false">P565</f>
        <v>1.08</v>
      </c>
      <c r="BB565" s="537" t="n">
        <f aca="false">IF(F565=0,IF(ROUND(AY565*(((N565*P565)+(((D565+M565*2)/6)*P565))-ROUND(((D565+M565*2)^2)*((PI()*96.379/(4*360))-((SIN((96.379/2)*PI()/180))*(COS((96.379/2)*PI()/180))/4)),4)),2),ROUND(AY565*(((N565*P565)+(((D565+M565*2)/4)*P565))-ROUND(((D565+M565*2)^2)*((PI()*120/(4*360))-((SIN((120/2)*PI()/180))*(COS((120/2)*PI()/180))/4)),4)),2)),0)</f>
        <v>5.78</v>
      </c>
      <c r="BC565" s="549" t="n">
        <f aca="false">IF(F565&gt;0,ROUND(AY565*N565*P565,2),0)</f>
        <v>0</v>
      </c>
      <c r="BD565" s="549" t="n">
        <f aca="false">SUM(Q565:U565,AH565:AL565)</f>
        <v>42.79</v>
      </c>
      <c r="BE565" s="549" t="n">
        <f aca="false">IF(F565=0,ROUND((PI()*((D565+M565*2)^2)/4)*AY565,2),ROUND((D565+M565*2)*(F565+M565*2)*AY565,2))</f>
        <v>5.18</v>
      </c>
      <c r="BF565" s="572" t="n">
        <f aca="false">IF(($I565+M565-0.15)&lt;=2,($I565+M565+0.15),IF(($I565+M565)&lt;=3,2.35,($I565+M565+0.2)-0.85))</f>
        <v>1.29</v>
      </c>
      <c r="BG565" s="572" t="n">
        <f aca="false">IF(D565&gt;2,(I565-F565-M565-0.11),IF(($I565+M565)&lt;=2,0,IF(($I565+M565)&gt;3,0.85,(I565+M565+0.2-BF565))))</f>
        <v>0</v>
      </c>
      <c r="BH565" s="572" t="n">
        <f aca="false">IF(D565&gt;2,ROUND(((1.42+0.4)+(0.91+0.4))*2*BG565,2),ROUND(AV565*AX565*BF565,2))</f>
        <v>2.53</v>
      </c>
      <c r="BI565" s="572" t="n">
        <f aca="false">ROUND(((PI()*0.9^2)/4)*BG565,2)</f>
        <v>0</v>
      </c>
      <c r="BJ565" s="550" t="n">
        <f aca="false">ROUND(BD565-BE565-BH565-BI565-BB565-BC565,2)</f>
        <v>29.3</v>
      </c>
      <c r="BK565" s="516"/>
    </row>
    <row r="566" customFormat="false" ht="14.25" hidden="false" customHeight="false" outlineLevel="0" collapsed="false">
      <c r="A566" s="530" t="s">
        <v>1647</v>
      </c>
      <c r="B566" s="531" t="s">
        <v>10</v>
      </c>
      <c r="C566" s="532" t="s">
        <v>1648</v>
      </c>
      <c r="D566" s="533" t="n">
        <v>0.4</v>
      </c>
      <c r="E566" s="534"/>
      <c r="F566" s="534"/>
      <c r="G566" s="533" t="s">
        <v>1150</v>
      </c>
      <c r="H566" s="535" t="n">
        <v>30</v>
      </c>
      <c r="I566" s="536" t="n">
        <v>1.1</v>
      </c>
      <c r="J566" s="536" t="n">
        <v>1.086</v>
      </c>
      <c r="K566" s="536" t="n">
        <v>1.685</v>
      </c>
      <c r="L566" s="537" t="n">
        <f aca="false">ROUND((I566+J566)/2,2)</f>
        <v>1.09</v>
      </c>
      <c r="M566" s="538" t="n">
        <f aca="false">IF(F566=0,ROUND($D566*0.1,2),IF(D566&gt;2.8,0.18,0.15))</f>
        <v>0.04</v>
      </c>
      <c r="N566" s="538" t="n">
        <f aca="false">IF(F566=0,IF(ROUND($D566/4,2),IF(ROUND(($D566*1.2)/6,2)&lt;0.1,0.1,ROUND(($D566*1.2)/6,2))),0.5)</f>
        <v>0.1</v>
      </c>
      <c r="O566" s="537" t="n">
        <f aca="false">L566+M566+N566</f>
        <v>1.23</v>
      </c>
      <c r="P566" s="537" t="n">
        <f aca="false">IF(O566&lt;2,(D566+M566*2)+0.6,(D566+M566*2)+0.6+ROUNDUP(O566-2,0)*0.1)</f>
        <v>1.08</v>
      </c>
      <c r="Q566" s="539" t="n">
        <f aca="false">IF($O566&lt;=$W$4,ROUND(IF($O566&lt;1.5,$O566*$H566*$P566,1.5*$H566*$P566),2),0)</f>
        <v>39.85</v>
      </c>
      <c r="R566" s="539" t="n">
        <f aca="false">IF($O566&gt;$W$4,ROUND(IF($O566&lt;1.5,$O566*$H566*$P566,1.5*$H566*$P566),2),0)</f>
        <v>0</v>
      </c>
      <c r="S566" s="539" t="n">
        <f aca="false">IF($O566&gt;$W$4,ROUND(IF($O566&lt;1.5,0,IF($O566&gt;3,1.5*$H566*$P566,($O566-1.5)*$H566*$P566)),2),0)</f>
        <v>0</v>
      </c>
      <c r="T566" s="539" t="n">
        <f aca="false">IF($O566&gt;$W$4,ROUND(IF($O566&lt;3,0,IF($O566&gt;4.5,1.5*$H566*$P566,($O566-3)*$H566*$P566)),2),0)</f>
        <v>0</v>
      </c>
      <c r="U566" s="539" t="n">
        <f aca="false">IF($O566&gt;$W$4,ROUND(IF($O566&lt;4.5,0,IF($O566&gt;6,($O566-4.5)*$H566*$P566,($O566-4.5)*$H566*$P566)),2),0)</f>
        <v>0</v>
      </c>
      <c r="V566" s="540" t="n">
        <f aca="false">IF($O566&gt;$W$4,IF($O566&lt;=4,ROUND($H566*($O566+0.5)*2,2),0),0)</f>
        <v>0</v>
      </c>
      <c r="W566" s="541" t="n">
        <f aca="false">IF($O566&gt;$W$4,IF($O566&gt;4,ROUND($H566*($O566+0.5)*2,2),0),0)</f>
        <v>0</v>
      </c>
      <c r="X566" s="530" t="str">
        <f aca="false">A566</f>
        <v>JD57-2</v>
      </c>
      <c r="Y566" s="533" t="n">
        <f aca="false">IF($D566=0.4,1.2,IF($D566=0.6,1.2,IF($D566=0.8,1.3,IF($D566=1,1.5,IF($D566=1.2,1.7,IF($D566&lt;=2,2,"--"))))))</f>
        <v>1.2</v>
      </c>
      <c r="Z566" s="542" t="s">
        <v>1151</v>
      </c>
      <c r="AA566" s="534" t="n">
        <f aca="false">Y566</f>
        <v>1.2</v>
      </c>
      <c r="AB566" s="543" t="n">
        <f aca="false">IF($Y566="--","--",I566)</f>
        <v>1.1</v>
      </c>
      <c r="AC566" s="544" t="n">
        <f aca="false">IF($Y566="--","--",IF(D566&gt;1.5,0.15,ROUND($D566*0.1,2)))</f>
        <v>0.04</v>
      </c>
      <c r="AD566" s="544" t="n">
        <f aca="false">IF($Y566="--","--",0.15)</f>
        <v>0.15</v>
      </c>
      <c r="AE566" s="545" t="n">
        <f aca="false">IF($Y566="--","--",ROUND(AB566+AC566+AD566,2))</f>
        <v>1.29</v>
      </c>
      <c r="AF566" s="545" t="n">
        <f aca="false">IF($Y566="--","--",IF($AB566&lt;=2,$Y566+1,($Y566+1)+ROUNDUP($AB566-2,0)*0.1))</f>
        <v>2.2</v>
      </c>
      <c r="AG566" s="546" t="n">
        <f aca="false">IF($D566=0.4,0.92,IF($D566=0.6,0.68,IF($D566=0.8,0.74,IF($D566=1,0.7,IF($D566=1.2,0.66,IF($D566=1.5,0.6,IF($D566&lt;=2,(2.4-(D566+0.3)),"--")))))))</f>
        <v>0.92</v>
      </c>
      <c r="AH566" s="547" t="n">
        <f aca="false">IF($Y566="--","--",IF($AE566&lt;=$W$4,ROUND(IF($AE566&lt;1.5,$AE566*$AF566*$AG566,1.5*$AF566*$AG566),2),0))</f>
        <v>2.61</v>
      </c>
      <c r="AI566" s="547" t="n">
        <f aca="false">IF($Y566="--","--",IF($AE566&gt;$W$4,ROUND(IF($AE566&lt;1.5,$AE566*$AF566*$AG566,1.5*$AF566*$AG566),2),0))</f>
        <v>0</v>
      </c>
      <c r="AJ566" s="547" t="n">
        <f aca="false">IF($Y566="--","--",IF($AE566&gt;$W$4,ROUND(IF($AE566&lt;1.5,0,IF($AE566&gt;3,1.5*$AF566*$AG566,($AE566-1.5)*$AF566*$AG566)),2),0))</f>
        <v>0</v>
      </c>
      <c r="AK566" s="547" t="n">
        <f aca="false">IF($Y566="--","--",IF($AE566&gt;$W$4,ROUND(IF($AE566&lt;3,0,IF($AE566&gt;4.5,1.5*$AF566*$AG566,($AE566-3)*$AF566*$AG566)),2),0))</f>
        <v>0</v>
      </c>
      <c r="AL566" s="547" t="n">
        <f aca="false">IF($Y566="--","--",IF($AE566&gt;$W$4,ROUND(IF($AE566&lt;4.5,0,IF($AE566&gt;6,($AE566-4.5)*$AF566*$AG566,($AE566-4.5)*$AF566*$AG566)),2),0))</f>
        <v>0</v>
      </c>
      <c r="AM566" s="544" t="n">
        <f aca="false">IF($Y566="--","--",IF($AE566&gt;$W$4,IF($AE566&lt;=4,ROUND(($AG566*4)*($AE566+0.5)*2,2),0),0))</f>
        <v>0</v>
      </c>
      <c r="AN566" s="548" t="n">
        <f aca="false">IF($Y566="--","--",IF($AE566&gt;$W$4,IF($AE566&gt;4,ROUND(($AG566*4)*($AE566+0.5)*2,2),0),0))</f>
        <v>0</v>
      </c>
      <c r="AO566" s="530" t="s">
        <v>1647</v>
      </c>
      <c r="AP566" s="531" t="s">
        <v>10</v>
      </c>
      <c r="AQ566" s="532" t="s">
        <v>1648</v>
      </c>
      <c r="AR566" s="533" t="n">
        <v>0.4</v>
      </c>
      <c r="AS566" s="534"/>
      <c r="AT566" s="534"/>
      <c r="AU566" s="535" t="n">
        <v>30</v>
      </c>
      <c r="AV566" s="533" t="n">
        <f aca="false">IF($Y566="--","--",Y566+0.2)</f>
        <v>1.4</v>
      </c>
      <c r="AW566" s="542" t="s">
        <v>1151</v>
      </c>
      <c r="AX566" s="534" t="n">
        <f aca="false">AV566</f>
        <v>1.4</v>
      </c>
      <c r="AY566" s="538" t="n">
        <f aca="false">IF(D566&gt;2,AU566,AU566-AV566)</f>
        <v>28.6</v>
      </c>
      <c r="AZ566" s="538" t="n">
        <f aca="false">N566</f>
        <v>0.1</v>
      </c>
      <c r="BA566" s="538" t="n">
        <f aca="false">P566</f>
        <v>1.08</v>
      </c>
      <c r="BB566" s="537" t="n">
        <f aca="false">IF(F566=0,IF(ROUND(AY566*(((N566*P566)+(((D566+M566*2)/6)*P566))-ROUND(((D566+M566*2)^2)*((PI()*96.379/(4*360))-((SIN((96.379/2)*PI()/180))*(COS((96.379/2)*PI()/180))/4)),4)),2),ROUND(AY566*(((N566*P566)+(((D566+M566*2)/4)*P566))-ROUND(((D566+M566*2)^2)*((PI()*120/(4*360))-((SIN((120/2)*PI()/180))*(COS((120/2)*PI()/180))/4)),4)),2)),0)</f>
        <v>5.78</v>
      </c>
      <c r="BC566" s="549" t="n">
        <f aca="false">IF(F566&gt;0,ROUND(AY566*N566*P566,2),0)</f>
        <v>0</v>
      </c>
      <c r="BD566" s="549" t="n">
        <f aca="false">SUM(Q566:U566,AH566:AL566)</f>
        <v>42.46</v>
      </c>
      <c r="BE566" s="549" t="n">
        <f aca="false">IF(F566=0,ROUND((PI()*((D566+M566*2)^2)/4)*AY566,2),ROUND((D566+M566*2)*(F566+M566*2)*AY566,2))</f>
        <v>5.18</v>
      </c>
      <c r="BF566" s="539" t="n">
        <f aca="false">IF(($I566+M566-0.15)&lt;=2,($I566+M566+0.15),IF(($I566+M566)&lt;=3,2.35,($I566+M566+0.2)-0.85))</f>
        <v>1.29</v>
      </c>
      <c r="BG566" s="539" t="n">
        <f aca="false">IF(D566&gt;2,(I566-F566-M566-0.11),IF(($I566+M566)&lt;=2,0,IF(($I566+M566)&gt;3,0.85,(I566+M566+0.2-BF566))))</f>
        <v>0</v>
      </c>
      <c r="BH566" s="539" t="n">
        <f aca="false">IF(D566&gt;2,ROUND(((1.42+0.4)+(0.91+0.4))*2*BG566,2),ROUND(AV566*AX566*BF566,2))</f>
        <v>2.53</v>
      </c>
      <c r="BI566" s="539" t="n">
        <f aca="false">ROUND(((PI()*0.9^2)/4)*BG566,2)</f>
        <v>0</v>
      </c>
      <c r="BJ566" s="550" t="n">
        <f aca="false">ROUND(BD566-BE566-BH566-BI566-BB566-BC566,2)</f>
        <v>28.97</v>
      </c>
      <c r="BK566" s="516"/>
    </row>
    <row r="567" customFormat="false" ht="14.25" hidden="false" customHeight="false" outlineLevel="0" collapsed="false">
      <c r="A567" s="503"/>
      <c r="B567" s="504"/>
      <c r="C567" s="604"/>
      <c r="D567" s="505"/>
      <c r="E567" s="505"/>
      <c r="F567" s="505"/>
      <c r="G567" s="505"/>
      <c r="H567" s="507"/>
      <c r="I567" s="508"/>
      <c r="J567" s="508"/>
      <c r="K567" s="508"/>
      <c r="L567" s="509"/>
      <c r="M567" s="510"/>
      <c r="N567" s="510"/>
      <c r="O567" s="509"/>
      <c r="P567" s="509"/>
      <c r="Q567" s="511"/>
      <c r="R567" s="511"/>
      <c r="S567" s="511"/>
      <c r="T567" s="511"/>
      <c r="U567" s="511"/>
      <c r="V567" s="512"/>
      <c r="W567" s="513"/>
      <c r="X567" s="518"/>
      <c r="Y567" s="505"/>
      <c r="Z567" s="551"/>
      <c r="AA567" s="505"/>
      <c r="AB567" s="552"/>
      <c r="AC567" s="553"/>
      <c r="AD567" s="553"/>
      <c r="AE567" s="554"/>
      <c r="AF567" s="554"/>
      <c r="AG567" s="551"/>
      <c r="AH567" s="555"/>
      <c r="AI567" s="555"/>
      <c r="AJ567" s="555"/>
      <c r="AK567" s="555"/>
      <c r="AL567" s="555"/>
      <c r="AM567" s="553"/>
      <c r="AN567" s="556"/>
      <c r="AO567" s="518"/>
      <c r="AP567" s="504"/>
      <c r="AQ567" s="604"/>
      <c r="AR567" s="505"/>
      <c r="AS567" s="505"/>
      <c r="AT567" s="505"/>
      <c r="AU567" s="507"/>
      <c r="AV567" s="505"/>
      <c r="AW567" s="551"/>
      <c r="AX567" s="505"/>
      <c r="AY567" s="510"/>
      <c r="AZ567" s="510"/>
      <c r="BA567" s="510"/>
      <c r="BB567" s="509"/>
      <c r="BC567" s="509"/>
      <c r="BD567" s="509"/>
      <c r="BE567" s="509"/>
      <c r="BF567" s="511"/>
      <c r="BG567" s="511"/>
      <c r="BH567" s="511"/>
      <c r="BI567" s="511"/>
      <c r="BJ567" s="515"/>
      <c r="BK567" s="516"/>
    </row>
    <row r="568" s="456" customFormat="true" ht="14.25" hidden="false" customHeight="false" outlineLevel="0" collapsed="false">
      <c r="A568" s="557" t="s">
        <v>1649</v>
      </c>
      <c r="B568" s="504"/>
      <c r="C568" s="504"/>
      <c r="D568" s="505"/>
      <c r="E568" s="505"/>
      <c r="F568" s="505"/>
      <c r="G568" s="506"/>
      <c r="H568" s="507"/>
      <c r="I568" s="508"/>
      <c r="J568" s="508"/>
      <c r="K568" s="508"/>
      <c r="L568" s="509"/>
      <c r="M568" s="510"/>
      <c r="N568" s="510"/>
      <c r="O568" s="509"/>
      <c r="P568" s="509"/>
      <c r="Q568" s="511"/>
      <c r="R568" s="511"/>
      <c r="S568" s="511"/>
      <c r="T568" s="511"/>
      <c r="U568" s="511"/>
      <c r="V568" s="512"/>
      <c r="W568" s="513"/>
      <c r="X568" s="528" t="str">
        <f aca="false">$A568</f>
        <v>Rua Prof. José Vieira de Souza</v>
      </c>
      <c r="Y568" s="522"/>
      <c r="Z568" s="522"/>
      <c r="AA568" s="522"/>
      <c r="AB568" s="525"/>
      <c r="AC568" s="525"/>
      <c r="AD568" s="525"/>
      <c r="AE568" s="525"/>
      <c r="AF568" s="523"/>
      <c r="AG568" s="525"/>
      <c r="AH568" s="525"/>
      <c r="AI568" s="525"/>
      <c r="AJ568" s="525"/>
      <c r="AK568" s="525"/>
      <c r="AL568" s="525"/>
      <c r="AM568" s="525"/>
      <c r="AN568" s="527"/>
      <c r="AO568" s="557" t="str">
        <f aca="false">$A568</f>
        <v>Rua Prof. José Vieira de Souza</v>
      </c>
      <c r="AP568" s="504"/>
      <c r="AQ568" s="504"/>
      <c r="AR568" s="505"/>
      <c r="AS568" s="505"/>
      <c r="AT568" s="505"/>
      <c r="AU568" s="507"/>
      <c r="AV568" s="506"/>
      <c r="AW568" s="506"/>
      <c r="AX568" s="506"/>
      <c r="AY568" s="510"/>
      <c r="AZ568" s="510"/>
      <c r="BA568" s="510"/>
      <c r="BB568" s="509"/>
      <c r="BC568" s="509"/>
      <c r="BD568" s="509"/>
      <c r="BE568" s="509"/>
      <c r="BF568" s="509"/>
      <c r="BG568" s="509"/>
      <c r="BH568" s="509"/>
      <c r="BI568" s="509"/>
      <c r="BJ568" s="515"/>
      <c r="BK568" s="516"/>
    </row>
    <row r="569" customFormat="false" ht="14.25" hidden="false" customHeight="false" outlineLevel="0" collapsed="false">
      <c r="A569" s="558" t="s">
        <v>1650</v>
      </c>
      <c r="B569" s="570" t="s">
        <v>10</v>
      </c>
      <c r="C569" s="559" t="s">
        <v>1651</v>
      </c>
      <c r="D569" s="560" t="n">
        <v>0.4</v>
      </c>
      <c r="E569" s="561"/>
      <c r="F569" s="561"/>
      <c r="G569" s="560" t="s">
        <v>1150</v>
      </c>
      <c r="H569" s="562" t="n">
        <v>20</v>
      </c>
      <c r="I569" s="563" t="n">
        <v>1.05</v>
      </c>
      <c r="J569" s="563" t="n">
        <v>1.05</v>
      </c>
      <c r="K569" s="536" t="n">
        <v>0</v>
      </c>
      <c r="L569" s="537" t="n">
        <f aca="false">ROUND((I569+J569)/2,2)</f>
        <v>1.05</v>
      </c>
      <c r="M569" s="538" t="n">
        <f aca="false">IF(F569=0,ROUND($D569*0.1,2),IF(D569&gt;2.8,0.18,0.15))</f>
        <v>0.04</v>
      </c>
      <c r="N569" s="538" t="n">
        <f aca="false">IF(F569=0,IF(ROUND($D569/4,2),IF(ROUND(($D569*1.2)/6,2)&lt;0.1,0.1,ROUND(($D569*1.2)/6,2))),0.5)</f>
        <v>0.1</v>
      </c>
      <c r="O569" s="537" t="n">
        <f aca="false">L569+M569+N569</f>
        <v>1.19</v>
      </c>
      <c r="P569" s="537" t="n">
        <f aca="false">IF(O569&lt;2,(D569+M569*2)+0.6,(D569+M569*2)+0.6+ROUNDUP(O569-2,0)*0.1)</f>
        <v>1.08</v>
      </c>
      <c r="Q569" s="539" t="n">
        <f aca="false">IF($O569&lt;=$W$4,ROUND(IF($O569&lt;1.5,$O569*$H569*$P569,1.5*$H569*$P569),2),0)</f>
        <v>25.7</v>
      </c>
      <c r="R569" s="539" t="n">
        <f aca="false">IF($O569&gt;$W$4,ROUND(IF($O569&lt;1.5,$O569*$H569*$P569,1.5*$H569*$P569),2),0)</f>
        <v>0</v>
      </c>
      <c r="S569" s="539" t="n">
        <f aca="false">IF($O569&gt;$W$4,ROUND(IF($O569&lt;1.5,0,IF($O569&gt;3,1.5*$H569*$P569,($O569-1.5)*$H569*$P569)),2),0)</f>
        <v>0</v>
      </c>
      <c r="T569" s="539" t="n">
        <f aca="false">IF($O569&gt;$W$4,ROUND(IF($O569&lt;3,0,IF($O569&gt;4.5,1.5*$H569*$P569,($O569-3)*$H569*$P569)),2),0)</f>
        <v>0</v>
      </c>
      <c r="U569" s="539" t="n">
        <f aca="false">IF($O569&gt;$W$4,ROUND(IF($O569&lt;4.5,0,IF($O569&gt;6,($O569-4.5)*$H569*$P569,($O569-4.5)*$H569*$P569)),2),0)</f>
        <v>0</v>
      </c>
      <c r="V569" s="540" t="n">
        <f aca="false">IF($O569&gt;$W$4,IF($O569&lt;=4,ROUND($H569*($O569+0.5)*2,2),0),0)</f>
        <v>0</v>
      </c>
      <c r="W569" s="541" t="n">
        <f aca="false">IF($O569&gt;$W$4,IF($O569&gt;4,ROUND($H569*($O569+0.5)*2,2),0),0)</f>
        <v>0</v>
      </c>
      <c r="X569" s="558" t="str">
        <f aca="false">A569</f>
        <v>JD61-1</v>
      </c>
      <c r="Y569" s="560" t="n">
        <f aca="false">IF($D569=0.4,1.2,IF($D569=0.6,1.2,IF($D569=0.8,1.3,IF($D569=1,1.5,IF($D569=1.2,1.7,IF($D569&lt;=2,2,"--"))))))</f>
        <v>1.2</v>
      </c>
      <c r="Z569" s="564" t="s">
        <v>1151</v>
      </c>
      <c r="AA569" s="561" t="n">
        <f aca="false">Y569</f>
        <v>1.2</v>
      </c>
      <c r="AB569" s="543" t="n">
        <f aca="false">IF($Y569="--","--",I569)</f>
        <v>1.05</v>
      </c>
      <c r="AC569" s="544" t="n">
        <f aca="false">IF($Y569="--","--",IF(D569&gt;1.5,0.15,ROUND($D569*0.1,2)))</f>
        <v>0.04</v>
      </c>
      <c r="AD569" s="544" t="n">
        <f aca="false">IF($Y569="--","--",0.15)</f>
        <v>0.15</v>
      </c>
      <c r="AE569" s="545" t="n">
        <f aca="false">IF($Y569="--","--",ROUND(AB569+AC569+AD569,2))</f>
        <v>1.24</v>
      </c>
      <c r="AF569" s="565" t="n">
        <f aca="false">IF($Y569="--","--",IF($AB569&lt;=2,$Y569+1,($Y569+1)+ROUNDUP($AB569-2,0)*0.1))</f>
        <v>2.2</v>
      </c>
      <c r="AG569" s="566" t="n">
        <f aca="false">IF($D569=0.4,0.92,IF($D569=0.6,0.68,IF($D569=0.8,0.74,IF($D569=1,0.7,IF($D569=1.2,0.66,IF($D569=1.5,0.6,IF($D569&lt;=2,(2.4-(D569+0.3)),"--")))))))</f>
        <v>0.92</v>
      </c>
      <c r="AH569" s="547" t="n">
        <f aca="false">IF($Y569="--","--",IF($AE569&lt;=$W$4,ROUND(IF($AE569&lt;1.5,$AE569*$AF569*$AG569,1.5*$AF569*$AG569),2),0))</f>
        <v>2.51</v>
      </c>
      <c r="AI569" s="547" t="n">
        <f aca="false">IF($Y569="--","--",IF($AE569&gt;$W$4,ROUND(IF($AE569&lt;1.5,$AE569*$AF569*$AG569,1.5*$AF569*$AG569),2),0))</f>
        <v>0</v>
      </c>
      <c r="AJ569" s="547" t="n">
        <f aca="false">IF($Y569="--","--",IF($AE569&gt;$W$4,ROUND(IF($AE569&lt;1.5,0,IF($AE569&gt;3,1.5*$AF569*$AG569,($AE569-1.5)*$AF569*$AG569)),2),0))</f>
        <v>0</v>
      </c>
      <c r="AK569" s="547" t="n">
        <f aca="false">IF($Y569="--","--",IF($AE569&gt;$W$4,ROUND(IF($AE569&lt;3,0,IF($AE569&gt;4.5,1.5*$AF569*$AG569,($AE569-3)*$AF569*$AG569)),2),0))</f>
        <v>0</v>
      </c>
      <c r="AL569" s="547" t="n">
        <f aca="false">IF($Y569="--","--",IF($AE569&gt;$W$4,ROUND(IF($AE569&lt;4.5,0,IF($AE569&gt;6,($AE569-4.5)*$AF569*$AG569,($AE569-4.5)*$AF569*$AG569)),2),0))</f>
        <v>0</v>
      </c>
      <c r="AM569" s="544" t="n">
        <f aca="false">IF($Y569="--","--",IF($AE569&gt;$W$4,IF($AE569&lt;=4,ROUND(($AG569*4)*($AE569+0.5)*2,2),0),0))</f>
        <v>0</v>
      </c>
      <c r="AN569" s="548" t="n">
        <f aca="false">IF($Y569="--","--",IF($AE569&gt;$W$4,IF($AE569&gt;4,ROUND(($AG569*4)*($AE569+0.5)*2,2),0),0))</f>
        <v>0</v>
      </c>
      <c r="AO569" s="558" t="s">
        <v>1650</v>
      </c>
      <c r="AP569" s="570" t="s">
        <v>10</v>
      </c>
      <c r="AQ569" s="571" t="s">
        <v>1651</v>
      </c>
      <c r="AR569" s="560" t="n">
        <v>0.4</v>
      </c>
      <c r="AS569" s="561"/>
      <c r="AT569" s="561"/>
      <c r="AU569" s="562" t="n">
        <v>20</v>
      </c>
      <c r="AV569" s="560" t="n">
        <f aca="false">IF($Y569="--","--",Y569+0.2)</f>
        <v>1.4</v>
      </c>
      <c r="AW569" s="564" t="s">
        <v>1151</v>
      </c>
      <c r="AX569" s="561" t="n">
        <f aca="false">AV569</f>
        <v>1.4</v>
      </c>
      <c r="AY569" s="538" t="n">
        <f aca="false">IF(D569&gt;2,AU569,AU569-AV569)</f>
        <v>18.6</v>
      </c>
      <c r="AZ569" s="538" t="n">
        <f aca="false">N569</f>
        <v>0.1</v>
      </c>
      <c r="BA569" s="538" t="n">
        <f aca="false">P569</f>
        <v>1.08</v>
      </c>
      <c r="BB569" s="537" t="n">
        <f aca="false">IF(F569=0,IF(ROUND(AY569*(((N569*P569)+(((D569+M569*2)/6)*P569))-ROUND(((D569+M569*2)^2)*((PI()*96.379/(4*360))-((SIN((96.379/2)*PI()/180))*(COS((96.379/2)*PI()/180))/4)),4)),2),ROUND(AY569*(((N569*P569)+(((D569+M569*2)/4)*P569))-ROUND(((D569+M569*2)^2)*((PI()*120/(4*360))-((SIN((120/2)*PI()/180))*(COS((120/2)*PI()/180))/4)),4)),2)),0)</f>
        <v>3.76</v>
      </c>
      <c r="BC569" s="549" t="n">
        <f aca="false">IF(F569&gt;0,ROUND(AY569*N569*P569,2),0)</f>
        <v>0</v>
      </c>
      <c r="BD569" s="549" t="n">
        <f aca="false">SUM(Q569:U569,AH569:AL569)</f>
        <v>28.21</v>
      </c>
      <c r="BE569" s="549" t="n">
        <f aca="false">IF(F569=0,ROUND((PI()*((D569+M569*2)^2)/4)*AY569,2),ROUND((D569+M569*2)*(F569+M569*2)*AY569,2))</f>
        <v>3.37</v>
      </c>
      <c r="BF569" s="572" t="n">
        <f aca="false">IF(($I569+M569-0.15)&lt;=2,($I569+M569+0.15),IF(($I569+M569)&lt;=3,2.35,($I569+M569+0.2)-0.85))</f>
        <v>1.24</v>
      </c>
      <c r="BG569" s="572" t="n">
        <f aca="false">IF(D569&gt;2,(I569-F569-M569-0.11),IF(($I569+M569)&lt;=2,0,IF(($I569+M569)&gt;3,0.85,(I569+M569+0.2-BF569))))</f>
        <v>0</v>
      </c>
      <c r="BH569" s="572" t="n">
        <f aca="false">IF(D569&gt;2,ROUND(((1.42+0.4)+(0.91+0.4))*2*BG569,2),ROUND(AV569*AX569*BF569,2))</f>
        <v>2.43</v>
      </c>
      <c r="BI569" s="572" t="n">
        <f aca="false">ROUND(((PI()*0.9^2)/4)*BG569,2)</f>
        <v>0</v>
      </c>
      <c r="BJ569" s="550" t="n">
        <f aca="false">ROUND(BD569-BE569-BH569-BI569-BB569-BC569,2)</f>
        <v>18.65</v>
      </c>
      <c r="BK569" s="516"/>
    </row>
    <row r="570" customFormat="false" ht="14.25" hidden="false" customHeight="false" outlineLevel="0" collapsed="false">
      <c r="A570" s="558" t="s">
        <v>1651</v>
      </c>
      <c r="B570" s="570" t="s">
        <v>10</v>
      </c>
      <c r="C570" s="559" t="s">
        <v>1652</v>
      </c>
      <c r="D570" s="560" t="n">
        <v>0.4</v>
      </c>
      <c r="E570" s="561"/>
      <c r="F570" s="561"/>
      <c r="G570" s="560" t="s">
        <v>1150</v>
      </c>
      <c r="H570" s="562" t="n">
        <v>30</v>
      </c>
      <c r="I570" s="563" t="n">
        <v>1.05</v>
      </c>
      <c r="J570" s="563" t="n">
        <v>1.05</v>
      </c>
      <c r="K570" s="536" t="n">
        <v>0</v>
      </c>
      <c r="L570" s="537" t="n">
        <f aca="false">ROUND((I570+J570)/2,2)</f>
        <v>1.05</v>
      </c>
      <c r="M570" s="538" t="n">
        <f aca="false">IF(F570=0,ROUND($D570*0.1,2),IF(D570&gt;2.8,0.18,0.15))</f>
        <v>0.04</v>
      </c>
      <c r="N570" s="538" t="n">
        <f aca="false">IF(F570=0,IF(ROUND($D570/4,2),IF(ROUND(($D570*1.2)/6,2)&lt;0.1,0.1,ROUND(($D570*1.2)/6,2))),0.5)</f>
        <v>0.1</v>
      </c>
      <c r="O570" s="537" t="n">
        <f aca="false">L570+M570+N570</f>
        <v>1.19</v>
      </c>
      <c r="P570" s="537" t="n">
        <f aca="false">IF(O570&lt;2,(D570+M570*2)+0.6,(D570+M570*2)+0.6+ROUNDUP(O570-2,0)*0.1)</f>
        <v>1.08</v>
      </c>
      <c r="Q570" s="539" t="n">
        <f aca="false">IF($O570&lt;=$W$4,ROUND(IF($O570&lt;1.5,$O570*$H570*$P570,1.5*$H570*$P570),2),0)</f>
        <v>38.56</v>
      </c>
      <c r="R570" s="539" t="n">
        <f aca="false">IF($O570&gt;$W$4,ROUND(IF($O570&lt;1.5,$O570*$H570*$P570,1.5*$H570*$P570),2),0)</f>
        <v>0</v>
      </c>
      <c r="S570" s="539" t="n">
        <f aca="false">IF($O570&gt;$W$4,ROUND(IF($O570&lt;1.5,0,IF($O570&gt;3,1.5*$H570*$P570,($O570-1.5)*$H570*$P570)),2),0)</f>
        <v>0</v>
      </c>
      <c r="T570" s="539" t="n">
        <f aca="false">IF($O570&gt;$W$4,ROUND(IF($O570&lt;3,0,IF($O570&gt;4.5,1.5*$H570*$P570,($O570-3)*$H570*$P570)),2),0)</f>
        <v>0</v>
      </c>
      <c r="U570" s="539" t="n">
        <f aca="false">IF($O570&gt;$W$4,ROUND(IF($O570&lt;4.5,0,IF($O570&gt;6,($O570-4.5)*$H570*$P570,($O570-4.5)*$H570*$P570)),2),0)</f>
        <v>0</v>
      </c>
      <c r="V570" s="540" t="n">
        <f aca="false">IF($O570&gt;$W$4,IF($O570&lt;=4,ROUND($H570*($O570+0.5)*2,2),0),0)</f>
        <v>0</v>
      </c>
      <c r="W570" s="541" t="n">
        <f aca="false">IF($O570&gt;$W$4,IF($O570&gt;4,ROUND($H570*($O570+0.5)*2,2),0),0)</f>
        <v>0</v>
      </c>
      <c r="X570" s="558" t="str">
        <f aca="false">A570</f>
        <v>JD61-2</v>
      </c>
      <c r="Y570" s="560" t="n">
        <f aca="false">IF($D570=0.4,1.2,IF($D570=0.6,1.2,IF($D570=0.8,1.3,IF($D570=1,1.5,IF($D570=1.2,1.7,IF($D570&lt;=2,2,"--"))))))</f>
        <v>1.2</v>
      </c>
      <c r="Z570" s="564" t="s">
        <v>1151</v>
      </c>
      <c r="AA570" s="561" t="n">
        <f aca="false">Y570</f>
        <v>1.2</v>
      </c>
      <c r="AB570" s="543" t="n">
        <f aca="false">IF($Y570="--","--",I570)</f>
        <v>1.05</v>
      </c>
      <c r="AC570" s="544" t="n">
        <f aca="false">IF($Y570="--","--",IF(D570&gt;1.5,0.15,ROUND($D570*0.1,2)))</f>
        <v>0.04</v>
      </c>
      <c r="AD570" s="544" t="n">
        <f aca="false">IF($Y570="--","--",0.15)</f>
        <v>0.15</v>
      </c>
      <c r="AE570" s="545" t="n">
        <f aca="false">IF($Y570="--","--",ROUND(AB570+AC570+AD570,2))</f>
        <v>1.24</v>
      </c>
      <c r="AF570" s="565" t="n">
        <f aca="false">IF($Y570="--","--",IF($AB570&lt;=2,$Y570+1,($Y570+1)+ROUNDUP($AB570-2,0)*0.1))</f>
        <v>2.2</v>
      </c>
      <c r="AG570" s="566" t="n">
        <f aca="false">IF($D570=0.4,0.92,IF($D570=0.6,0.68,IF($D570=0.8,0.74,IF($D570=1,0.7,IF($D570=1.2,0.66,IF($D570=1.5,0.6,IF($D570&lt;=2,(2.4-(D570+0.3)),"--")))))))</f>
        <v>0.92</v>
      </c>
      <c r="AH570" s="547" t="n">
        <f aca="false">IF($Y570="--","--",IF($AE570&lt;=$W$4,ROUND(IF($AE570&lt;1.5,$AE570*$AF570*$AG570,1.5*$AF570*$AG570),2),0))</f>
        <v>2.51</v>
      </c>
      <c r="AI570" s="547" t="n">
        <f aca="false">IF($Y570="--","--",IF($AE570&gt;$W$4,ROUND(IF($AE570&lt;1.5,$AE570*$AF570*$AG570,1.5*$AF570*$AG570),2),0))</f>
        <v>0</v>
      </c>
      <c r="AJ570" s="547" t="n">
        <f aca="false">IF($Y570="--","--",IF($AE570&gt;$W$4,ROUND(IF($AE570&lt;1.5,0,IF($AE570&gt;3,1.5*$AF570*$AG570,($AE570-1.5)*$AF570*$AG570)),2),0))</f>
        <v>0</v>
      </c>
      <c r="AK570" s="547" t="n">
        <f aca="false">IF($Y570="--","--",IF($AE570&gt;$W$4,ROUND(IF($AE570&lt;3,0,IF($AE570&gt;4.5,1.5*$AF570*$AG570,($AE570-3)*$AF570*$AG570)),2),0))</f>
        <v>0</v>
      </c>
      <c r="AL570" s="547" t="n">
        <f aca="false">IF($Y570="--","--",IF($AE570&gt;$W$4,ROUND(IF($AE570&lt;4.5,0,IF($AE570&gt;6,($AE570-4.5)*$AF570*$AG570,($AE570-4.5)*$AF570*$AG570)),2),0))</f>
        <v>0</v>
      </c>
      <c r="AM570" s="544" t="n">
        <f aca="false">IF($Y570="--","--",IF($AE570&gt;$W$4,IF($AE570&lt;=4,ROUND(($AG570*4)*($AE570+0.5)*2,2),0),0))</f>
        <v>0</v>
      </c>
      <c r="AN570" s="548" t="n">
        <f aca="false">IF($Y570="--","--",IF($AE570&gt;$W$4,IF($AE570&gt;4,ROUND(($AG570*4)*($AE570+0.5)*2,2),0),0))</f>
        <v>0</v>
      </c>
      <c r="AO570" s="558" t="s">
        <v>1651</v>
      </c>
      <c r="AP570" s="570" t="s">
        <v>10</v>
      </c>
      <c r="AQ570" s="571" t="s">
        <v>1652</v>
      </c>
      <c r="AR570" s="560" t="n">
        <v>0.4</v>
      </c>
      <c r="AS570" s="561"/>
      <c r="AT570" s="561"/>
      <c r="AU570" s="562" t="n">
        <v>30</v>
      </c>
      <c r="AV570" s="560" t="n">
        <f aca="false">IF($Y570="--","--",Y570+0.2)</f>
        <v>1.4</v>
      </c>
      <c r="AW570" s="564" t="s">
        <v>1151</v>
      </c>
      <c r="AX570" s="561" t="n">
        <f aca="false">AV570</f>
        <v>1.4</v>
      </c>
      <c r="AY570" s="538" t="n">
        <f aca="false">IF(D570&gt;2,AU570,AU570-AV570)</f>
        <v>28.6</v>
      </c>
      <c r="AZ570" s="538" t="n">
        <f aca="false">N570</f>
        <v>0.1</v>
      </c>
      <c r="BA570" s="538" t="n">
        <f aca="false">P570</f>
        <v>1.08</v>
      </c>
      <c r="BB570" s="537" t="n">
        <f aca="false">IF(F570=0,IF(ROUND(AY570*(((N570*P570)+(((D570+M570*2)/6)*P570))-ROUND(((D570+M570*2)^2)*((PI()*96.379/(4*360))-((SIN((96.379/2)*PI()/180))*(COS((96.379/2)*PI()/180))/4)),4)),2),ROUND(AY570*(((N570*P570)+(((D570+M570*2)/4)*P570))-ROUND(((D570+M570*2)^2)*((PI()*120/(4*360))-((SIN((120/2)*PI()/180))*(COS((120/2)*PI()/180))/4)),4)),2)),0)</f>
        <v>5.78</v>
      </c>
      <c r="BC570" s="549" t="n">
        <f aca="false">IF(F570&gt;0,ROUND(AY570*N570*P570,2),0)</f>
        <v>0</v>
      </c>
      <c r="BD570" s="549" t="n">
        <f aca="false">SUM(Q570:U570,AH570:AL570)</f>
        <v>41.07</v>
      </c>
      <c r="BE570" s="549" t="n">
        <f aca="false">IF(F570=0,ROUND((PI()*((D570+M570*2)^2)/4)*AY570,2),ROUND((D570+M570*2)*(F570+M570*2)*AY570,2))</f>
        <v>5.18</v>
      </c>
      <c r="BF570" s="572" t="n">
        <f aca="false">IF(($I570+M570-0.15)&lt;=2,($I570+M570+0.15),IF(($I570+M570)&lt;=3,2.35,($I570+M570+0.2)-0.85))</f>
        <v>1.24</v>
      </c>
      <c r="BG570" s="572" t="n">
        <f aca="false">IF(D570&gt;2,(I570-F570-M570-0.11),IF(($I570+M570)&lt;=2,0,IF(($I570+M570)&gt;3,0.85,(I570+M570+0.2-BF570))))</f>
        <v>0</v>
      </c>
      <c r="BH570" s="572" t="n">
        <f aca="false">IF(D570&gt;2,ROUND(((1.42+0.4)+(0.91+0.4))*2*BG570,2),ROUND(AV570*AX570*BF570,2))</f>
        <v>2.43</v>
      </c>
      <c r="BI570" s="572" t="n">
        <f aca="false">ROUND(((PI()*0.9^2)/4)*BG570,2)</f>
        <v>0</v>
      </c>
      <c r="BJ570" s="550" t="n">
        <f aca="false">ROUND(BD570-BE570-BH570-BI570-BB570-BC570,2)</f>
        <v>27.68</v>
      </c>
      <c r="BK570" s="516"/>
    </row>
    <row r="571" customFormat="false" ht="14.25" hidden="false" customHeight="false" outlineLevel="0" collapsed="false">
      <c r="A571" s="558" t="s">
        <v>1652</v>
      </c>
      <c r="B571" s="570" t="s">
        <v>10</v>
      </c>
      <c r="C571" s="559" t="s">
        <v>1653</v>
      </c>
      <c r="D571" s="560" t="n">
        <v>0.4</v>
      </c>
      <c r="E571" s="561"/>
      <c r="F571" s="561"/>
      <c r="G571" s="560" t="s">
        <v>1150</v>
      </c>
      <c r="H571" s="562" t="n">
        <v>30</v>
      </c>
      <c r="I571" s="563" t="n">
        <v>1.05</v>
      </c>
      <c r="J571" s="563" t="n">
        <v>1.05</v>
      </c>
      <c r="K571" s="536" t="n">
        <v>0.152</v>
      </c>
      <c r="L571" s="537" t="n">
        <f aca="false">ROUND((I571+J571)/2,2)</f>
        <v>1.05</v>
      </c>
      <c r="M571" s="538" t="n">
        <f aca="false">IF(F571=0,ROUND($D571*0.1,2),IF(D571&gt;2.8,0.18,0.15))</f>
        <v>0.04</v>
      </c>
      <c r="N571" s="538" t="n">
        <f aca="false">IF(F571=0,IF(ROUND($D571/4,2),IF(ROUND(($D571*1.2)/6,2)&lt;0.1,0.1,ROUND(($D571*1.2)/6,2))),0.5)</f>
        <v>0.1</v>
      </c>
      <c r="O571" s="537" t="n">
        <f aca="false">L571+M571+N571</f>
        <v>1.19</v>
      </c>
      <c r="P571" s="537" t="n">
        <f aca="false">IF(O571&lt;2,(D571+M571*2)+0.6,(D571+M571*2)+0.6+ROUNDUP(O571-2,0)*0.1)</f>
        <v>1.08</v>
      </c>
      <c r="Q571" s="539" t="n">
        <f aca="false">IF($O571&lt;=$W$4,ROUND(IF($O571&lt;1.5,$O571*$H571*$P571,1.5*$H571*$P571),2),0)</f>
        <v>38.56</v>
      </c>
      <c r="R571" s="539" t="n">
        <f aca="false">IF($O571&gt;$W$4,ROUND(IF($O571&lt;1.5,$O571*$H571*$P571,1.5*$H571*$P571),2),0)</f>
        <v>0</v>
      </c>
      <c r="S571" s="539" t="n">
        <f aca="false">IF($O571&gt;$W$4,ROUND(IF($O571&lt;1.5,0,IF($O571&gt;3,1.5*$H571*$P571,($O571-1.5)*$H571*$P571)),2),0)</f>
        <v>0</v>
      </c>
      <c r="T571" s="539" t="n">
        <f aca="false">IF($O571&gt;$W$4,ROUND(IF($O571&lt;3,0,IF($O571&gt;4.5,1.5*$H571*$P571,($O571-3)*$H571*$P571)),2),0)</f>
        <v>0</v>
      </c>
      <c r="U571" s="539" t="n">
        <f aca="false">IF($O571&gt;$W$4,ROUND(IF($O571&lt;4.5,0,IF($O571&gt;6,($O571-4.5)*$H571*$P571,($O571-4.5)*$H571*$P571)),2),0)</f>
        <v>0</v>
      </c>
      <c r="V571" s="540" t="n">
        <f aca="false">IF($O571&gt;$W$4,IF($O571&lt;=4,ROUND($H571*($O571+0.5)*2,2),0),0)</f>
        <v>0</v>
      </c>
      <c r="W571" s="541" t="n">
        <f aca="false">IF($O571&gt;$W$4,IF($O571&gt;4,ROUND($H571*($O571+0.5)*2,2),0),0)</f>
        <v>0</v>
      </c>
      <c r="X571" s="558" t="str">
        <f aca="false">A571</f>
        <v>JD61-3</v>
      </c>
      <c r="Y571" s="560" t="n">
        <f aca="false">IF($D571=0.4,1.2,IF($D571=0.6,1.2,IF($D571=0.8,1.3,IF($D571=1,1.5,IF($D571=1.2,1.7,IF($D571&lt;=2,2,"--"))))))</f>
        <v>1.2</v>
      </c>
      <c r="Z571" s="564" t="s">
        <v>1151</v>
      </c>
      <c r="AA571" s="561" t="n">
        <f aca="false">Y571</f>
        <v>1.2</v>
      </c>
      <c r="AB571" s="543" t="n">
        <f aca="false">IF($Y571="--","--",I571)</f>
        <v>1.05</v>
      </c>
      <c r="AC571" s="544" t="n">
        <f aca="false">IF($Y571="--","--",IF(D571&gt;1.5,0.15,ROUND($D571*0.1,2)))</f>
        <v>0.04</v>
      </c>
      <c r="AD571" s="544" t="n">
        <f aca="false">IF($Y571="--","--",0.15)</f>
        <v>0.15</v>
      </c>
      <c r="AE571" s="545" t="n">
        <f aca="false">IF($Y571="--","--",ROUND(AB571+AC571+AD571,2))</f>
        <v>1.24</v>
      </c>
      <c r="AF571" s="565" t="n">
        <f aca="false">IF($Y571="--","--",IF($AB571&lt;=2,$Y571+1,($Y571+1)+ROUNDUP($AB571-2,0)*0.1))</f>
        <v>2.2</v>
      </c>
      <c r="AG571" s="566" t="n">
        <f aca="false">IF($D571=0.4,0.92,IF($D571=0.6,0.68,IF($D571=0.8,0.74,IF($D571=1,0.7,IF($D571=1.2,0.66,IF($D571=1.5,0.6,IF($D571&lt;=2,(2.4-(D571+0.3)),"--")))))))</f>
        <v>0.92</v>
      </c>
      <c r="AH571" s="547" t="n">
        <f aca="false">IF($Y571="--","--",IF($AE571&lt;=$W$4,ROUND(IF($AE571&lt;1.5,$AE571*$AF571*$AG571,1.5*$AF571*$AG571),2),0))</f>
        <v>2.51</v>
      </c>
      <c r="AI571" s="547" t="n">
        <f aca="false">IF($Y571="--","--",IF($AE571&gt;$W$4,ROUND(IF($AE571&lt;1.5,$AE571*$AF571*$AG571,1.5*$AF571*$AG571),2),0))</f>
        <v>0</v>
      </c>
      <c r="AJ571" s="547" t="n">
        <f aca="false">IF($Y571="--","--",IF($AE571&gt;$W$4,ROUND(IF($AE571&lt;1.5,0,IF($AE571&gt;3,1.5*$AF571*$AG571,($AE571-1.5)*$AF571*$AG571)),2),0))</f>
        <v>0</v>
      </c>
      <c r="AK571" s="547" t="n">
        <f aca="false">IF($Y571="--","--",IF($AE571&gt;$W$4,ROUND(IF($AE571&lt;3,0,IF($AE571&gt;4.5,1.5*$AF571*$AG571,($AE571-3)*$AF571*$AG571)),2),0))</f>
        <v>0</v>
      </c>
      <c r="AL571" s="547" t="n">
        <f aca="false">IF($Y571="--","--",IF($AE571&gt;$W$4,ROUND(IF($AE571&lt;4.5,0,IF($AE571&gt;6,($AE571-4.5)*$AF571*$AG571,($AE571-4.5)*$AF571*$AG571)),2),0))</f>
        <v>0</v>
      </c>
      <c r="AM571" s="544" t="n">
        <f aca="false">IF($Y571="--","--",IF($AE571&gt;$W$4,IF($AE571&lt;=4,ROUND(($AG571*4)*($AE571+0.5)*2,2),0),0))</f>
        <v>0</v>
      </c>
      <c r="AN571" s="548" t="n">
        <f aca="false">IF($Y571="--","--",IF($AE571&gt;$W$4,IF($AE571&gt;4,ROUND(($AG571*4)*($AE571+0.5)*2,2),0),0))</f>
        <v>0</v>
      </c>
      <c r="AO571" s="558" t="s">
        <v>1652</v>
      </c>
      <c r="AP571" s="570" t="s">
        <v>10</v>
      </c>
      <c r="AQ571" s="571" t="s">
        <v>1653</v>
      </c>
      <c r="AR571" s="560" t="n">
        <v>0.4</v>
      </c>
      <c r="AS571" s="561"/>
      <c r="AT571" s="561"/>
      <c r="AU571" s="562" t="n">
        <v>30</v>
      </c>
      <c r="AV571" s="560" t="n">
        <f aca="false">IF($Y571="--","--",Y571+0.2)</f>
        <v>1.4</v>
      </c>
      <c r="AW571" s="564" t="s">
        <v>1151</v>
      </c>
      <c r="AX571" s="561" t="n">
        <f aca="false">AV571</f>
        <v>1.4</v>
      </c>
      <c r="AY571" s="538" t="n">
        <f aca="false">IF(D571&gt;2,AU571,AU571-AV571)</f>
        <v>28.6</v>
      </c>
      <c r="AZ571" s="538" t="n">
        <f aca="false">N571</f>
        <v>0.1</v>
      </c>
      <c r="BA571" s="538" t="n">
        <f aca="false">P571</f>
        <v>1.08</v>
      </c>
      <c r="BB571" s="537" t="n">
        <f aca="false">IF(F571=0,IF(ROUND(AY571*(((N571*P571)+(((D571+M571*2)/6)*P571))-ROUND(((D571+M571*2)^2)*((PI()*96.379/(4*360))-((SIN((96.379/2)*PI()/180))*(COS((96.379/2)*PI()/180))/4)),4)),2),ROUND(AY571*(((N571*P571)+(((D571+M571*2)/4)*P571))-ROUND(((D571+M571*2)^2)*((PI()*120/(4*360))-((SIN((120/2)*PI()/180))*(COS((120/2)*PI()/180))/4)),4)),2)),0)</f>
        <v>5.78</v>
      </c>
      <c r="BC571" s="549" t="n">
        <f aca="false">IF(F571&gt;0,ROUND(AY571*N571*P571,2),0)</f>
        <v>0</v>
      </c>
      <c r="BD571" s="549" t="n">
        <f aca="false">SUM(Q571:U571,AH571:AL571)</f>
        <v>41.07</v>
      </c>
      <c r="BE571" s="549" t="n">
        <f aca="false">IF(F571=0,ROUND((PI()*((D571+M571*2)^2)/4)*AY571,2),ROUND((D571+M571*2)*(F571+M571*2)*AY571,2))</f>
        <v>5.18</v>
      </c>
      <c r="BF571" s="572" t="n">
        <f aca="false">IF(($I571+M571-0.15)&lt;=2,($I571+M571+0.15),IF(($I571+M571)&lt;=3,2.35,($I571+M571+0.2)-0.85))</f>
        <v>1.24</v>
      </c>
      <c r="BG571" s="572" t="n">
        <f aca="false">IF(D571&gt;2,(I571-F571-M571-0.11),IF(($I571+M571)&lt;=2,0,IF(($I571+M571)&gt;3,0.85,(I571+M571+0.2-BF571))))</f>
        <v>0</v>
      </c>
      <c r="BH571" s="572" t="n">
        <f aca="false">IF(D571&gt;2,ROUND(((1.42+0.4)+(0.91+0.4))*2*BG571,2),ROUND(AV571*AX571*BF571,2))</f>
        <v>2.43</v>
      </c>
      <c r="BI571" s="572" t="n">
        <f aca="false">ROUND(((PI()*0.9^2)/4)*BG571,2)</f>
        <v>0</v>
      </c>
      <c r="BJ571" s="550" t="n">
        <f aca="false">ROUND(BD571-BE571-BH571-BI571-BB571-BC571,2)</f>
        <v>27.68</v>
      </c>
      <c r="BK571" s="516"/>
    </row>
    <row r="572" customFormat="false" ht="14.25" hidden="false" customHeight="false" outlineLevel="0" collapsed="false">
      <c r="A572" s="558" t="s">
        <v>1653</v>
      </c>
      <c r="B572" s="570" t="s">
        <v>10</v>
      </c>
      <c r="C572" s="559" t="s">
        <v>1654</v>
      </c>
      <c r="D572" s="560" t="n">
        <v>0.4</v>
      </c>
      <c r="E572" s="561"/>
      <c r="F572" s="561"/>
      <c r="G572" s="560" t="s">
        <v>1150</v>
      </c>
      <c r="H572" s="562" t="n">
        <v>28</v>
      </c>
      <c r="I572" s="563" t="n">
        <v>1.202</v>
      </c>
      <c r="J572" s="563" t="n">
        <v>1.328</v>
      </c>
      <c r="K572" s="536" t="n">
        <v>0</v>
      </c>
      <c r="L572" s="537" t="n">
        <f aca="false">ROUND((I572+J572)/2,2)</f>
        <v>1.27</v>
      </c>
      <c r="M572" s="538" t="n">
        <f aca="false">IF(F572=0,ROUND($D572*0.1,2),IF(D572&gt;2.8,0.18,0.15))</f>
        <v>0.04</v>
      </c>
      <c r="N572" s="538" t="n">
        <f aca="false">IF(F572=0,IF(ROUND($D572/4,2),IF(ROUND(($D572*1.2)/6,2)&lt;0.1,0.1,ROUND(($D572*1.2)/6,2))),0.5)</f>
        <v>0.1</v>
      </c>
      <c r="O572" s="537" t="n">
        <f aca="false">L572+M572+N572</f>
        <v>1.41</v>
      </c>
      <c r="P572" s="537" t="n">
        <f aca="false">IF(O572&lt;2,(D572+M572*2)+0.6,(D572+M572*2)+0.6+ROUNDUP(O572-2,0)*0.1)</f>
        <v>1.08</v>
      </c>
      <c r="Q572" s="539" t="n">
        <f aca="false">IF($O572&lt;=$W$4,ROUND(IF($O572&lt;1.5,$O572*$H572*$P572,1.5*$H572*$P572),2),0)</f>
        <v>42.64</v>
      </c>
      <c r="R572" s="539" t="n">
        <f aca="false">IF($O572&gt;$W$4,ROUND(IF($O572&lt;1.5,$O572*$H572*$P572,1.5*$H572*$P572),2),0)</f>
        <v>0</v>
      </c>
      <c r="S572" s="539" t="n">
        <f aca="false">IF($O572&gt;$W$4,ROUND(IF($O572&lt;1.5,0,IF($O572&gt;3,1.5*$H572*$P572,($O572-1.5)*$H572*$P572)),2),0)</f>
        <v>0</v>
      </c>
      <c r="T572" s="539" t="n">
        <f aca="false">IF($O572&gt;$W$4,ROUND(IF($O572&lt;3,0,IF($O572&gt;4.5,1.5*$H572*$P572,($O572-3)*$H572*$P572)),2),0)</f>
        <v>0</v>
      </c>
      <c r="U572" s="539" t="n">
        <f aca="false">IF($O572&gt;$W$4,ROUND(IF($O572&lt;4.5,0,IF($O572&gt;6,($O572-4.5)*$H572*$P572,($O572-4.5)*$H572*$P572)),2),0)</f>
        <v>0</v>
      </c>
      <c r="V572" s="540" t="n">
        <f aca="false">IF($O572&gt;$W$4,IF($O572&lt;=4,ROUND($H572*($O572+0.5)*2,2),0),0)</f>
        <v>0</v>
      </c>
      <c r="W572" s="541" t="n">
        <f aca="false">IF($O572&gt;$W$4,IF($O572&gt;4,ROUND($H572*($O572+0.5)*2,2),0),0)</f>
        <v>0</v>
      </c>
      <c r="X572" s="558" t="str">
        <f aca="false">A572</f>
        <v>JD61-4</v>
      </c>
      <c r="Y572" s="560" t="n">
        <f aca="false">IF($D572=0.4,1.2,IF($D572=0.6,1.2,IF($D572=0.8,1.3,IF($D572=1,1.5,IF($D572=1.2,1.7,IF($D572&lt;=2,2,"--"))))))</f>
        <v>1.2</v>
      </c>
      <c r="Z572" s="564" t="s">
        <v>1151</v>
      </c>
      <c r="AA572" s="561" t="n">
        <f aca="false">Y572</f>
        <v>1.2</v>
      </c>
      <c r="AB572" s="543" t="n">
        <f aca="false">IF($Y572="--","--",I572)</f>
        <v>1.202</v>
      </c>
      <c r="AC572" s="544" t="n">
        <f aca="false">IF($Y572="--","--",IF(D572&gt;1.5,0.15,ROUND($D572*0.1,2)))</f>
        <v>0.04</v>
      </c>
      <c r="AD572" s="544" t="n">
        <f aca="false">IF($Y572="--","--",0.15)</f>
        <v>0.15</v>
      </c>
      <c r="AE572" s="545" t="n">
        <f aca="false">IF($Y572="--","--",ROUND(AB572+AC572+AD572,2))</f>
        <v>1.39</v>
      </c>
      <c r="AF572" s="565" t="n">
        <f aca="false">IF($Y572="--","--",IF($AB572&lt;=2,$Y572+1,($Y572+1)+ROUNDUP($AB572-2,0)*0.1))</f>
        <v>2.2</v>
      </c>
      <c r="AG572" s="566" t="n">
        <f aca="false">IF($D572=0.4,0.92,IF($D572=0.6,0.68,IF($D572=0.8,0.74,IF($D572=1,0.7,IF($D572=1.2,0.66,IF($D572=1.5,0.6,IF($D572&lt;=2,(2.4-(D572+0.3)),"--")))))))</f>
        <v>0.92</v>
      </c>
      <c r="AH572" s="547" t="n">
        <f aca="false">IF($Y572="--","--",IF($AE572&lt;=$W$4,ROUND(IF($AE572&lt;1.5,$AE572*$AF572*$AG572,1.5*$AF572*$AG572),2),0))</f>
        <v>2.81</v>
      </c>
      <c r="AI572" s="547" t="n">
        <f aca="false">IF($Y572="--","--",IF($AE572&gt;$W$4,ROUND(IF($AE572&lt;1.5,$AE572*$AF572*$AG572,1.5*$AF572*$AG572),2),0))</f>
        <v>0</v>
      </c>
      <c r="AJ572" s="547" t="n">
        <f aca="false">IF($Y572="--","--",IF($AE572&gt;$W$4,ROUND(IF($AE572&lt;1.5,0,IF($AE572&gt;3,1.5*$AF572*$AG572,($AE572-1.5)*$AF572*$AG572)),2),0))</f>
        <v>0</v>
      </c>
      <c r="AK572" s="547" t="n">
        <f aca="false">IF($Y572="--","--",IF($AE572&gt;$W$4,ROUND(IF($AE572&lt;3,0,IF($AE572&gt;4.5,1.5*$AF572*$AG572,($AE572-3)*$AF572*$AG572)),2),0))</f>
        <v>0</v>
      </c>
      <c r="AL572" s="547" t="n">
        <f aca="false">IF($Y572="--","--",IF($AE572&gt;$W$4,ROUND(IF($AE572&lt;4.5,0,IF($AE572&gt;6,($AE572-4.5)*$AF572*$AG572,($AE572-4.5)*$AF572*$AG572)),2),0))</f>
        <v>0</v>
      </c>
      <c r="AM572" s="544" t="n">
        <f aca="false">IF($Y572="--","--",IF($AE572&gt;$W$4,IF($AE572&lt;=4,ROUND(($AG572*4)*($AE572+0.5)*2,2),0),0))</f>
        <v>0</v>
      </c>
      <c r="AN572" s="548" t="n">
        <f aca="false">IF($Y572="--","--",IF($AE572&gt;$W$4,IF($AE572&gt;4,ROUND(($AG572*4)*($AE572+0.5)*2,2),0),0))</f>
        <v>0</v>
      </c>
      <c r="AO572" s="558" t="s">
        <v>1653</v>
      </c>
      <c r="AP572" s="570" t="s">
        <v>10</v>
      </c>
      <c r="AQ572" s="571" t="s">
        <v>1654</v>
      </c>
      <c r="AR572" s="560" t="n">
        <v>0.4</v>
      </c>
      <c r="AS572" s="561"/>
      <c r="AT572" s="561"/>
      <c r="AU572" s="562" t="n">
        <v>28</v>
      </c>
      <c r="AV572" s="560" t="n">
        <f aca="false">IF($Y572="--","--",Y572+0.2)</f>
        <v>1.4</v>
      </c>
      <c r="AW572" s="564" t="s">
        <v>1151</v>
      </c>
      <c r="AX572" s="561" t="n">
        <f aca="false">AV572</f>
        <v>1.4</v>
      </c>
      <c r="AY572" s="538" t="n">
        <f aca="false">IF(D572&gt;2,AU572,AU572-AV572)</f>
        <v>26.6</v>
      </c>
      <c r="AZ572" s="538" t="n">
        <f aca="false">N572</f>
        <v>0.1</v>
      </c>
      <c r="BA572" s="538" t="n">
        <f aca="false">P572</f>
        <v>1.08</v>
      </c>
      <c r="BB572" s="537" t="n">
        <f aca="false">IF(F572=0,IF(ROUND(AY572*(((N572*P572)+(((D572+M572*2)/6)*P572))-ROUND(((D572+M572*2)^2)*((PI()*96.379/(4*360))-((SIN((96.379/2)*PI()/180))*(COS((96.379/2)*PI()/180))/4)),4)),2),ROUND(AY572*(((N572*P572)+(((D572+M572*2)/4)*P572))-ROUND(((D572+M572*2)^2)*((PI()*120/(4*360))-((SIN((120/2)*PI()/180))*(COS((120/2)*PI()/180))/4)),4)),2)),0)</f>
        <v>5.38</v>
      </c>
      <c r="BC572" s="549" t="n">
        <f aca="false">IF(F572&gt;0,ROUND(AY572*N572*P572,2),0)</f>
        <v>0</v>
      </c>
      <c r="BD572" s="549" t="n">
        <f aca="false">SUM(Q572:U572,AH572:AL572)</f>
        <v>45.45</v>
      </c>
      <c r="BE572" s="549" t="n">
        <f aca="false">IF(F572=0,ROUND((PI()*((D572+M572*2)^2)/4)*AY572,2),ROUND((D572+M572*2)*(F572+M572*2)*AY572,2))</f>
        <v>4.81</v>
      </c>
      <c r="BF572" s="572" t="n">
        <f aca="false">IF(($I572+M572-0.15)&lt;=2,($I572+M572+0.15),IF(($I572+M572)&lt;=3,2.35,($I572+M572+0.2)-0.85))</f>
        <v>1.392</v>
      </c>
      <c r="BG572" s="572" t="n">
        <f aca="false">IF(D572&gt;2,(I572-F572-M572-0.11),IF(($I572+M572)&lt;=2,0,IF(($I572+M572)&gt;3,0.85,(I572+M572+0.2-BF572))))</f>
        <v>0</v>
      </c>
      <c r="BH572" s="572" t="n">
        <f aca="false">IF(D572&gt;2,ROUND(((1.42+0.4)+(0.91+0.4))*2*BG572,2),ROUND(AV572*AX572*BF572,2))</f>
        <v>2.73</v>
      </c>
      <c r="BI572" s="572" t="n">
        <f aca="false">ROUND(((PI()*0.9^2)/4)*BG572,2)</f>
        <v>0</v>
      </c>
      <c r="BJ572" s="550" t="n">
        <f aca="false">ROUND(BD572-BE572-BH572-BI572-BB572-BC572,2)</f>
        <v>32.53</v>
      </c>
      <c r="BK572" s="516"/>
    </row>
    <row r="573" customFormat="false" ht="14.25" hidden="false" customHeight="false" outlineLevel="0" collapsed="false">
      <c r="A573" s="530" t="s">
        <v>1654</v>
      </c>
      <c r="B573" s="531" t="s">
        <v>10</v>
      </c>
      <c r="C573" s="532" t="s">
        <v>1655</v>
      </c>
      <c r="D573" s="533" t="n">
        <v>0.4</v>
      </c>
      <c r="E573" s="534"/>
      <c r="F573" s="534"/>
      <c r="G573" s="533" t="s">
        <v>1150</v>
      </c>
      <c r="H573" s="535" t="n">
        <v>20</v>
      </c>
      <c r="I573" s="536" t="n">
        <v>1.328</v>
      </c>
      <c r="J573" s="536" t="n">
        <v>1.311</v>
      </c>
      <c r="K573" s="536" t="n">
        <v>1.6</v>
      </c>
      <c r="L573" s="537" t="n">
        <f aca="false">ROUND((I573+J573)/2,2)</f>
        <v>1.32</v>
      </c>
      <c r="M573" s="538" t="n">
        <f aca="false">IF(F573=0,ROUND($D573*0.1,2),IF(D573&gt;2.8,0.18,0.15))</f>
        <v>0.04</v>
      </c>
      <c r="N573" s="538" t="n">
        <f aca="false">IF(F573=0,IF(ROUND($D573/4,2),IF(ROUND(($D573*1.2)/6,2)&lt;0.1,0.1,ROUND(($D573*1.2)/6,2))),0.5)</f>
        <v>0.1</v>
      </c>
      <c r="O573" s="537" t="n">
        <f aca="false">L573+M573+N573</f>
        <v>1.46</v>
      </c>
      <c r="P573" s="537" t="n">
        <f aca="false">IF(O573&lt;2,(D573+M573*2)+0.6,(D573+M573*2)+0.6+ROUNDUP(O573-2,0)*0.1)</f>
        <v>1.08</v>
      </c>
      <c r="Q573" s="539" t="n">
        <f aca="false">IF($O573&lt;=$W$4,ROUND(IF($O573&lt;1.5,$O573*$H573*$P573,1.5*$H573*$P573),2),0)</f>
        <v>31.54</v>
      </c>
      <c r="R573" s="539" t="n">
        <f aca="false">IF($O573&gt;$W$4,ROUND(IF($O573&lt;1.5,$O573*$H573*$P573,1.5*$H573*$P573),2),0)</f>
        <v>0</v>
      </c>
      <c r="S573" s="539" t="n">
        <f aca="false">IF($O573&gt;$W$4,ROUND(IF($O573&lt;1.5,0,IF($O573&gt;3,1.5*$H573*$P573,($O573-1.5)*$H573*$P573)),2),0)</f>
        <v>0</v>
      </c>
      <c r="T573" s="539" t="n">
        <f aca="false">IF($O573&gt;$W$4,ROUND(IF($O573&lt;3,0,IF($O573&gt;4.5,1.5*$H573*$P573,($O573-3)*$H573*$P573)),2),0)</f>
        <v>0</v>
      </c>
      <c r="U573" s="539" t="n">
        <f aca="false">IF($O573&gt;$W$4,ROUND(IF($O573&lt;4.5,0,IF($O573&gt;6,($O573-4.5)*$H573*$P573,($O573-4.5)*$H573*$P573)),2),0)</f>
        <v>0</v>
      </c>
      <c r="V573" s="540" t="n">
        <f aca="false">IF($O573&gt;$W$4,IF($O573&lt;=4,ROUND($H573*($O573+0.5)*2,2),0),0)</f>
        <v>0</v>
      </c>
      <c r="W573" s="541" t="n">
        <f aca="false">IF($O573&gt;$W$4,IF($O573&gt;4,ROUND($H573*($O573+0.5)*2,2),0),0)</f>
        <v>0</v>
      </c>
      <c r="X573" s="530" t="str">
        <f aca="false">A573</f>
        <v>JD61-5</v>
      </c>
      <c r="Y573" s="533" t="n">
        <f aca="false">IF($D573=0.4,1.2,IF($D573=0.6,1.2,IF($D573=0.8,1.3,IF($D573=1,1.5,IF($D573=1.2,1.7,IF($D573&lt;=2,2,"--"))))))</f>
        <v>1.2</v>
      </c>
      <c r="Z573" s="542" t="s">
        <v>1151</v>
      </c>
      <c r="AA573" s="534" t="n">
        <f aca="false">Y573</f>
        <v>1.2</v>
      </c>
      <c r="AB573" s="543" t="n">
        <f aca="false">IF($Y573="--","--",I573)</f>
        <v>1.328</v>
      </c>
      <c r="AC573" s="544" t="n">
        <f aca="false">IF($Y573="--","--",IF(D573&gt;1.5,0.15,ROUND($D573*0.1,2)))</f>
        <v>0.04</v>
      </c>
      <c r="AD573" s="544" t="n">
        <f aca="false">IF($Y573="--","--",0.15)</f>
        <v>0.15</v>
      </c>
      <c r="AE573" s="545" t="n">
        <f aca="false">IF($Y573="--","--",ROUND(AB573+AC573+AD573,2))</f>
        <v>1.52</v>
      </c>
      <c r="AF573" s="545" t="n">
        <f aca="false">IF($Y573="--","--",IF($AB573&lt;=2,$Y573+1,($Y573+1)+ROUNDUP($AB573-2,0)*0.1))</f>
        <v>2.2</v>
      </c>
      <c r="AG573" s="546" t="n">
        <f aca="false">IF($D573=0.4,0.92,IF($D573=0.6,0.68,IF($D573=0.8,0.74,IF($D573=1,0.7,IF($D573=1.2,0.66,IF($D573=1.5,0.6,IF($D573&lt;=2,(2.4-(D573+0.3)),"--")))))))</f>
        <v>0.92</v>
      </c>
      <c r="AH573" s="547" t="n">
        <f aca="false">IF($Y573="--","--",IF($AE573&lt;=$W$4,ROUND(IF($AE573&lt;1.5,$AE573*$AF573*$AG573,1.5*$AF573*$AG573),2),0))</f>
        <v>0</v>
      </c>
      <c r="AI573" s="547" t="n">
        <f aca="false">IF($Y573="--","--",IF($AE573&gt;$W$4,ROUND(IF($AE573&lt;1.5,$AE573*$AF573*$AG573,1.5*$AF573*$AG573),2),0))</f>
        <v>3.04</v>
      </c>
      <c r="AJ573" s="547" t="n">
        <f aca="false">IF($Y573="--","--",IF($AE573&gt;$W$4,ROUND(IF($AE573&lt;1.5,0,IF($AE573&gt;3,1.5*$AF573*$AG573,($AE573-1.5)*$AF573*$AG573)),2),0))</f>
        <v>0.04</v>
      </c>
      <c r="AK573" s="547" t="n">
        <f aca="false">IF($Y573="--","--",IF($AE573&gt;$W$4,ROUND(IF($AE573&lt;3,0,IF($AE573&gt;4.5,1.5*$AF573*$AG573,($AE573-3)*$AF573*$AG573)),2),0))</f>
        <v>0</v>
      </c>
      <c r="AL573" s="547" t="n">
        <f aca="false">IF($Y573="--","--",IF($AE573&gt;$W$4,ROUND(IF($AE573&lt;4.5,0,IF($AE573&gt;6,($AE573-4.5)*$AF573*$AG573,($AE573-4.5)*$AF573*$AG573)),2),0))</f>
        <v>0</v>
      </c>
      <c r="AM573" s="544" t="n">
        <f aca="false">IF($Y573="--","--",IF($AE573&gt;$W$4,IF($AE573&lt;=4,ROUND(($AG573*4)*($AE573+0.5)*2,2),0),0))</f>
        <v>14.87</v>
      </c>
      <c r="AN573" s="548" t="n">
        <f aca="false">IF($Y573="--","--",IF($AE573&gt;$W$4,IF($AE573&gt;4,ROUND(($AG573*4)*($AE573+0.5)*2,2),0),0))</f>
        <v>0</v>
      </c>
      <c r="AO573" s="530" t="s">
        <v>1654</v>
      </c>
      <c r="AP573" s="531" t="s">
        <v>10</v>
      </c>
      <c r="AQ573" s="532" t="s">
        <v>1655</v>
      </c>
      <c r="AR573" s="533" t="n">
        <v>0.4</v>
      </c>
      <c r="AS573" s="534"/>
      <c r="AT573" s="534"/>
      <c r="AU573" s="535" t="n">
        <v>20</v>
      </c>
      <c r="AV573" s="533" t="n">
        <f aca="false">IF($Y573="--","--",Y573+0.2)</f>
        <v>1.4</v>
      </c>
      <c r="AW573" s="542" t="s">
        <v>1151</v>
      </c>
      <c r="AX573" s="534" t="n">
        <f aca="false">AV573</f>
        <v>1.4</v>
      </c>
      <c r="AY573" s="538" t="n">
        <f aca="false">IF(D573&gt;2,AU573,AU573-AV573)</f>
        <v>18.6</v>
      </c>
      <c r="AZ573" s="538" t="n">
        <f aca="false">N573</f>
        <v>0.1</v>
      </c>
      <c r="BA573" s="538" t="n">
        <f aca="false">P573</f>
        <v>1.08</v>
      </c>
      <c r="BB573" s="537" t="n">
        <f aca="false">IF(F573=0,IF(ROUND(AY573*(((N573*P573)+(((D573+M573*2)/6)*P573))-ROUND(((D573+M573*2)^2)*((PI()*96.379/(4*360))-((SIN((96.379/2)*PI()/180))*(COS((96.379/2)*PI()/180))/4)),4)),2),ROUND(AY573*(((N573*P573)+(((D573+M573*2)/4)*P573))-ROUND(((D573+M573*2)^2)*((PI()*120/(4*360))-((SIN((120/2)*PI()/180))*(COS((120/2)*PI()/180))/4)),4)),2)),0)</f>
        <v>3.76</v>
      </c>
      <c r="BC573" s="549" t="n">
        <f aca="false">IF(F573&gt;0,ROUND(AY573*N573*P573,2),0)</f>
        <v>0</v>
      </c>
      <c r="BD573" s="549" t="n">
        <f aca="false">SUM(Q573:U573,AH573:AL573)</f>
        <v>34.62</v>
      </c>
      <c r="BE573" s="549" t="n">
        <f aca="false">IF(F573=0,ROUND((PI()*((D573+M573*2)^2)/4)*AY573,2),ROUND((D573+M573*2)*(F573+M573*2)*AY573,2))</f>
        <v>3.37</v>
      </c>
      <c r="BF573" s="539" t="n">
        <f aca="false">IF(($I573+M573-0.15)&lt;=2,($I573+M573+0.15),IF(($I573+M573)&lt;=3,2.35,($I573+M573+0.2)-0.85))</f>
        <v>1.518</v>
      </c>
      <c r="BG573" s="539" t="n">
        <f aca="false">IF(D573&gt;2,(I573-F573-M573-0.11),IF(($I573+M573)&lt;=2,0,IF(($I573+M573)&gt;3,0.85,(I573+M573+0.2-BF573))))</f>
        <v>0</v>
      </c>
      <c r="BH573" s="539" t="n">
        <f aca="false">IF(D573&gt;2,ROUND(((1.42+0.4)+(0.91+0.4))*2*BG573,2),ROUND(AV573*AX573*BF573,2))</f>
        <v>2.98</v>
      </c>
      <c r="BI573" s="539" t="n">
        <f aca="false">ROUND(((PI()*0.9^2)/4)*BG573,2)</f>
        <v>0</v>
      </c>
      <c r="BJ573" s="550" t="n">
        <f aca="false">ROUND(BD573-BE573-BH573-BI573-BB573-BC573,2)</f>
        <v>24.51</v>
      </c>
      <c r="BK573" s="516"/>
    </row>
    <row r="574" customFormat="false" ht="14.25" hidden="false" customHeight="false" outlineLevel="0" collapsed="false">
      <c r="A574" s="503"/>
      <c r="B574" s="504"/>
      <c r="C574" s="604"/>
      <c r="D574" s="505"/>
      <c r="E574" s="505"/>
      <c r="F574" s="505"/>
      <c r="G574" s="505"/>
      <c r="H574" s="507"/>
      <c r="I574" s="508"/>
      <c r="J574" s="508"/>
      <c r="K574" s="508"/>
      <c r="L574" s="509"/>
      <c r="M574" s="510"/>
      <c r="N574" s="510"/>
      <c r="O574" s="509"/>
      <c r="P574" s="509"/>
      <c r="Q574" s="511"/>
      <c r="R574" s="511"/>
      <c r="S574" s="511"/>
      <c r="T574" s="511"/>
      <c r="U574" s="511"/>
      <c r="V574" s="512"/>
      <c r="W574" s="513"/>
      <c r="X574" s="518"/>
      <c r="Y574" s="505"/>
      <c r="Z574" s="551"/>
      <c r="AA574" s="505"/>
      <c r="AB574" s="552"/>
      <c r="AC574" s="553"/>
      <c r="AD574" s="553"/>
      <c r="AE574" s="554"/>
      <c r="AF574" s="554"/>
      <c r="AG574" s="551"/>
      <c r="AH574" s="555"/>
      <c r="AI574" s="555"/>
      <c r="AJ574" s="555"/>
      <c r="AK574" s="555"/>
      <c r="AL574" s="555"/>
      <c r="AM574" s="553"/>
      <c r="AN574" s="556"/>
      <c r="AO574" s="518"/>
      <c r="AP574" s="504"/>
      <c r="AQ574" s="604"/>
      <c r="AR574" s="505"/>
      <c r="AS574" s="505"/>
      <c r="AT574" s="505"/>
      <c r="AU574" s="507"/>
      <c r="AV574" s="505"/>
      <c r="AW574" s="551"/>
      <c r="AX574" s="505"/>
      <c r="AY574" s="510"/>
      <c r="AZ574" s="510"/>
      <c r="BA574" s="510"/>
      <c r="BB574" s="509"/>
      <c r="BC574" s="509"/>
      <c r="BD574" s="509"/>
      <c r="BE574" s="509"/>
      <c r="BF574" s="511"/>
      <c r="BG574" s="511"/>
      <c r="BH574" s="511"/>
      <c r="BI574" s="511"/>
      <c r="BJ574" s="515"/>
      <c r="BK574" s="516"/>
    </row>
    <row r="575" s="456" customFormat="true" ht="14.25" hidden="false" customHeight="false" outlineLevel="0" collapsed="false">
      <c r="A575" s="557" t="s">
        <v>1152</v>
      </c>
      <c r="B575" s="504"/>
      <c r="C575" s="504"/>
      <c r="D575" s="505"/>
      <c r="E575" s="505"/>
      <c r="F575" s="505"/>
      <c r="G575" s="506"/>
      <c r="H575" s="507"/>
      <c r="I575" s="508"/>
      <c r="J575" s="508"/>
      <c r="K575" s="508"/>
      <c r="L575" s="509"/>
      <c r="M575" s="510"/>
      <c r="N575" s="510"/>
      <c r="O575" s="509"/>
      <c r="P575" s="509"/>
      <c r="Q575" s="511"/>
      <c r="R575" s="511"/>
      <c r="S575" s="511"/>
      <c r="T575" s="511"/>
      <c r="U575" s="511"/>
      <c r="V575" s="512"/>
      <c r="W575" s="513"/>
      <c r="X575" s="528" t="str">
        <f aca="false">$A575</f>
        <v>Rua Adalgisa Monteiro</v>
      </c>
      <c r="Y575" s="522"/>
      <c r="Z575" s="522"/>
      <c r="AA575" s="522"/>
      <c r="AB575" s="525"/>
      <c r="AC575" s="525"/>
      <c r="AD575" s="525"/>
      <c r="AE575" s="525"/>
      <c r="AF575" s="523"/>
      <c r="AG575" s="525"/>
      <c r="AH575" s="525"/>
      <c r="AI575" s="525"/>
      <c r="AJ575" s="525"/>
      <c r="AK575" s="525"/>
      <c r="AL575" s="525"/>
      <c r="AM575" s="525"/>
      <c r="AN575" s="527"/>
      <c r="AO575" s="557" t="str">
        <f aca="false">$A575</f>
        <v>Rua Adalgisa Monteiro</v>
      </c>
      <c r="AP575" s="504"/>
      <c r="AQ575" s="504"/>
      <c r="AR575" s="505"/>
      <c r="AS575" s="505"/>
      <c r="AT575" s="505"/>
      <c r="AU575" s="507"/>
      <c r="AV575" s="506"/>
      <c r="AW575" s="506"/>
      <c r="AX575" s="506"/>
      <c r="AY575" s="510"/>
      <c r="AZ575" s="510"/>
      <c r="BA575" s="510"/>
      <c r="BB575" s="509"/>
      <c r="BC575" s="509"/>
      <c r="BD575" s="509"/>
      <c r="BE575" s="509"/>
      <c r="BF575" s="509"/>
      <c r="BG575" s="509"/>
      <c r="BH575" s="509"/>
      <c r="BI575" s="509"/>
      <c r="BJ575" s="515"/>
      <c r="BK575" s="516"/>
    </row>
    <row r="576" customFormat="false" ht="14.25" hidden="false" customHeight="false" outlineLevel="0" collapsed="false">
      <c r="A576" s="530" t="s">
        <v>1656</v>
      </c>
      <c r="B576" s="531" t="s">
        <v>10</v>
      </c>
      <c r="C576" s="532" t="s">
        <v>1655</v>
      </c>
      <c r="D576" s="533" t="n">
        <v>0.4</v>
      </c>
      <c r="E576" s="534"/>
      <c r="F576" s="534"/>
      <c r="G576" s="533" t="s">
        <v>1155</v>
      </c>
      <c r="H576" s="535" t="n">
        <v>16</v>
      </c>
      <c r="I576" s="536" t="n">
        <v>0.931</v>
      </c>
      <c r="J576" s="536" t="n">
        <v>1.2609</v>
      </c>
      <c r="K576" s="536" t="n">
        <v>1.65</v>
      </c>
      <c r="L576" s="537" t="n">
        <f aca="false">ROUND((I576+J576)/2,2)</f>
        <v>1.1</v>
      </c>
      <c r="M576" s="538" t="n">
        <f aca="false">IF(F576=0,ROUND($D576*0.1,2),IF(D576&gt;2.8,0.18,0.15))</f>
        <v>0.04</v>
      </c>
      <c r="N576" s="538" t="n">
        <f aca="false">IF(F576=0,IF(ROUND($D576/4,2),IF(ROUND(($D576*1.2)/6,2)&lt;0.1,0.1,ROUND(($D576*1.2)/6,2))),0.5)</f>
        <v>0.1</v>
      </c>
      <c r="O576" s="537" t="n">
        <f aca="false">L576+M576+N576</f>
        <v>1.24</v>
      </c>
      <c r="P576" s="537" t="n">
        <f aca="false">IF(O576&lt;2,(D576+M576*2)+0.6,(D576+M576*2)+0.6+ROUNDUP(O576-2,0)*0.1)</f>
        <v>1.08</v>
      </c>
      <c r="Q576" s="539" t="n">
        <f aca="false">IF($O576&lt;=$W$4,ROUND(IF($O576&lt;1.5,$O576*$H576*$P576,1.5*$H576*$P576),2),0)</f>
        <v>21.43</v>
      </c>
      <c r="R576" s="539" t="n">
        <f aca="false">IF($O576&gt;$W$4,ROUND(IF($O576&lt;1.5,$O576*$H576*$P576,1.5*$H576*$P576),2),0)</f>
        <v>0</v>
      </c>
      <c r="S576" s="539" t="n">
        <f aca="false">IF($O576&gt;$W$4,ROUND(IF($O576&lt;1.5,0,IF($O576&gt;3,1.5*$H576*$P576,($O576-1.5)*$H576*$P576)),2),0)</f>
        <v>0</v>
      </c>
      <c r="T576" s="539" t="n">
        <f aca="false">IF($O576&gt;$W$4,ROUND(IF($O576&lt;3,0,IF($O576&gt;4.5,1.5*$H576*$P576,($O576-3)*$H576*$P576)),2),0)</f>
        <v>0</v>
      </c>
      <c r="U576" s="539" t="n">
        <f aca="false">IF($O576&gt;$W$4,ROUND(IF($O576&lt;4.5,0,IF($O576&gt;6,($O576-4.5)*$H576*$P576,($O576-4.5)*$H576*$P576)),2),0)</f>
        <v>0</v>
      </c>
      <c r="V576" s="540" t="n">
        <f aca="false">IF($O576&gt;$W$4,IF($O576&lt;=4,ROUND($H576*($O576+0.5)*2,2),0),0)</f>
        <v>0</v>
      </c>
      <c r="W576" s="541" t="n">
        <f aca="false">IF($O576&gt;$W$4,IF($O576&gt;4,ROUND($H576*($O576+0.5)*2,2),0),0)</f>
        <v>0</v>
      </c>
      <c r="X576" s="530" t="str">
        <f aca="false">A576</f>
        <v>JD61-A</v>
      </c>
      <c r="Y576" s="533" t="n">
        <f aca="false">IF($D576=0.4,1.2,IF($D576=0.6,1.2,IF($D576=0.8,1.3,IF($D576=1,1.5,IF($D576=1.2,1.7,IF($D576&lt;=2,2,"--"))))))</f>
        <v>1.2</v>
      </c>
      <c r="Z576" s="542" t="s">
        <v>1151</v>
      </c>
      <c r="AA576" s="534" t="n">
        <f aca="false">Y576</f>
        <v>1.2</v>
      </c>
      <c r="AB576" s="543" t="n">
        <f aca="false">IF($Y576="--","--",I576)</f>
        <v>0.931</v>
      </c>
      <c r="AC576" s="544" t="n">
        <f aca="false">IF($Y576="--","--",IF(D576&gt;1.5,0.15,ROUND($D576*0.1,2)))</f>
        <v>0.04</v>
      </c>
      <c r="AD576" s="544" t="n">
        <f aca="false">IF($Y576="--","--",0.15)</f>
        <v>0.15</v>
      </c>
      <c r="AE576" s="545" t="n">
        <f aca="false">IF($Y576="--","--",ROUND(AB576+AC576+AD576,2))</f>
        <v>1.12</v>
      </c>
      <c r="AF576" s="545" t="n">
        <f aca="false">IF($Y576="--","--",IF($AB576&lt;=2,$Y576+1,($Y576+1)+ROUNDUP($AB576-2,0)*0.1))</f>
        <v>2.2</v>
      </c>
      <c r="AG576" s="546" t="n">
        <f aca="false">IF($D576=0.4,0.92,IF($D576=0.6,0.68,IF($D576=0.8,0.74,IF($D576=1,0.7,IF($D576=1.2,0.66,IF($D576=1.5,0.6,IF($D576&lt;=2,(2.4-(D576+0.3)),"--")))))))</f>
        <v>0.92</v>
      </c>
      <c r="AH576" s="547" t="n">
        <f aca="false">IF($Y576="--","--",IF($AE576&lt;=$W$4,ROUND(IF($AE576&lt;1.5,$AE576*$AF576*$AG576,1.5*$AF576*$AG576),2),0))</f>
        <v>2.27</v>
      </c>
      <c r="AI576" s="547" t="n">
        <f aca="false">IF($Y576="--","--",IF($AE576&gt;$W$4,ROUND(IF($AE576&lt;1.5,$AE576*$AF576*$AG576,1.5*$AF576*$AG576),2),0))</f>
        <v>0</v>
      </c>
      <c r="AJ576" s="547" t="n">
        <f aca="false">IF($Y576="--","--",IF($AE576&gt;$W$4,ROUND(IF($AE576&lt;1.5,0,IF($AE576&gt;3,1.5*$AF576*$AG576,($AE576-1.5)*$AF576*$AG576)),2),0))</f>
        <v>0</v>
      </c>
      <c r="AK576" s="547" t="n">
        <f aca="false">IF($Y576="--","--",IF($AE576&gt;$W$4,ROUND(IF($AE576&lt;3,0,IF($AE576&gt;4.5,1.5*$AF576*$AG576,($AE576-3)*$AF576*$AG576)),2),0))</f>
        <v>0</v>
      </c>
      <c r="AL576" s="547" t="n">
        <f aca="false">IF($Y576="--","--",IF($AE576&gt;$W$4,ROUND(IF($AE576&lt;4.5,0,IF($AE576&gt;6,($AE576-4.5)*$AF576*$AG576,($AE576-4.5)*$AF576*$AG576)),2),0))</f>
        <v>0</v>
      </c>
      <c r="AM576" s="544" t="n">
        <f aca="false">IF($Y576="--","--",IF($AE576&gt;$W$4,IF($AE576&lt;=4,ROUND(($AG576*4)*($AE576+0.5)*2,2),0),0))</f>
        <v>0</v>
      </c>
      <c r="AN576" s="548" t="n">
        <f aca="false">IF($Y576="--","--",IF($AE576&gt;$W$4,IF($AE576&gt;4,ROUND(($AG576*4)*($AE576+0.5)*2,2),0),0))</f>
        <v>0</v>
      </c>
      <c r="AO576" s="530" t="s">
        <v>1656</v>
      </c>
      <c r="AP576" s="531" t="s">
        <v>10</v>
      </c>
      <c r="AQ576" s="532" t="s">
        <v>1655</v>
      </c>
      <c r="AR576" s="533" t="n">
        <v>0.4</v>
      </c>
      <c r="AS576" s="534"/>
      <c r="AT576" s="534"/>
      <c r="AU576" s="535" t="n">
        <v>16</v>
      </c>
      <c r="AV576" s="533" t="n">
        <f aca="false">IF($Y576="--","--",Y576+0.2)</f>
        <v>1.4</v>
      </c>
      <c r="AW576" s="542" t="s">
        <v>1151</v>
      </c>
      <c r="AX576" s="534" t="n">
        <f aca="false">AV576</f>
        <v>1.4</v>
      </c>
      <c r="AY576" s="538" t="n">
        <f aca="false">IF(D576&gt;2,AU576,AU576-AV576)</f>
        <v>14.6</v>
      </c>
      <c r="AZ576" s="538" t="n">
        <f aca="false">N576</f>
        <v>0.1</v>
      </c>
      <c r="BA576" s="538" t="n">
        <f aca="false">P576</f>
        <v>1.08</v>
      </c>
      <c r="BB576" s="537" t="n">
        <f aca="false">IF(F576=0,IF(ROUND(AY576*(((N576*P576)+(((D576+M576*2)/6)*P576))-ROUND(((D576+M576*2)^2)*((PI()*96.379/(4*360))-((SIN((96.379/2)*PI()/180))*(COS((96.379/2)*PI()/180))/4)),4)),2),ROUND(AY576*(((N576*P576)+(((D576+M576*2)/4)*P576))-ROUND(((D576+M576*2)^2)*((PI()*120/(4*360))-((SIN((120/2)*PI()/180))*(COS((120/2)*PI()/180))/4)),4)),2)),0)</f>
        <v>2.95</v>
      </c>
      <c r="BC576" s="549" t="n">
        <f aca="false">IF(F576&gt;0,ROUND(AY576*N576*P576,2),0)</f>
        <v>0</v>
      </c>
      <c r="BD576" s="549" t="n">
        <f aca="false">SUM(Q576:U576,AH576:AL576)</f>
        <v>23.7</v>
      </c>
      <c r="BE576" s="549" t="n">
        <f aca="false">IF(F576=0,ROUND((PI()*((D576+M576*2)^2)/4)*AY576,2),ROUND((D576+M576*2)*(F576+M576*2)*AY576,2))</f>
        <v>2.64</v>
      </c>
      <c r="BF576" s="539" t="n">
        <f aca="false">IF(($I576+M576-0.15)&lt;=2,($I576+M576+0.15),IF(($I576+M576)&lt;=3,2.35,($I576+M576+0.2)-0.85))</f>
        <v>1.121</v>
      </c>
      <c r="BG576" s="539" t="n">
        <f aca="false">IF(D576&gt;2,(I576-F576-M576-0.11),IF(($I576+M576)&lt;=2,0,IF(($I576+M576)&gt;3,0.85,(I576+M576+0.2-BF576))))</f>
        <v>0</v>
      </c>
      <c r="BH576" s="539" t="n">
        <f aca="false">IF(D576&gt;2,ROUND(((1.42+0.4)+(0.91+0.4))*2*BG576,2),ROUND(AV576*AX576*BF576,2))</f>
        <v>2.2</v>
      </c>
      <c r="BI576" s="539" t="n">
        <f aca="false">ROUND(((PI()*0.9^2)/4)*BG576,2)</f>
        <v>0</v>
      </c>
      <c r="BJ576" s="550" t="n">
        <f aca="false">ROUND(BD576-BE576-BH576-BI576-BB576-BC576,2)</f>
        <v>15.91</v>
      </c>
      <c r="BK576" s="516"/>
    </row>
    <row r="577" customFormat="false" ht="14.25" hidden="false" customHeight="false" outlineLevel="0" collapsed="false">
      <c r="A577" s="503"/>
      <c r="B577" s="504"/>
      <c r="C577" s="604"/>
      <c r="D577" s="505"/>
      <c r="E577" s="505"/>
      <c r="F577" s="505"/>
      <c r="G577" s="505"/>
      <c r="H577" s="507"/>
      <c r="I577" s="508"/>
      <c r="J577" s="508"/>
      <c r="K577" s="508"/>
      <c r="L577" s="509"/>
      <c r="M577" s="510"/>
      <c r="N577" s="510"/>
      <c r="O577" s="509"/>
      <c r="P577" s="509"/>
      <c r="Q577" s="511"/>
      <c r="R577" s="511"/>
      <c r="S577" s="511"/>
      <c r="T577" s="511"/>
      <c r="U577" s="511"/>
      <c r="V577" s="512"/>
      <c r="W577" s="513"/>
      <c r="X577" s="518"/>
      <c r="Y577" s="505"/>
      <c r="Z577" s="551"/>
      <c r="AA577" s="505"/>
      <c r="AB577" s="552"/>
      <c r="AC577" s="553"/>
      <c r="AD577" s="553"/>
      <c r="AE577" s="554"/>
      <c r="AF577" s="554"/>
      <c r="AG577" s="551"/>
      <c r="AH577" s="555"/>
      <c r="AI577" s="555"/>
      <c r="AJ577" s="555"/>
      <c r="AK577" s="555"/>
      <c r="AL577" s="555"/>
      <c r="AM577" s="553"/>
      <c r="AN577" s="556"/>
      <c r="AO577" s="518"/>
      <c r="AP577" s="504"/>
      <c r="AQ577" s="604"/>
      <c r="AR577" s="505"/>
      <c r="AS577" s="505"/>
      <c r="AT577" s="505"/>
      <c r="AU577" s="507"/>
      <c r="AV577" s="505"/>
      <c r="AW577" s="551"/>
      <c r="AX577" s="505"/>
      <c r="AY577" s="510"/>
      <c r="AZ577" s="510"/>
      <c r="BA577" s="510"/>
      <c r="BB577" s="509"/>
      <c r="BC577" s="509"/>
      <c r="BD577" s="509"/>
      <c r="BE577" s="509"/>
      <c r="BF577" s="511"/>
      <c r="BG577" s="511"/>
      <c r="BH577" s="511"/>
      <c r="BI577" s="511"/>
      <c r="BJ577" s="515"/>
      <c r="BK577" s="516"/>
    </row>
    <row r="578" s="456" customFormat="true" ht="14.25" hidden="false" customHeight="false" outlineLevel="0" collapsed="false">
      <c r="A578" s="557" t="s">
        <v>1657</v>
      </c>
      <c r="B578" s="504"/>
      <c r="C578" s="504"/>
      <c r="D578" s="505"/>
      <c r="E578" s="505"/>
      <c r="F578" s="505"/>
      <c r="G578" s="506"/>
      <c r="H578" s="507"/>
      <c r="I578" s="508"/>
      <c r="J578" s="508"/>
      <c r="K578" s="508"/>
      <c r="L578" s="509"/>
      <c r="M578" s="510"/>
      <c r="N578" s="510"/>
      <c r="O578" s="509"/>
      <c r="P578" s="509"/>
      <c r="Q578" s="511"/>
      <c r="R578" s="511"/>
      <c r="S578" s="511"/>
      <c r="T578" s="511"/>
      <c r="U578" s="511"/>
      <c r="V578" s="512"/>
      <c r="W578" s="513"/>
      <c r="X578" s="528" t="str">
        <f aca="false">$A578</f>
        <v>Rua Angeolina Petropolis</v>
      </c>
      <c r="Y578" s="522"/>
      <c r="Z578" s="522"/>
      <c r="AA578" s="522"/>
      <c r="AB578" s="525"/>
      <c r="AC578" s="525"/>
      <c r="AD578" s="525"/>
      <c r="AE578" s="525"/>
      <c r="AF578" s="523"/>
      <c r="AG578" s="525"/>
      <c r="AH578" s="525"/>
      <c r="AI578" s="525"/>
      <c r="AJ578" s="525"/>
      <c r="AK578" s="525"/>
      <c r="AL578" s="525"/>
      <c r="AM578" s="525"/>
      <c r="AN578" s="527"/>
      <c r="AO578" s="557" t="str">
        <f aca="false">$A578</f>
        <v>Rua Angeolina Petropolis</v>
      </c>
      <c r="AP578" s="504"/>
      <c r="AQ578" s="504"/>
      <c r="AR578" s="505"/>
      <c r="AS578" s="505"/>
      <c r="AT578" s="505"/>
      <c r="AU578" s="507"/>
      <c r="AV578" s="506"/>
      <c r="AW578" s="506"/>
      <c r="AX578" s="506"/>
      <c r="AY578" s="510"/>
      <c r="AZ578" s="510"/>
      <c r="BA578" s="510"/>
      <c r="BB578" s="509"/>
      <c r="BC578" s="509"/>
      <c r="BD578" s="509"/>
      <c r="BE578" s="509"/>
      <c r="BF578" s="509"/>
      <c r="BG578" s="509"/>
      <c r="BH578" s="509"/>
      <c r="BI578" s="509"/>
      <c r="BJ578" s="515"/>
      <c r="BK578" s="516"/>
    </row>
    <row r="579" customFormat="false" ht="14.25" hidden="false" customHeight="false" outlineLevel="0" collapsed="false">
      <c r="A579" s="558" t="s">
        <v>1658</v>
      </c>
      <c r="B579" s="570" t="s">
        <v>10</v>
      </c>
      <c r="C579" s="559" t="s">
        <v>1659</v>
      </c>
      <c r="D579" s="560" t="n">
        <v>0.4</v>
      </c>
      <c r="E579" s="561"/>
      <c r="F579" s="561"/>
      <c r="G579" s="560" t="s">
        <v>1155</v>
      </c>
      <c r="H579" s="562" t="n">
        <v>30</v>
      </c>
      <c r="I579" s="563" t="n">
        <v>0.959</v>
      </c>
      <c r="J579" s="563" t="n">
        <v>0.959</v>
      </c>
      <c r="K579" s="536" t="n">
        <v>0.056</v>
      </c>
      <c r="L579" s="537" t="n">
        <f aca="false">ROUND((I579+J579)/2,2)</f>
        <v>0.96</v>
      </c>
      <c r="M579" s="538" t="n">
        <f aca="false">IF(F579=0,ROUND($D579*0.1,2),IF(D579&gt;2.8,0.18,0.15))</f>
        <v>0.04</v>
      </c>
      <c r="N579" s="538" t="n">
        <f aca="false">IF(F579=0,IF(ROUND($D579/4,2),IF(ROUND(($D579*1.2)/6,2)&lt;0.1,0.1,ROUND(($D579*1.2)/6,2))),0.5)</f>
        <v>0.1</v>
      </c>
      <c r="O579" s="537" t="n">
        <f aca="false">L579+M579+N579</f>
        <v>1.1</v>
      </c>
      <c r="P579" s="537" t="n">
        <f aca="false">IF(O579&lt;2,(D579+M579*2)+0.6,(D579+M579*2)+0.6+ROUNDUP(O579-2,0)*0.1)</f>
        <v>1.08</v>
      </c>
      <c r="Q579" s="539" t="n">
        <f aca="false">IF($O579&lt;=$W$4,ROUND(IF($O579&lt;1.5,$O579*$H579*$P579,1.5*$H579*$P579),2),0)</f>
        <v>35.64</v>
      </c>
      <c r="R579" s="539" t="n">
        <f aca="false">IF($O579&gt;$W$4,ROUND(IF($O579&lt;1.5,$O579*$H579*$P579,1.5*$H579*$P579),2),0)</f>
        <v>0</v>
      </c>
      <c r="S579" s="539" t="n">
        <f aca="false">IF($O579&gt;$W$4,ROUND(IF($O579&lt;1.5,0,IF($O579&gt;3,1.5*$H579*$P579,($O579-1.5)*$H579*$P579)),2),0)</f>
        <v>0</v>
      </c>
      <c r="T579" s="539" t="n">
        <f aca="false">IF($O579&gt;$W$4,ROUND(IF($O579&lt;3,0,IF($O579&gt;4.5,1.5*$H579*$P579,($O579-3)*$H579*$P579)),2),0)</f>
        <v>0</v>
      </c>
      <c r="U579" s="539" t="n">
        <f aca="false">IF($O579&gt;$W$4,ROUND(IF($O579&lt;4.5,0,IF($O579&gt;6,($O579-4.5)*$H579*$P579,($O579-4.5)*$H579*$P579)),2),0)</f>
        <v>0</v>
      </c>
      <c r="V579" s="540" t="n">
        <f aca="false">IF($O579&gt;$W$4,IF($O579&lt;=4,ROUND($H579*($O579+0.5)*2,2),0),0)</f>
        <v>0</v>
      </c>
      <c r="W579" s="541" t="n">
        <f aca="false">IF($O579&gt;$W$4,IF($O579&gt;4,ROUND($H579*($O579+0.5)*2,2),0),0)</f>
        <v>0</v>
      </c>
      <c r="X579" s="558" t="str">
        <f aca="false">A579</f>
        <v>JD64-1</v>
      </c>
      <c r="Y579" s="560" t="n">
        <f aca="false">IF($D579=0.4,1.2,IF($D579=0.6,1.2,IF($D579=0.8,1.3,IF($D579=1,1.5,IF($D579=1.2,1.7,IF($D579&lt;=2,2,"--"))))))</f>
        <v>1.2</v>
      </c>
      <c r="Z579" s="564" t="s">
        <v>1151</v>
      </c>
      <c r="AA579" s="561" t="n">
        <f aca="false">Y579</f>
        <v>1.2</v>
      </c>
      <c r="AB579" s="543" t="n">
        <f aca="false">IF($Y579="--","--",I579)</f>
        <v>0.959</v>
      </c>
      <c r="AC579" s="544" t="n">
        <f aca="false">IF($Y579="--","--",IF(D579&gt;1.5,0.15,ROUND($D579*0.1,2)))</f>
        <v>0.04</v>
      </c>
      <c r="AD579" s="544" t="n">
        <f aca="false">IF($Y579="--","--",0.15)</f>
        <v>0.15</v>
      </c>
      <c r="AE579" s="545" t="n">
        <f aca="false">IF($Y579="--","--",ROUND(AB579+AC579+AD579,2))</f>
        <v>1.15</v>
      </c>
      <c r="AF579" s="565" t="n">
        <f aca="false">IF($Y579="--","--",IF($AB579&lt;=2,$Y579+1,($Y579+1)+ROUNDUP($AB579-2,0)*0.1))</f>
        <v>2.2</v>
      </c>
      <c r="AG579" s="566" t="n">
        <f aca="false">IF($D579=0.4,0.92,IF($D579=0.6,0.68,IF($D579=0.8,0.74,IF($D579=1,0.7,IF($D579=1.2,0.66,IF($D579=1.5,0.6,IF($D579&lt;=2,(2.4-(D579+0.3)),"--")))))))</f>
        <v>0.92</v>
      </c>
      <c r="AH579" s="547" t="n">
        <f aca="false">IF($Y579="--","--",IF($AE579&lt;=$W$4,ROUND(IF($AE579&lt;1.5,$AE579*$AF579*$AG579,1.5*$AF579*$AG579),2),0))</f>
        <v>2.33</v>
      </c>
      <c r="AI579" s="547" t="n">
        <f aca="false">IF($Y579="--","--",IF($AE579&gt;$W$4,ROUND(IF($AE579&lt;1.5,$AE579*$AF579*$AG579,1.5*$AF579*$AG579),2),0))</f>
        <v>0</v>
      </c>
      <c r="AJ579" s="547" t="n">
        <f aca="false">IF($Y579="--","--",IF($AE579&gt;$W$4,ROUND(IF($AE579&lt;1.5,0,IF($AE579&gt;3,1.5*$AF579*$AG579,($AE579-1.5)*$AF579*$AG579)),2),0))</f>
        <v>0</v>
      </c>
      <c r="AK579" s="547" t="n">
        <f aca="false">IF($Y579="--","--",IF($AE579&gt;$W$4,ROUND(IF($AE579&lt;3,0,IF($AE579&gt;4.5,1.5*$AF579*$AG579,($AE579-3)*$AF579*$AG579)),2),0))</f>
        <v>0</v>
      </c>
      <c r="AL579" s="547" t="n">
        <f aca="false">IF($Y579="--","--",IF($AE579&gt;$W$4,ROUND(IF($AE579&lt;4.5,0,IF($AE579&gt;6,($AE579-4.5)*$AF579*$AG579,($AE579-4.5)*$AF579*$AG579)),2),0))</f>
        <v>0</v>
      </c>
      <c r="AM579" s="544" t="n">
        <f aca="false">IF($Y579="--","--",IF($AE579&gt;$W$4,IF($AE579&lt;=4,ROUND(($AG579*4)*($AE579+0.5)*2,2),0),0))</f>
        <v>0</v>
      </c>
      <c r="AN579" s="548" t="n">
        <f aca="false">IF($Y579="--","--",IF($AE579&gt;$W$4,IF($AE579&gt;4,ROUND(($AG579*4)*($AE579+0.5)*2,2),0),0))</f>
        <v>0</v>
      </c>
      <c r="AO579" s="558" t="s">
        <v>1658</v>
      </c>
      <c r="AP579" s="570" t="s">
        <v>10</v>
      </c>
      <c r="AQ579" s="571" t="s">
        <v>1659</v>
      </c>
      <c r="AR579" s="560" t="n">
        <v>0.4</v>
      </c>
      <c r="AS579" s="561"/>
      <c r="AT579" s="561"/>
      <c r="AU579" s="562" t="n">
        <v>30</v>
      </c>
      <c r="AV579" s="560" t="n">
        <f aca="false">IF($Y579="--","--",Y579+0.2)</f>
        <v>1.4</v>
      </c>
      <c r="AW579" s="564" t="s">
        <v>1151</v>
      </c>
      <c r="AX579" s="561" t="n">
        <f aca="false">AV579</f>
        <v>1.4</v>
      </c>
      <c r="AY579" s="538" t="n">
        <f aca="false">IF(D579&gt;2,AU579,AU579-AV579)</f>
        <v>28.6</v>
      </c>
      <c r="AZ579" s="538" t="n">
        <f aca="false">N579</f>
        <v>0.1</v>
      </c>
      <c r="BA579" s="538" t="n">
        <f aca="false">P579</f>
        <v>1.08</v>
      </c>
      <c r="BB579" s="537" t="n">
        <f aca="false">IF(F579=0,IF(ROUND(AY579*(((N579*P579)+(((D579+M579*2)/6)*P579))-ROUND(((D579+M579*2)^2)*((PI()*96.379/(4*360))-((SIN((96.379/2)*PI()/180))*(COS((96.379/2)*PI()/180))/4)),4)),2),ROUND(AY579*(((N579*P579)+(((D579+M579*2)/4)*P579))-ROUND(((D579+M579*2)^2)*((PI()*120/(4*360))-((SIN((120/2)*PI()/180))*(COS((120/2)*PI()/180))/4)),4)),2)),0)</f>
        <v>5.78</v>
      </c>
      <c r="BC579" s="549" t="n">
        <f aca="false">IF(F579&gt;0,ROUND(AY579*N579*P579,2),0)</f>
        <v>0</v>
      </c>
      <c r="BD579" s="549" t="n">
        <f aca="false">SUM(Q579:U579,AH579:AL579)</f>
        <v>37.97</v>
      </c>
      <c r="BE579" s="549" t="n">
        <f aca="false">IF(F579=0,ROUND((PI()*((D579+M579*2)^2)/4)*AY579,2),ROUND((D579+M579*2)*(F579+M579*2)*AY579,2))</f>
        <v>5.18</v>
      </c>
      <c r="BF579" s="572" t="n">
        <f aca="false">IF(($I579+M579-0.15)&lt;=2,($I579+M579+0.15),IF(($I579+M579)&lt;=3,2.35,($I579+M579+0.2)-0.85))</f>
        <v>1.149</v>
      </c>
      <c r="BG579" s="572" t="n">
        <f aca="false">IF(D579&gt;2,(I579-F579-M579-0.11),IF(($I579+M579)&lt;=2,0,IF(($I579+M579)&gt;3,0.85,(I579+M579+0.2-BF579))))</f>
        <v>0</v>
      </c>
      <c r="BH579" s="572" t="n">
        <f aca="false">IF(D579&gt;2,ROUND(((1.42+0.4)+(0.91+0.4))*2*BG579,2),ROUND(AV579*AX579*BF579,2))</f>
        <v>2.25</v>
      </c>
      <c r="BI579" s="572" t="n">
        <f aca="false">ROUND(((PI()*0.9^2)/4)*BG579,2)</f>
        <v>0</v>
      </c>
      <c r="BJ579" s="550" t="n">
        <f aca="false">ROUND(BD579-BE579-BH579-BI579-BB579-BC579,2)</f>
        <v>24.76</v>
      </c>
      <c r="BK579" s="516"/>
    </row>
    <row r="580" customFormat="false" ht="14.25" hidden="false" customHeight="false" outlineLevel="0" collapsed="false">
      <c r="A580" s="558" t="s">
        <v>1659</v>
      </c>
      <c r="B580" s="570" t="s">
        <v>10</v>
      </c>
      <c r="C580" s="559" t="s">
        <v>1660</v>
      </c>
      <c r="D580" s="560" t="n">
        <v>0.4</v>
      </c>
      <c r="E580" s="561"/>
      <c r="F580" s="561"/>
      <c r="G580" s="560" t="s">
        <v>1155</v>
      </c>
      <c r="H580" s="562" t="n">
        <v>30</v>
      </c>
      <c r="I580" s="563" t="n">
        <v>1.015</v>
      </c>
      <c r="J580" s="563" t="n">
        <v>0.9541</v>
      </c>
      <c r="K580" s="536" t="n">
        <v>0.132</v>
      </c>
      <c r="L580" s="537" t="n">
        <f aca="false">ROUND((I580+J580)/2,2)</f>
        <v>0.98</v>
      </c>
      <c r="M580" s="538" t="n">
        <f aca="false">IF(F580=0,ROUND($D580*0.1,2),IF(D580&gt;2.8,0.18,0.15))</f>
        <v>0.04</v>
      </c>
      <c r="N580" s="538" t="n">
        <f aca="false">IF(F580=0,IF(ROUND($D580/4,2),IF(ROUND(($D580*1.2)/6,2)&lt;0.1,0.1,ROUND(($D580*1.2)/6,2))),0.5)</f>
        <v>0.1</v>
      </c>
      <c r="O580" s="537" t="n">
        <f aca="false">L580+M580+N580</f>
        <v>1.12</v>
      </c>
      <c r="P580" s="537" t="n">
        <f aca="false">IF(O580&lt;2,(D580+M580*2)+0.6,(D580+M580*2)+0.6+ROUNDUP(O580-2,0)*0.1)</f>
        <v>1.08</v>
      </c>
      <c r="Q580" s="539" t="n">
        <f aca="false">IF($O580&lt;=$W$4,ROUND(IF($O580&lt;1.5,$O580*$H580*$P580,1.5*$H580*$P580),2),0)</f>
        <v>36.29</v>
      </c>
      <c r="R580" s="539" t="n">
        <f aca="false">IF($O580&gt;$W$4,ROUND(IF($O580&lt;1.5,$O580*$H580*$P580,1.5*$H580*$P580),2),0)</f>
        <v>0</v>
      </c>
      <c r="S580" s="539" t="n">
        <f aca="false">IF($O580&gt;$W$4,ROUND(IF($O580&lt;1.5,0,IF($O580&gt;3,1.5*$H580*$P580,($O580-1.5)*$H580*$P580)),2),0)</f>
        <v>0</v>
      </c>
      <c r="T580" s="539" t="n">
        <f aca="false">IF($O580&gt;$W$4,ROUND(IF($O580&lt;3,0,IF($O580&gt;4.5,1.5*$H580*$P580,($O580-3)*$H580*$P580)),2),0)</f>
        <v>0</v>
      </c>
      <c r="U580" s="539" t="n">
        <f aca="false">IF($O580&gt;$W$4,ROUND(IF($O580&lt;4.5,0,IF($O580&gt;6,($O580-4.5)*$H580*$P580,($O580-4.5)*$H580*$P580)),2),0)</f>
        <v>0</v>
      </c>
      <c r="V580" s="540" t="n">
        <f aca="false">IF($O580&gt;$W$4,IF($O580&lt;=4,ROUND($H580*($O580+0.5)*2,2),0),0)</f>
        <v>0</v>
      </c>
      <c r="W580" s="541" t="n">
        <f aca="false">IF($O580&gt;$W$4,IF($O580&gt;4,ROUND($H580*($O580+0.5)*2,2),0),0)</f>
        <v>0</v>
      </c>
      <c r="X580" s="558" t="str">
        <f aca="false">A580</f>
        <v>JD64-2</v>
      </c>
      <c r="Y580" s="560" t="n">
        <f aca="false">IF($D580=0.4,1.2,IF($D580=0.6,1.2,IF($D580=0.8,1.3,IF($D580=1,1.5,IF($D580=1.2,1.7,IF($D580&lt;=2,2,"--"))))))</f>
        <v>1.2</v>
      </c>
      <c r="Z580" s="564" t="s">
        <v>1151</v>
      </c>
      <c r="AA580" s="561" t="n">
        <f aca="false">Y580</f>
        <v>1.2</v>
      </c>
      <c r="AB580" s="543" t="n">
        <f aca="false">IF($Y580="--","--",I580)</f>
        <v>1.015</v>
      </c>
      <c r="AC580" s="544" t="n">
        <f aca="false">IF($Y580="--","--",IF(D580&gt;1.5,0.15,ROUND($D580*0.1,2)))</f>
        <v>0.04</v>
      </c>
      <c r="AD580" s="544" t="n">
        <f aca="false">IF($Y580="--","--",0.15)</f>
        <v>0.15</v>
      </c>
      <c r="AE580" s="545" t="n">
        <f aca="false">IF($Y580="--","--",ROUND(AB580+AC580+AD580,2))</f>
        <v>1.21</v>
      </c>
      <c r="AF580" s="565" t="n">
        <f aca="false">IF($Y580="--","--",IF($AB580&lt;=2,$Y580+1,($Y580+1)+ROUNDUP($AB580-2,0)*0.1))</f>
        <v>2.2</v>
      </c>
      <c r="AG580" s="566" t="n">
        <f aca="false">IF($D580=0.4,0.92,IF($D580=0.6,0.68,IF($D580=0.8,0.74,IF($D580=1,0.7,IF($D580=1.2,0.66,IF($D580=1.5,0.6,IF($D580&lt;=2,(2.4-(D580+0.3)),"--")))))))</f>
        <v>0.92</v>
      </c>
      <c r="AH580" s="547" t="n">
        <f aca="false">IF($Y580="--","--",IF($AE580&lt;=$W$4,ROUND(IF($AE580&lt;1.5,$AE580*$AF580*$AG580,1.5*$AF580*$AG580),2),0))</f>
        <v>2.45</v>
      </c>
      <c r="AI580" s="547" t="n">
        <f aca="false">IF($Y580="--","--",IF($AE580&gt;$W$4,ROUND(IF($AE580&lt;1.5,$AE580*$AF580*$AG580,1.5*$AF580*$AG580),2),0))</f>
        <v>0</v>
      </c>
      <c r="AJ580" s="547" t="n">
        <f aca="false">IF($Y580="--","--",IF($AE580&gt;$W$4,ROUND(IF($AE580&lt;1.5,0,IF($AE580&gt;3,1.5*$AF580*$AG580,($AE580-1.5)*$AF580*$AG580)),2),0))</f>
        <v>0</v>
      </c>
      <c r="AK580" s="547" t="n">
        <f aca="false">IF($Y580="--","--",IF($AE580&gt;$W$4,ROUND(IF($AE580&lt;3,0,IF($AE580&gt;4.5,1.5*$AF580*$AG580,($AE580-3)*$AF580*$AG580)),2),0))</f>
        <v>0</v>
      </c>
      <c r="AL580" s="547" t="n">
        <f aca="false">IF($Y580="--","--",IF($AE580&gt;$W$4,ROUND(IF($AE580&lt;4.5,0,IF($AE580&gt;6,($AE580-4.5)*$AF580*$AG580,($AE580-4.5)*$AF580*$AG580)),2),0))</f>
        <v>0</v>
      </c>
      <c r="AM580" s="544" t="n">
        <f aca="false">IF($Y580="--","--",IF($AE580&gt;$W$4,IF($AE580&lt;=4,ROUND(($AG580*4)*($AE580+0.5)*2,2),0),0))</f>
        <v>0</v>
      </c>
      <c r="AN580" s="548" t="n">
        <f aca="false">IF($Y580="--","--",IF($AE580&gt;$W$4,IF($AE580&gt;4,ROUND(($AG580*4)*($AE580+0.5)*2,2),0),0))</f>
        <v>0</v>
      </c>
      <c r="AO580" s="558" t="s">
        <v>1659</v>
      </c>
      <c r="AP580" s="570" t="s">
        <v>10</v>
      </c>
      <c r="AQ580" s="571" t="s">
        <v>1660</v>
      </c>
      <c r="AR580" s="560" t="n">
        <v>0.4</v>
      </c>
      <c r="AS580" s="561"/>
      <c r="AT580" s="561"/>
      <c r="AU580" s="562" t="n">
        <v>30</v>
      </c>
      <c r="AV580" s="560" t="n">
        <f aca="false">IF($Y580="--","--",Y580+0.2)</f>
        <v>1.4</v>
      </c>
      <c r="AW580" s="564" t="s">
        <v>1151</v>
      </c>
      <c r="AX580" s="561" t="n">
        <f aca="false">AV580</f>
        <v>1.4</v>
      </c>
      <c r="AY580" s="538" t="n">
        <f aca="false">IF(D580&gt;2,AU580,AU580-AV580)</f>
        <v>28.6</v>
      </c>
      <c r="AZ580" s="538" t="n">
        <f aca="false">N580</f>
        <v>0.1</v>
      </c>
      <c r="BA580" s="538" t="n">
        <f aca="false">P580</f>
        <v>1.08</v>
      </c>
      <c r="BB580" s="537" t="n">
        <f aca="false">IF(F580=0,IF(ROUND(AY580*(((N580*P580)+(((D580+M580*2)/6)*P580))-ROUND(((D580+M580*2)^2)*((PI()*96.379/(4*360))-((SIN((96.379/2)*PI()/180))*(COS((96.379/2)*PI()/180))/4)),4)),2),ROUND(AY580*(((N580*P580)+(((D580+M580*2)/4)*P580))-ROUND(((D580+M580*2)^2)*((PI()*120/(4*360))-((SIN((120/2)*PI()/180))*(COS((120/2)*PI()/180))/4)),4)),2)),0)</f>
        <v>5.78</v>
      </c>
      <c r="BC580" s="549" t="n">
        <f aca="false">IF(F580&gt;0,ROUND(AY580*N580*P580,2),0)</f>
        <v>0</v>
      </c>
      <c r="BD580" s="549" t="n">
        <f aca="false">SUM(Q580:U580,AH580:AL580)</f>
        <v>38.74</v>
      </c>
      <c r="BE580" s="549" t="n">
        <f aca="false">IF(F580=0,ROUND((PI()*((D580+M580*2)^2)/4)*AY580,2),ROUND((D580+M580*2)*(F580+M580*2)*AY580,2))</f>
        <v>5.18</v>
      </c>
      <c r="BF580" s="572" t="n">
        <f aca="false">IF(($I580+M580-0.15)&lt;=2,($I580+M580+0.15),IF(($I580+M580)&lt;=3,2.35,($I580+M580+0.2)-0.85))</f>
        <v>1.205</v>
      </c>
      <c r="BG580" s="572" t="n">
        <f aca="false">IF(D580&gt;2,(I580-F580-M580-0.11),IF(($I580+M580)&lt;=2,0,IF(($I580+M580)&gt;3,0.85,(I580+M580+0.2-BF580))))</f>
        <v>0</v>
      </c>
      <c r="BH580" s="572" t="n">
        <f aca="false">IF(D580&gt;2,ROUND(((1.42+0.4)+(0.91+0.4))*2*BG580,2),ROUND(AV580*AX580*BF580,2))</f>
        <v>2.36</v>
      </c>
      <c r="BI580" s="572" t="n">
        <f aca="false">ROUND(((PI()*0.9^2)/4)*BG580,2)</f>
        <v>0</v>
      </c>
      <c r="BJ580" s="550" t="n">
        <f aca="false">ROUND(BD580-BE580-BH580-BI580-BB580-BC580,2)</f>
        <v>25.42</v>
      </c>
      <c r="BK580" s="516"/>
    </row>
    <row r="581" customFormat="false" ht="14.25" hidden="false" customHeight="false" outlineLevel="0" collapsed="false">
      <c r="A581" s="530" t="s">
        <v>1660</v>
      </c>
      <c r="B581" s="531" t="s">
        <v>10</v>
      </c>
      <c r="C581" s="532" t="s">
        <v>1661</v>
      </c>
      <c r="D581" s="533" t="n">
        <v>0.4</v>
      </c>
      <c r="E581" s="534"/>
      <c r="F581" s="534"/>
      <c r="G581" s="533" t="s">
        <v>1155</v>
      </c>
      <c r="H581" s="535" t="n">
        <v>36</v>
      </c>
      <c r="I581" s="536" t="n">
        <v>1.0861</v>
      </c>
      <c r="J581" s="536" t="n">
        <v>0.991099999999999</v>
      </c>
      <c r="K581" s="536" t="n">
        <v>1.6</v>
      </c>
      <c r="L581" s="537" t="n">
        <f aca="false">ROUND((I581+J581)/2,2)</f>
        <v>1.04</v>
      </c>
      <c r="M581" s="538" t="n">
        <f aca="false">IF(F581=0,ROUND($D581*0.1,2),IF(D581&gt;2.8,0.18,0.15))</f>
        <v>0.04</v>
      </c>
      <c r="N581" s="538" t="n">
        <f aca="false">IF(F581=0,IF(ROUND($D581/4,2),IF(ROUND(($D581*1.2)/6,2)&lt;0.1,0.1,ROUND(($D581*1.2)/6,2))),0.5)</f>
        <v>0.1</v>
      </c>
      <c r="O581" s="537" t="n">
        <f aca="false">L581+M581+N581</f>
        <v>1.18</v>
      </c>
      <c r="P581" s="537" t="n">
        <f aca="false">IF(O581&lt;2,(D581+M581*2)+0.6,(D581+M581*2)+0.6+ROUNDUP(O581-2,0)*0.1)</f>
        <v>1.08</v>
      </c>
      <c r="Q581" s="539" t="n">
        <f aca="false">IF($O581&lt;=$W$4,ROUND(IF($O581&lt;1.5,$O581*$H581*$P581,1.5*$H581*$P581),2),0)</f>
        <v>45.88</v>
      </c>
      <c r="R581" s="539" t="n">
        <f aca="false">IF($O581&gt;$W$4,ROUND(IF($O581&lt;1.5,$O581*$H581*$P581,1.5*$H581*$P581),2),0)</f>
        <v>0</v>
      </c>
      <c r="S581" s="539" t="n">
        <f aca="false">IF($O581&gt;$W$4,ROUND(IF($O581&lt;1.5,0,IF($O581&gt;3,1.5*$H581*$P581,($O581-1.5)*$H581*$P581)),2),0)</f>
        <v>0</v>
      </c>
      <c r="T581" s="539" t="n">
        <f aca="false">IF($O581&gt;$W$4,ROUND(IF($O581&lt;3,0,IF($O581&gt;4.5,1.5*$H581*$P581,($O581-3)*$H581*$P581)),2),0)</f>
        <v>0</v>
      </c>
      <c r="U581" s="539" t="n">
        <f aca="false">IF($O581&gt;$W$4,ROUND(IF($O581&lt;4.5,0,IF($O581&gt;6,($O581-4.5)*$H581*$P581,($O581-4.5)*$H581*$P581)),2),0)</f>
        <v>0</v>
      </c>
      <c r="V581" s="540" t="n">
        <f aca="false">IF($O581&gt;$W$4,IF($O581&lt;=4,ROUND($H581*($O581+0.5)*2,2),0),0)</f>
        <v>0</v>
      </c>
      <c r="W581" s="541" t="n">
        <f aca="false">IF($O581&gt;$W$4,IF($O581&gt;4,ROUND($H581*($O581+0.5)*2,2),0),0)</f>
        <v>0</v>
      </c>
      <c r="X581" s="530" t="str">
        <f aca="false">A581</f>
        <v>JD64-3</v>
      </c>
      <c r="Y581" s="533" t="n">
        <f aca="false">IF($D581=0.4,1.2,IF($D581=0.6,1.2,IF($D581=0.8,1.3,IF($D581=1,1.5,IF($D581=1.2,1.7,IF($D581&lt;=2,2,"--"))))))</f>
        <v>1.2</v>
      </c>
      <c r="Z581" s="542" t="s">
        <v>1151</v>
      </c>
      <c r="AA581" s="534" t="n">
        <f aca="false">Y581</f>
        <v>1.2</v>
      </c>
      <c r="AB581" s="543" t="n">
        <f aca="false">IF($Y581="--","--",I581)</f>
        <v>1.0861</v>
      </c>
      <c r="AC581" s="544" t="n">
        <f aca="false">IF($Y581="--","--",IF(D581&gt;1.5,0.15,ROUND($D581*0.1,2)))</f>
        <v>0.04</v>
      </c>
      <c r="AD581" s="544" t="n">
        <f aca="false">IF($Y581="--","--",0.15)</f>
        <v>0.15</v>
      </c>
      <c r="AE581" s="545" t="n">
        <f aca="false">IF($Y581="--","--",ROUND(AB581+AC581+AD581,2))</f>
        <v>1.28</v>
      </c>
      <c r="AF581" s="545" t="n">
        <f aca="false">IF($Y581="--","--",IF($AB581&lt;=2,$Y581+1,($Y581+1)+ROUNDUP($AB581-2,0)*0.1))</f>
        <v>2.2</v>
      </c>
      <c r="AG581" s="546" t="n">
        <f aca="false">IF($D581=0.4,0.92,IF($D581=0.6,0.68,IF($D581=0.8,0.74,IF($D581=1,0.7,IF($D581=1.2,0.66,IF($D581=1.5,0.6,IF($D581&lt;=2,(2.4-(D581+0.3)),"--")))))))</f>
        <v>0.92</v>
      </c>
      <c r="AH581" s="547" t="n">
        <f aca="false">IF($Y581="--","--",IF($AE581&lt;=$W$4,ROUND(IF($AE581&lt;1.5,$AE581*$AF581*$AG581,1.5*$AF581*$AG581),2),0))</f>
        <v>2.59</v>
      </c>
      <c r="AI581" s="547" t="n">
        <f aca="false">IF($Y581="--","--",IF($AE581&gt;$W$4,ROUND(IF($AE581&lt;1.5,$AE581*$AF581*$AG581,1.5*$AF581*$AG581),2),0))</f>
        <v>0</v>
      </c>
      <c r="AJ581" s="547" t="n">
        <f aca="false">IF($Y581="--","--",IF($AE581&gt;$W$4,ROUND(IF($AE581&lt;1.5,0,IF($AE581&gt;3,1.5*$AF581*$AG581,($AE581-1.5)*$AF581*$AG581)),2),0))</f>
        <v>0</v>
      </c>
      <c r="AK581" s="547" t="n">
        <f aca="false">IF($Y581="--","--",IF($AE581&gt;$W$4,ROUND(IF($AE581&lt;3,0,IF($AE581&gt;4.5,1.5*$AF581*$AG581,($AE581-3)*$AF581*$AG581)),2),0))</f>
        <v>0</v>
      </c>
      <c r="AL581" s="547" t="n">
        <f aca="false">IF($Y581="--","--",IF($AE581&gt;$W$4,ROUND(IF($AE581&lt;4.5,0,IF($AE581&gt;6,($AE581-4.5)*$AF581*$AG581,($AE581-4.5)*$AF581*$AG581)),2),0))</f>
        <v>0</v>
      </c>
      <c r="AM581" s="544" t="n">
        <f aca="false">IF($Y581="--","--",IF($AE581&gt;$W$4,IF($AE581&lt;=4,ROUND(($AG581*4)*($AE581+0.5)*2,2),0),0))</f>
        <v>0</v>
      </c>
      <c r="AN581" s="548" t="n">
        <f aca="false">IF($Y581="--","--",IF($AE581&gt;$W$4,IF($AE581&gt;4,ROUND(($AG581*4)*($AE581+0.5)*2,2),0),0))</f>
        <v>0</v>
      </c>
      <c r="AO581" s="530" t="s">
        <v>1660</v>
      </c>
      <c r="AP581" s="531" t="s">
        <v>10</v>
      </c>
      <c r="AQ581" s="532" t="s">
        <v>1661</v>
      </c>
      <c r="AR581" s="533" t="n">
        <v>0.4</v>
      </c>
      <c r="AS581" s="534"/>
      <c r="AT581" s="534"/>
      <c r="AU581" s="535" t="n">
        <v>36</v>
      </c>
      <c r="AV581" s="533" t="n">
        <f aca="false">IF($Y581="--","--",Y581+0.2)</f>
        <v>1.4</v>
      </c>
      <c r="AW581" s="542" t="s">
        <v>1151</v>
      </c>
      <c r="AX581" s="534" t="n">
        <f aca="false">AV581</f>
        <v>1.4</v>
      </c>
      <c r="AY581" s="538" t="n">
        <f aca="false">IF(D581&gt;2,AU581,AU581-AV581)</f>
        <v>34.6</v>
      </c>
      <c r="AZ581" s="538" t="n">
        <f aca="false">N581</f>
        <v>0.1</v>
      </c>
      <c r="BA581" s="538" t="n">
        <f aca="false">P581</f>
        <v>1.08</v>
      </c>
      <c r="BB581" s="537" t="n">
        <f aca="false">IF(F581=0,IF(ROUND(AY581*(((N581*P581)+(((D581+M581*2)/6)*P581))-ROUND(((D581+M581*2)^2)*((PI()*96.379/(4*360))-((SIN((96.379/2)*PI()/180))*(COS((96.379/2)*PI()/180))/4)),4)),2),ROUND(AY581*(((N581*P581)+(((D581+M581*2)/4)*P581))-ROUND(((D581+M581*2)^2)*((PI()*120/(4*360))-((SIN((120/2)*PI()/180))*(COS((120/2)*PI()/180))/4)),4)),2)),0)</f>
        <v>7</v>
      </c>
      <c r="BC581" s="549" t="n">
        <f aca="false">IF(F581&gt;0,ROUND(AY581*N581*P581,2),0)</f>
        <v>0</v>
      </c>
      <c r="BD581" s="549" t="n">
        <f aca="false">SUM(Q581:U581,AH581:AL581)</f>
        <v>48.47</v>
      </c>
      <c r="BE581" s="549" t="n">
        <f aca="false">IF(F581=0,ROUND((PI()*((D581+M581*2)^2)/4)*AY581,2),ROUND((D581+M581*2)*(F581+M581*2)*AY581,2))</f>
        <v>6.26</v>
      </c>
      <c r="BF581" s="539" t="n">
        <f aca="false">IF(($I581+M581-0.15)&lt;=2,($I581+M581+0.15),IF(($I581+M581)&lt;=3,2.35,($I581+M581+0.2)-0.85))</f>
        <v>1.2761</v>
      </c>
      <c r="BG581" s="539" t="n">
        <f aca="false">IF(D581&gt;2,(I581-F581-M581-0.11),IF(($I581+M581)&lt;=2,0,IF(($I581+M581)&gt;3,0.85,(I581+M581+0.2-BF581))))</f>
        <v>0</v>
      </c>
      <c r="BH581" s="539" t="n">
        <f aca="false">IF(D581&gt;2,ROUND(((1.42+0.4)+(0.91+0.4))*2*BG581,2),ROUND(AV581*AX581*BF581,2))</f>
        <v>2.5</v>
      </c>
      <c r="BI581" s="539" t="n">
        <f aca="false">ROUND(((PI()*0.9^2)/4)*BG581,2)</f>
        <v>0</v>
      </c>
      <c r="BJ581" s="550" t="n">
        <f aca="false">ROUND(BD581-BE581-BH581-BI581-BB581-BC581,2)</f>
        <v>32.71</v>
      </c>
      <c r="BK581" s="516"/>
    </row>
    <row r="582" customFormat="false" ht="14.25" hidden="false" customHeight="false" outlineLevel="0" collapsed="false">
      <c r="A582" s="503"/>
      <c r="B582" s="504"/>
      <c r="C582" s="604"/>
      <c r="D582" s="505"/>
      <c r="E582" s="505"/>
      <c r="F582" s="505"/>
      <c r="G582" s="505"/>
      <c r="H582" s="507"/>
      <c r="I582" s="508"/>
      <c r="J582" s="508"/>
      <c r="K582" s="508"/>
      <c r="L582" s="509"/>
      <c r="M582" s="510"/>
      <c r="N582" s="510"/>
      <c r="O582" s="509"/>
      <c r="P582" s="509"/>
      <c r="Q582" s="511"/>
      <c r="R582" s="511"/>
      <c r="S582" s="511"/>
      <c r="T582" s="511"/>
      <c r="U582" s="511"/>
      <c r="V582" s="512"/>
      <c r="W582" s="513"/>
      <c r="X582" s="518"/>
      <c r="Y582" s="505"/>
      <c r="Z582" s="551"/>
      <c r="AA582" s="505"/>
      <c r="AB582" s="552"/>
      <c r="AC582" s="553"/>
      <c r="AD582" s="553"/>
      <c r="AE582" s="554"/>
      <c r="AF582" s="554"/>
      <c r="AG582" s="551"/>
      <c r="AH582" s="555"/>
      <c r="AI582" s="555"/>
      <c r="AJ582" s="555"/>
      <c r="AK582" s="555"/>
      <c r="AL582" s="555"/>
      <c r="AM582" s="553"/>
      <c r="AN582" s="556"/>
      <c r="AO582" s="518"/>
      <c r="AP582" s="504"/>
      <c r="AQ582" s="604"/>
      <c r="AR582" s="505"/>
      <c r="AS582" s="505"/>
      <c r="AT582" s="505"/>
      <c r="AU582" s="507"/>
      <c r="AV582" s="505"/>
      <c r="AW582" s="551"/>
      <c r="AX582" s="505"/>
      <c r="AY582" s="510"/>
      <c r="AZ582" s="510"/>
      <c r="BA582" s="510"/>
      <c r="BB582" s="509"/>
      <c r="BC582" s="509"/>
      <c r="BD582" s="509"/>
      <c r="BE582" s="509"/>
      <c r="BF582" s="511"/>
      <c r="BG582" s="511"/>
      <c r="BH582" s="511"/>
      <c r="BI582" s="511"/>
      <c r="BJ582" s="515"/>
      <c r="BK582" s="516"/>
    </row>
    <row r="583" s="456" customFormat="true" ht="14.25" hidden="false" customHeight="false" outlineLevel="0" collapsed="false">
      <c r="A583" s="557" t="s">
        <v>1657</v>
      </c>
      <c r="B583" s="504"/>
      <c r="C583" s="504"/>
      <c r="D583" s="505"/>
      <c r="E583" s="505"/>
      <c r="F583" s="505"/>
      <c r="G583" s="506"/>
      <c r="H583" s="507"/>
      <c r="I583" s="508"/>
      <c r="J583" s="508"/>
      <c r="K583" s="508"/>
      <c r="L583" s="509"/>
      <c r="M583" s="510"/>
      <c r="N583" s="510"/>
      <c r="O583" s="509"/>
      <c r="P583" s="509"/>
      <c r="Q583" s="511"/>
      <c r="R583" s="511"/>
      <c r="S583" s="511"/>
      <c r="T583" s="511"/>
      <c r="U583" s="511"/>
      <c r="V583" s="512"/>
      <c r="W583" s="513"/>
      <c r="X583" s="528" t="str">
        <f aca="false">$A583</f>
        <v>Rua Angeolina Petropolis</v>
      </c>
      <c r="Y583" s="522"/>
      <c r="Z583" s="522"/>
      <c r="AA583" s="522"/>
      <c r="AB583" s="525"/>
      <c r="AC583" s="525"/>
      <c r="AD583" s="525"/>
      <c r="AE583" s="525"/>
      <c r="AF583" s="523"/>
      <c r="AG583" s="525"/>
      <c r="AH583" s="525"/>
      <c r="AI583" s="525"/>
      <c r="AJ583" s="525"/>
      <c r="AK583" s="525"/>
      <c r="AL583" s="525"/>
      <c r="AM583" s="525"/>
      <c r="AN583" s="527"/>
      <c r="AO583" s="557" t="str">
        <f aca="false">$A583</f>
        <v>Rua Angeolina Petropolis</v>
      </c>
      <c r="AP583" s="504"/>
      <c r="AQ583" s="504"/>
      <c r="AR583" s="505"/>
      <c r="AS583" s="505"/>
      <c r="AT583" s="505"/>
      <c r="AU583" s="507"/>
      <c r="AV583" s="506"/>
      <c r="AW583" s="506"/>
      <c r="AX583" s="506"/>
      <c r="AY583" s="510"/>
      <c r="AZ583" s="510"/>
      <c r="BA583" s="510"/>
      <c r="BB583" s="509"/>
      <c r="BC583" s="509"/>
      <c r="BD583" s="509"/>
      <c r="BE583" s="509"/>
      <c r="BF583" s="509"/>
      <c r="BG583" s="509"/>
      <c r="BH583" s="509"/>
      <c r="BI583" s="509"/>
      <c r="BJ583" s="515"/>
      <c r="BK583" s="516"/>
    </row>
    <row r="584" customFormat="false" ht="14.25" hidden="false" customHeight="false" outlineLevel="0" collapsed="false">
      <c r="A584" s="530" t="s">
        <v>1662</v>
      </c>
      <c r="B584" s="531" t="s">
        <v>10</v>
      </c>
      <c r="C584" s="532" t="s">
        <v>1661</v>
      </c>
      <c r="D584" s="533" t="n">
        <v>0.4</v>
      </c>
      <c r="E584" s="534"/>
      <c r="F584" s="534"/>
      <c r="G584" s="533" t="s">
        <v>1155</v>
      </c>
      <c r="H584" s="535" t="n">
        <v>19</v>
      </c>
      <c r="I584" s="536" t="n">
        <v>0.898</v>
      </c>
      <c r="J584" s="536" t="n">
        <v>0.990899999999999</v>
      </c>
      <c r="K584" s="536" t="n">
        <v>1.6</v>
      </c>
      <c r="L584" s="537" t="n">
        <f aca="false">ROUND((I584+J584)/2,2)</f>
        <v>0.94</v>
      </c>
      <c r="M584" s="538" t="n">
        <f aca="false">IF(F584=0,ROUND($D584*0.1,2),IF(D584&gt;2.8,0.18,0.15))</f>
        <v>0.04</v>
      </c>
      <c r="N584" s="538" t="n">
        <f aca="false">IF(F584=0,IF(ROUND($D584/4,2),IF(ROUND(($D584*1.2)/6,2)&lt;0.1,0.1,ROUND(($D584*1.2)/6,2))),0.5)</f>
        <v>0.1</v>
      </c>
      <c r="O584" s="537" t="n">
        <f aca="false">L584+M584+N584</f>
        <v>1.08</v>
      </c>
      <c r="P584" s="537" t="n">
        <f aca="false">IF(O584&lt;2,(D584+M584*2)+0.6,(D584+M584*2)+0.6+ROUNDUP(O584-2,0)*0.1)</f>
        <v>1.08</v>
      </c>
      <c r="Q584" s="539" t="n">
        <f aca="false">IF($O584&lt;=$W$4,ROUND(IF($O584&lt;1.5,$O584*$H584*$P584,1.5*$H584*$P584),2),0)</f>
        <v>22.16</v>
      </c>
      <c r="R584" s="539" t="n">
        <f aca="false">IF($O584&gt;$W$4,ROUND(IF($O584&lt;1.5,$O584*$H584*$P584,1.5*$H584*$P584),2),0)</f>
        <v>0</v>
      </c>
      <c r="S584" s="539" t="n">
        <f aca="false">IF($O584&gt;$W$4,ROUND(IF($O584&lt;1.5,0,IF($O584&gt;3,1.5*$H584*$P584,($O584-1.5)*$H584*$P584)),2),0)</f>
        <v>0</v>
      </c>
      <c r="T584" s="539" t="n">
        <f aca="false">IF($O584&gt;$W$4,ROUND(IF($O584&lt;3,0,IF($O584&gt;4.5,1.5*$H584*$P584,($O584-3)*$H584*$P584)),2),0)</f>
        <v>0</v>
      </c>
      <c r="U584" s="539" t="n">
        <f aca="false">IF($O584&gt;$W$4,ROUND(IF($O584&lt;4.5,0,IF($O584&gt;6,($O584-4.5)*$H584*$P584,($O584-4.5)*$H584*$P584)),2),0)</f>
        <v>0</v>
      </c>
      <c r="V584" s="540" t="n">
        <f aca="false">IF($O584&gt;$W$4,IF($O584&lt;=4,ROUND($H584*($O584+0.5)*2,2),0),0)</f>
        <v>0</v>
      </c>
      <c r="W584" s="541" t="n">
        <f aca="false">IF($O584&gt;$W$4,IF($O584&gt;4,ROUND($H584*($O584+0.5)*2,2),0),0)</f>
        <v>0</v>
      </c>
      <c r="X584" s="530" t="str">
        <f aca="false">A584</f>
        <v>JD64-A</v>
      </c>
      <c r="Y584" s="533" t="n">
        <f aca="false">IF($D584=0.4,1.2,IF($D584=0.6,1.2,IF($D584=0.8,1.3,IF($D584=1,1.5,IF($D584=1.2,1.7,IF($D584&lt;=2,2,"--"))))))</f>
        <v>1.2</v>
      </c>
      <c r="Z584" s="542" t="s">
        <v>1151</v>
      </c>
      <c r="AA584" s="534" t="n">
        <f aca="false">Y584</f>
        <v>1.2</v>
      </c>
      <c r="AB584" s="543" t="n">
        <f aca="false">IF($Y584="--","--",I584)</f>
        <v>0.898</v>
      </c>
      <c r="AC584" s="544" t="n">
        <f aca="false">IF($Y584="--","--",IF(D584&gt;1.5,0.15,ROUND($D584*0.1,2)))</f>
        <v>0.04</v>
      </c>
      <c r="AD584" s="544" t="n">
        <f aca="false">IF($Y584="--","--",0.15)</f>
        <v>0.15</v>
      </c>
      <c r="AE584" s="545" t="n">
        <f aca="false">IF($Y584="--","--",ROUND(AB584+AC584+AD584,2))</f>
        <v>1.09</v>
      </c>
      <c r="AF584" s="545" t="n">
        <f aca="false">IF($Y584="--","--",IF($AB584&lt;=2,$Y584+1,($Y584+1)+ROUNDUP($AB584-2,0)*0.1))</f>
        <v>2.2</v>
      </c>
      <c r="AG584" s="546" t="n">
        <f aca="false">IF($D584=0.4,0.92,IF($D584=0.6,0.68,IF($D584=0.8,0.74,IF($D584=1,0.7,IF($D584=1.2,0.66,IF($D584=1.5,0.6,IF($D584&lt;=2,(2.4-(D584+0.3)),"--")))))))</f>
        <v>0.92</v>
      </c>
      <c r="AH584" s="547" t="n">
        <f aca="false">IF($Y584="--","--",IF($AE584&lt;=$W$4,ROUND(IF($AE584&lt;1.5,$AE584*$AF584*$AG584,1.5*$AF584*$AG584),2),0))</f>
        <v>2.21</v>
      </c>
      <c r="AI584" s="547" t="n">
        <f aca="false">IF($Y584="--","--",IF($AE584&gt;$W$4,ROUND(IF($AE584&lt;1.5,$AE584*$AF584*$AG584,1.5*$AF584*$AG584),2),0))</f>
        <v>0</v>
      </c>
      <c r="AJ584" s="547" t="n">
        <f aca="false">IF($Y584="--","--",IF($AE584&gt;$W$4,ROUND(IF($AE584&lt;1.5,0,IF($AE584&gt;3,1.5*$AF584*$AG584,($AE584-1.5)*$AF584*$AG584)),2),0))</f>
        <v>0</v>
      </c>
      <c r="AK584" s="547" t="n">
        <f aca="false">IF($Y584="--","--",IF($AE584&gt;$W$4,ROUND(IF($AE584&lt;3,0,IF($AE584&gt;4.5,1.5*$AF584*$AG584,($AE584-3)*$AF584*$AG584)),2),0))</f>
        <v>0</v>
      </c>
      <c r="AL584" s="547" t="n">
        <f aca="false">IF($Y584="--","--",IF($AE584&gt;$W$4,ROUND(IF($AE584&lt;4.5,0,IF($AE584&gt;6,($AE584-4.5)*$AF584*$AG584,($AE584-4.5)*$AF584*$AG584)),2),0))</f>
        <v>0</v>
      </c>
      <c r="AM584" s="544" t="n">
        <f aca="false">IF($Y584="--","--",IF($AE584&gt;$W$4,IF($AE584&lt;=4,ROUND(($AG584*4)*($AE584+0.5)*2,2),0),0))</f>
        <v>0</v>
      </c>
      <c r="AN584" s="548" t="n">
        <f aca="false">IF($Y584="--","--",IF($AE584&gt;$W$4,IF($AE584&gt;4,ROUND(($AG584*4)*($AE584+0.5)*2,2),0),0))</f>
        <v>0</v>
      </c>
      <c r="AO584" s="530" t="s">
        <v>1662</v>
      </c>
      <c r="AP584" s="531" t="s">
        <v>10</v>
      </c>
      <c r="AQ584" s="532" t="s">
        <v>1661</v>
      </c>
      <c r="AR584" s="533" t="n">
        <v>0.4</v>
      </c>
      <c r="AS584" s="534"/>
      <c r="AT584" s="534"/>
      <c r="AU584" s="535" t="n">
        <v>19</v>
      </c>
      <c r="AV584" s="533" t="n">
        <f aca="false">IF($Y584="--","--",Y584+0.2)</f>
        <v>1.4</v>
      </c>
      <c r="AW584" s="542" t="s">
        <v>1151</v>
      </c>
      <c r="AX584" s="534" t="n">
        <f aca="false">AV584</f>
        <v>1.4</v>
      </c>
      <c r="AY584" s="538" t="n">
        <f aca="false">IF(D584&gt;2,AU584,AU584-AV584)</f>
        <v>17.6</v>
      </c>
      <c r="AZ584" s="538" t="n">
        <f aca="false">N584</f>
        <v>0.1</v>
      </c>
      <c r="BA584" s="538" t="n">
        <f aca="false">P584</f>
        <v>1.08</v>
      </c>
      <c r="BB584" s="537" t="n">
        <f aca="false">IF(F584=0,IF(ROUND(AY584*(((N584*P584)+(((D584+M584*2)/6)*P584))-ROUND(((D584+M584*2)^2)*((PI()*96.379/(4*360))-((SIN((96.379/2)*PI()/180))*(COS((96.379/2)*PI()/180))/4)),4)),2),ROUND(AY584*(((N584*P584)+(((D584+M584*2)/4)*P584))-ROUND(((D584+M584*2)^2)*((PI()*120/(4*360))-((SIN((120/2)*PI()/180))*(COS((120/2)*PI()/180))/4)),4)),2)),0)</f>
        <v>3.56</v>
      </c>
      <c r="BC584" s="549" t="n">
        <f aca="false">IF(F584&gt;0,ROUND(AY584*N584*P584,2),0)</f>
        <v>0</v>
      </c>
      <c r="BD584" s="549" t="n">
        <f aca="false">SUM(Q584:U584,AH584:AL584)</f>
        <v>24.37</v>
      </c>
      <c r="BE584" s="549" t="n">
        <f aca="false">IF(F584=0,ROUND((PI()*((D584+M584*2)^2)/4)*AY584,2),ROUND((D584+M584*2)*(F584+M584*2)*AY584,2))</f>
        <v>3.18</v>
      </c>
      <c r="BF584" s="539" t="n">
        <f aca="false">IF(($I584+M584-0.15)&lt;=2,($I584+M584+0.15),IF(($I584+M584)&lt;=3,2.35,($I584+M584+0.2)-0.85))</f>
        <v>1.088</v>
      </c>
      <c r="BG584" s="539" t="n">
        <f aca="false">IF(D584&gt;2,(I584-F584-M584-0.11),IF(($I584+M584)&lt;=2,0,IF(($I584+M584)&gt;3,0.85,(I584+M584+0.2-BF584))))</f>
        <v>0</v>
      </c>
      <c r="BH584" s="539" t="n">
        <f aca="false">IF(D584&gt;2,ROUND(((1.42+0.4)+(0.91+0.4))*2*BG584,2),ROUND(AV584*AX584*BF584,2))</f>
        <v>2.13</v>
      </c>
      <c r="BI584" s="539" t="n">
        <f aca="false">ROUND(((PI()*0.9^2)/4)*BG584,2)</f>
        <v>0</v>
      </c>
      <c r="BJ584" s="550" t="n">
        <f aca="false">ROUND(BD584-BE584-BH584-BI584-BB584-BC584,2)</f>
        <v>15.5</v>
      </c>
      <c r="BK584" s="516"/>
    </row>
    <row r="585" customFormat="false" ht="14.25" hidden="false" customHeight="false" outlineLevel="0" collapsed="false">
      <c r="A585" s="503"/>
      <c r="B585" s="504"/>
      <c r="C585" s="604"/>
      <c r="D585" s="505"/>
      <c r="E585" s="505"/>
      <c r="F585" s="505"/>
      <c r="G585" s="505"/>
      <c r="H585" s="507"/>
      <c r="I585" s="508"/>
      <c r="J585" s="508"/>
      <c r="K585" s="508"/>
      <c r="L585" s="509"/>
      <c r="M585" s="510"/>
      <c r="N585" s="510"/>
      <c r="O585" s="509"/>
      <c r="P585" s="509"/>
      <c r="Q585" s="511"/>
      <c r="R585" s="511"/>
      <c r="S585" s="511"/>
      <c r="T585" s="511"/>
      <c r="U585" s="511"/>
      <c r="V585" s="512"/>
      <c r="W585" s="513"/>
      <c r="X585" s="518"/>
      <c r="Y585" s="505"/>
      <c r="Z585" s="551"/>
      <c r="AA585" s="505"/>
      <c r="AB585" s="552"/>
      <c r="AC585" s="553"/>
      <c r="AD585" s="553"/>
      <c r="AE585" s="554"/>
      <c r="AF585" s="554"/>
      <c r="AG585" s="551"/>
      <c r="AH585" s="555"/>
      <c r="AI585" s="555"/>
      <c r="AJ585" s="555"/>
      <c r="AK585" s="555"/>
      <c r="AL585" s="555"/>
      <c r="AM585" s="553"/>
      <c r="AN585" s="556"/>
      <c r="AO585" s="518"/>
      <c r="AP585" s="504"/>
      <c r="AQ585" s="604"/>
      <c r="AR585" s="505"/>
      <c r="AS585" s="505"/>
      <c r="AT585" s="505"/>
      <c r="AU585" s="507"/>
      <c r="AV585" s="505"/>
      <c r="AW585" s="551"/>
      <c r="AX585" s="505"/>
      <c r="AY585" s="510"/>
      <c r="AZ585" s="510"/>
      <c r="BA585" s="510"/>
      <c r="BB585" s="509"/>
      <c r="BC585" s="509"/>
      <c r="BD585" s="509"/>
      <c r="BE585" s="509"/>
      <c r="BF585" s="511"/>
      <c r="BG585" s="511"/>
      <c r="BH585" s="511"/>
      <c r="BI585" s="511"/>
      <c r="BJ585" s="515"/>
      <c r="BK585" s="516"/>
    </row>
    <row r="586" s="456" customFormat="true" ht="14.25" hidden="false" customHeight="false" outlineLevel="0" collapsed="false">
      <c r="A586" s="557" t="s">
        <v>1663</v>
      </c>
      <c r="B586" s="504"/>
      <c r="C586" s="504"/>
      <c r="D586" s="505"/>
      <c r="E586" s="505"/>
      <c r="F586" s="505"/>
      <c r="G586" s="506"/>
      <c r="H586" s="507"/>
      <c r="I586" s="508"/>
      <c r="J586" s="508"/>
      <c r="K586" s="508"/>
      <c r="L586" s="509"/>
      <c r="M586" s="510"/>
      <c r="N586" s="510"/>
      <c r="O586" s="509"/>
      <c r="P586" s="509"/>
      <c r="Q586" s="511"/>
      <c r="R586" s="511"/>
      <c r="S586" s="511"/>
      <c r="T586" s="511"/>
      <c r="U586" s="511"/>
      <c r="V586" s="512"/>
      <c r="W586" s="513"/>
      <c r="X586" s="528" t="str">
        <f aca="false">$A586</f>
        <v>Rua Pálvaro da Silva</v>
      </c>
      <c r="Y586" s="522"/>
      <c r="Z586" s="522"/>
      <c r="AA586" s="522"/>
      <c r="AB586" s="525"/>
      <c r="AC586" s="525"/>
      <c r="AD586" s="525"/>
      <c r="AE586" s="525"/>
      <c r="AF586" s="523"/>
      <c r="AG586" s="525"/>
      <c r="AH586" s="525"/>
      <c r="AI586" s="525"/>
      <c r="AJ586" s="525"/>
      <c r="AK586" s="525"/>
      <c r="AL586" s="525"/>
      <c r="AM586" s="525"/>
      <c r="AN586" s="527"/>
      <c r="AO586" s="557" t="str">
        <f aca="false">$A586</f>
        <v>Rua Pálvaro da Silva</v>
      </c>
      <c r="AP586" s="504"/>
      <c r="AQ586" s="504"/>
      <c r="AR586" s="505"/>
      <c r="AS586" s="505"/>
      <c r="AT586" s="505"/>
      <c r="AU586" s="507"/>
      <c r="AV586" s="506"/>
      <c r="AW586" s="506"/>
      <c r="AX586" s="506"/>
      <c r="AY586" s="510"/>
      <c r="AZ586" s="510"/>
      <c r="BA586" s="510"/>
      <c r="BB586" s="509"/>
      <c r="BC586" s="509"/>
      <c r="BD586" s="509"/>
      <c r="BE586" s="509"/>
      <c r="BF586" s="509"/>
      <c r="BG586" s="509"/>
      <c r="BH586" s="509"/>
      <c r="BI586" s="509"/>
      <c r="BJ586" s="515"/>
      <c r="BK586" s="516"/>
    </row>
    <row r="587" customFormat="false" ht="14.25" hidden="false" customHeight="false" outlineLevel="0" collapsed="false">
      <c r="A587" s="558" t="s">
        <v>1664</v>
      </c>
      <c r="B587" s="570" t="s">
        <v>10</v>
      </c>
      <c r="C587" s="559" t="s">
        <v>1665</v>
      </c>
      <c r="D587" s="560" t="n">
        <v>0.4</v>
      </c>
      <c r="E587" s="561"/>
      <c r="F587" s="561"/>
      <c r="G587" s="560" t="s">
        <v>1155</v>
      </c>
      <c r="H587" s="562" t="n">
        <v>35</v>
      </c>
      <c r="I587" s="563" t="n">
        <v>0.893</v>
      </c>
      <c r="J587" s="563" t="n">
        <v>0.893</v>
      </c>
      <c r="K587" s="536" t="n">
        <v>0.116</v>
      </c>
      <c r="L587" s="537" t="n">
        <f aca="false">ROUND((I587+J587)/2,2)</f>
        <v>0.89</v>
      </c>
      <c r="M587" s="538" t="n">
        <f aca="false">IF(F587=0,ROUND($D587*0.1,2),IF(D587&gt;2.8,0.18,0.15))</f>
        <v>0.04</v>
      </c>
      <c r="N587" s="538" t="n">
        <f aca="false">IF(F587=0,IF(ROUND($D587/4,2),IF(ROUND(($D587*1.2)/6,2)&lt;0.1,0.1,ROUND(($D587*1.2)/6,2))),0.5)</f>
        <v>0.1</v>
      </c>
      <c r="O587" s="537" t="n">
        <f aca="false">L587+M587+N587</f>
        <v>1.03</v>
      </c>
      <c r="P587" s="537" t="n">
        <f aca="false">IF(O587&lt;2,(D587+M587*2)+0.6,(D587+M587*2)+0.6+ROUNDUP(O587-2,0)*0.1)</f>
        <v>1.08</v>
      </c>
      <c r="Q587" s="539" t="n">
        <f aca="false">IF($O587&lt;=$W$4,ROUND(IF($O587&lt;1.5,$O587*$H587*$P587,1.5*$H587*$P587),2),0)</f>
        <v>38.93</v>
      </c>
      <c r="R587" s="539" t="n">
        <f aca="false">IF($O587&gt;$W$4,ROUND(IF($O587&lt;1.5,$O587*$H587*$P587,1.5*$H587*$P587),2),0)</f>
        <v>0</v>
      </c>
      <c r="S587" s="539" t="n">
        <f aca="false">IF($O587&gt;$W$4,ROUND(IF($O587&lt;1.5,0,IF($O587&gt;3,1.5*$H587*$P587,($O587-1.5)*$H587*$P587)),2),0)</f>
        <v>0</v>
      </c>
      <c r="T587" s="539" t="n">
        <f aca="false">IF($O587&gt;$W$4,ROUND(IF($O587&lt;3,0,IF($O587&gt;4.5,1.5*$H587*$P587,($O587-3)*$H587*$P587)),2),0)</f>
        <v>0</v>
      </c>
      <c r="U587" s="539" t="n">
        <f aca="false">IF($O587&gt;$W$4,ROUND(IF($O587&lt;4.5,0,IF($O587&gt;6,($O587-4.5)*$H587*$P587,($O587-4.5)*$H587*$P587)),2),0)</f>
        <v>0</v>
      </c>
      <c r="V587" s="540" t="n">
        <f aca="false">IF($O587&gt;$W$4,IF($O587&lt;=4,ROUND($H587*($O587+0.5)*2,2),0),0)</f>
        <v>0</v>
      </c>
      <c r="W587" s="541" t="n">
        <f aca="false">IF($O587&gt;$W$4,IF($O587&gt;4,ROUND($H587*($O587+0.5)*2,2),0),0)</f>
        <v>0</v>
      </c>
      <c r="X587" s="558" t="str">
        <f aca="false">A587</f>
        <v>JD66-1</v>
      </c>
      <c r="Y587" s="560" t="n">
        <f aca="false">IF($D587=0.4,1.2,IF($D587=0.6,1.2,IF($D587=0.8,1.3,IF($D587=1,1.5,IF($D587=1.2,1.7,IF($D587&lt;=2,2,"--"))))))</f>
        <v>1.2</v>
      </c>
      <c r="Z587" s="564" t="s">
        <v>1151</v>
      </c>
      <c r="AA587" s="561" t="n">
        <f aca="false">Y587</f>
        <v>1.2</v>
      </c>
      <c r="AB587" s="543" t="n">
        <f aca="false">IF($Y587="--","--",I587)</f>
        <v>0.893</v>
      </c>
      <c r="AC587" s="544" t="n">
        <f aca="false">IF($Y587="--","--",IF(D587&gt;1.5,0.15,ROUND($D587*0.1,2)))</f>
        <v>0.04</v>
      </c>
      <c r="AD587" s="544" t="n">
        <f aca="false">IF($Y587="--","--",0.15)</f>
        <v>0.15</v>
      </c>
      <c r="AE587" s="545" t="n">
        <f aca="false">IF($Y587="--","--",ROUND(AB587+AC587+AD587,2))</f>
        <v>1.08</v>
      </c>
      <c r="AF587" s="565" t="n">
        <f aca="false">IF($Y587="--","--",IF($AB587&lt;=2,$Y587+1,($Y587+1)+ROUNDUP($AB587-2,0)*0.1))</f>
        <v>2.2</v>
      </c>
      <c r="AG587" s="566" t="n">
        <f aca="false">IF($D587=0.4,0.92,IF($D587=0.6,0.68,IF($D587=0.8,0.74,IF($D587=1,0.7,IF($D587=1.2,0.66,IF($D587=1.5,0.6,IF($D587&lt;=2,(2.4-(D587+0.3)),"--")))))))</f>
        <v>0.92</v>
      </c>
      <c r="AH587" s="547" t="n">
        <f aca="false">IF($Y587="--","--",IF($AE587&lt;=$W$4,ROUND(IF($AE587&lt;1.5,$AE587*$AF587*$AG587,1.5*$AF587*$AG587),2),0))</f>
        <v>2.19</v>
      </c>
      <c r="AI587" s="547" t="n">
        <f aca="false">IF($Y587="--","--",IF($AE587&gt;$W$4,ROUND(IF($AE587&lt;1.5,$AE587*$AF587*$AG587,1.5*$AF587*$AG587),2),0))</f>
        <v>0</v>
      </c>
      <c r="AJ587" s="547" t="n">
        <f aca="false">IF($Y587="--","--",IF($AE587&gt;$W$4,ROUND(IF($AE587&lt;1.5,0,IF($AE587&gt;3,1.5*$AF587*$AG587,($AE587-1.5)*$AF587*$AG587)),2),0))</f>
        <v>0</v>
      </c>
      <c r="AK587" s="547" t="n">
        <f aca="false">IF($Y587="--","--",IF($AE587&gt;$W$4,ROUND(IF($AE587&lt;3,0,IF($AE587&gt;4.5,1.5*$AF587*$AG587,($AE587-3)*$AF587*$AG587)),2),0))</f>
        <v>0</v>
      </c>
      <c r="AL587" s="547" t="n">
        <f aca="false">IF($Y587="--","--",IF($AE587&gt;$W$4,ROUND(IF($AE587&lt;4.5,0,IF($AE587&gt;6,($AE587-4.5)*$AF587*$AG587,($AE587-4.5)*$AF587*$AG587)),2),0))</f>
        <v>0</v>
      </c>
      <c r="AM587" s="544" t="n">
        <f aca="false">IF($Y587="--","--",IF($AE587&gt;$W$4,IF($AE587&lt;=4,ROUND(($AG587*4)*($AE587+0.5)*2,2),0),0))</f>
        <v>0</v>
      </c>
      <c r="AN587" s="548" t="n">
        <f aca="false">IF($Y587="--","--",IF($AE587&gt;$W$4,IF($AE587&gt;4,ROUND(($AG587*4)*($AE587+0.5)*2,2),0),0))</f>
        <v>0</v>
      </c>
      <c r="AO587" s="558" t="s">
        <v>1664</v>
      </c>
      <c r="AP587" s="570" t="s">
        <v>10</v>
      </c>
      <c r="AQ587" s="571" t="s">
        <v>1665</v>
      </c>
      <c r="AR587" s="560" t="n">
        <v>0.4</v>
      </c>
      <c r="AS587" s="561"/>
      <c r="AT587" s="561"/>
      <c r="AU587" s="562" t="n">
        <v>35</v>
      </c>
      <c r="AV587" s="560" t="n">
        <f aca="false">IF($Y587="--","--",Y587+0.2)</f>
        <v>1.4</v>
      </c>
      <c r="AW587" s="564" t="s">
        <v>1151</v>
      </c>
      <c r="AX587" s="561" t="n">
        <f aca="false">AV587</f>
        <v>1.4</v>
      </c>
      <c r="AY587" s="538" t="n">
        <f aca="false">IF(D587&gt;2,AU587,AU587-AV587)</f>
        <v>33.6</v>
      </c>
      <c r="AZ587" s="538" t="n">
        <f aca="false">N587</f>
        <v>0.1</v>
      </c>
      <c r="BA587" s="538" t="n">
        <f aca="false">P587</f>
        <v>1.08</v>
      </c>
      <c r="BB587" s="537" t="n">
        <f aca="false">IF(F587=0,IF(ROUND(AY587*(((N587*P587)+(((D587+M587*2)/6)*P587))-ROUND(((D587+M587*2)^2)*((PI()*96.379/(4*360))-((SIN((96.379/2)*PI()/180))*(COS((96.379/2)*PI()/180))/4)),4)),2),ROUND(AY587*(((N587*P587)+(((D587+M587*2)/4)*P587))-ROUND(((D587+M587*2)^2)*((PI()*120/(4*360))-((SIN((120/2)*PI()/180))*(COS((120/2)*PI()/180))/4)),4)),2)),0)</f>
        <v>6.79</v>
      </c>
      <c r="BC587" s="549" t="n">
        <f aca="false">IF(F587&gt;0,ROUND(AY587*N587*P587,2),0)</f>
        <v>0</v>
      </c>
      <c r="BD587" s="549" t="n">
        <f aca="false">SUM(Q587:U587,AH587:AL587)</f>
        <v>41.12</v>
      </c>
      <c r="BE587" s="549" t="n">
        <f aca="false">IF(F587=0,ROUND((PI()*((D587+M587*2)^2)/4)*AY587,2),ROUND((D587+M587*2)*(F587+M587*2)*AY587,2))</f>
        <v>6.08</v>
      </c>
      <c r="BF587" s="572" t="n">
        <f aca="false">IF(($I587+M587-0.15)&lt;=2,($I587+M587+0.15),IF(($I587+M587)&lt;=3,2.35,($I587+M587+0.2)-0.85))</f>
        <v>1.083</v>
      </c>
      <c r="BG587" s="572" t="n">
        <f aca="false">IF(D587&gt;2,(I587-F587-M587-0.11),IF(($I587+M587)&lt;=2,0,IF(($I587+M587)&gt;3,0.85,(I587+M587+0.2-BF587))))</f>
        <v>0</v>
      </c>
      <c r="BH587" s="572" t="n">
        <f aca="false">IF(D587&gt;2,ROUND(((1.42+0.4)+(0.91+0.4))*2*BG587,2),ROUND(AV587*AX587*BF587,2))</f>
        <v>2.12</v>
      </c>
      <c r="BI587" s="572" t="n">
        <f aca="false">ROUND(((PI()*0.9^2)/4)*BG587,2)</f>
        <v>0</v>
      </c>
      <c r="BJ587" s="550" t="n">
        <f aca="false">ROUND(BD587-BE587-BH587-BI587-BB587-BC587,2)</f>
        <v>26.13</v>
      </c>
      <c r="BK587" s="516"/>
    </row>
    <row r="588" customFormat="false" ht="14.25" hidden="false" customHeight="false" outlineLevel="0" collapsed="false">
      <c r="A588" s="530" t="s">
        <v>1665</v>
      </c>
      <c r="B588" s="531" t="s">
        <v>10</v>
      </c>
      <c r="C588" s="532" t="s">
        <v>1666</v>
      </c>
      <c r="D588" s="533" t="n">
        <v>0.4</v>
      </c>
      <c r="E588" s="534"/>
      <c r="F588" s="534"/>
      <c r="G588" s="533" t="s">
        <v>1155</v>
      </c>
      <c r="H588" s="535" t="n">
        <v>32</v>
      </c>
      <c r="I588" s="536" t="n">
        <v>1.009</v>
      </c>
      <c r="J588" s="536" t="n">
        <v>0.96</v>
      </c>
      <c r="K588" s="536" t="n">
        <v>1.6</v>
      </c>
      <c r="L588" s="537" t="n">
        <f aca="false">ROUND((I588+J588)/2,2)</f>
        <v>0.98</v>
      </c>
      <c r="M588" s="538" t="n">
        <f aca="false">IF(F588=0,ROUND($D588*0.1,2),IF(D588&gt;2.8,0.18,0.15))</f>
        <v>0.04</v>
      </c>
      <c r="N588" s="538" t="n">
        <f aca="false">IF(F588=0,IF(ROUND($D588/4,2),IF(ROUND(($D588*1.2)/6,2)&lt;0.1,0.1,ROUND(($D588*1.2)/6,2))),0.5)</f>
        <v>0.1</v>
      </c>
      <c r="O588" s="537" t="n">
        <f aca="false">L588+M588+N588</f>
        <v>1.12</v>
      </c>
      <c r="P588" s="537" t="n">
        <f aca="false">IF(O588&lt;2,(D588+M588*2)+0.6,(D588+M588*2)+0.6+ROUNDUP(O588-2,0)*0.1)</f>
        <v>1.08</v>
      </c>
      <c r="Q588" s="539" t="n">
        <f aca="false">IF($O588&lt;=$W$4,ROUND(IF($O588&lt;1.5,$O588*$H588*$P588,1.5*$H588*$P588),2),0)</f>
        <v>38.71</v>
      </c>
      <c r="R588" s="539" t="n">
        <f aca="false">IF($O588&gt;$W$4,ROUND(IF($O588&lt;1.5,$O588*$H588*$P588,1.5*$H588*$P588),2),0)</f>
        <v>0</v>
      </c>
      <c r="S588" s="539" t="n">
        <f aca="false">IF($O588&gt;$W$4,ROUND(IF($O588&lt;1.5,0,IF($O588&gt;3,1.5*$H588*$P588,($O588-1.5)*$H588*$P588)),2),0)</f>
        <v>0</v>
      </c>
      <c r="T588" s="539" t="n">
        <f aca="false">IF($O588&gt;$W$4,ROUND(IF($O588&lt;3,0,IF($O588&gt;4.5,1.5*$H588*$P588,($O588-3)*$H588*$P588)),2),0)</f>
        <v>0</v>
      </c>
      <c r="U588" s="539" t="n">
        <f aca="false">IF($O588&gt;$W$4,ROUND(IF($O588&lt;4.5,0,IF($O588&gt;6,($O588-4.5)*$H588*$P588,($O588-4.5)*$H588*$P588)),2),0)</f>
        <v>0</v>
      </c>
      <c r="V588" s="540" t="n">
        <f aca="false">IF($O588&gt;$W$4,IF($O588&lt;=4,ROUND($H588*($O588+0.5)*2,2),0),0)</f>
        <v>0</v>
      </c>
      <c r="W588" s="541" t="n">
        <f aca="false">IF($O588&gt;$W$4,IF($O588&gt;4,ROUND($H588*($O588+0.5)*2,2),0),0)</f>
        <v>0</v>
      </c>
      <c r="X588" s="530" t="str">
        <f aca="false">A588</f>
        <v>JD66-2</v>
      </c>
      <c r="Y588" s="533" t="n">
        <f aca="false">IF($D588=0.4,1.2,IF($D588=0.6,1.2,IF($D588=0.8,1.3,IF($D588=1,1.5,IF($D588=1.2,1.7,IF($D588&lt;=2,2,"--"))))))</f>
        <v>1.2</v>
      </c>
      <c r="Z588" s="542" t="s">
        <v>1151</v>
      </c>
      <c r="AA588" s="534" t="n">
        <f aca="false">Y588</f>
        <v>1.2</v>
      </c>
      <c r="AB588" s="543" t="n">
        <f aca="false">IF($Y588="--","--",I588)</f>
        <v>1.009</v>
      </c>
      <c r="AC588" s="544" t="n">
        <f aca="false">IF($Y588="--","--",IF(D588&gt;1.5,0.15,ROUND($D588*0.1,2)))</f>
        <v>0.04</v>
      </c>
      <c r="AD588" s="544" t="n">
        <f aca="false">IF($Y588="--","--",0.15)</f>
        <v>0.15</v>
      </c>
      <c r="AE588" s="545" t="n">
        <f aca="false">IF($Y588="--","--",ROUND(AB588+AC588+AD588,2))</f>
        <v>1.2</v>
      </c>
      <c r="AF588" s="545" t="n">
        <f aca="false">IF($Y588="--","--",IF($AB588&lt;=2,$Y588+1,($Y588+1)+ROUNDUP($AB588-2,0)*0.1))</f>
        <v>2.2</v>
      </c>
      <c r="AG588" s="546" t="n">
        <f aca="false">IF($D588=0.4,0.92,IF($D588=0.6,0.68,IF($D588=0.8,0.74,IF($D588=1,0.7,IF($D588=1.2,0.66,IF($D588=1.5,0.6,IF($D588&lt;=2,(2.4-(D588+0.3)),"--")))))))</f>
        <v>0.92</v>
      </c>
      <c r="AH588" s="547" t="n">
        <f aca="false">IF($Y588="--","--",IF($AE588&lt;=$W$4,ROUND(IF($AE588&lt;1.5,$AE588*$AF588*$AG588,1.5*$AF588*$AG588),2),0))</f>
        <v>2.43</v>
      </c>
      <c r="AI588" s="547" t="n">
        <f aca="false">IF($Y588="--","--",IF($AE588&gt;$W$4,ROUND(IF($AE588&lt;1.5,$AE588*$AF588*$AG588,1.5*$AF588*$AG588),2),0))</f>
        <v>0</v>
      </c>
      <c r="AJ588" s="547" t="n">
        <f aca="false">IF($Y588="--","--",IF($AE588&gt;$W$4,ROUND(IF($AE588&lt;1.5,0,IF($AE588&gt;3,1.5*$AF588*$AG588,($AE588-1.5)*$AF588*$AG588)),2),0))</f>
        <v>0</v>
      </c>
      <c r="AK588" s="547" t="n">
        <f aca="false">IF($Y588="--","--",IF($AE588&gt;$W$4,ROUND(IF($AE588&lt;3,0,IF($AE588&gt;4.5,1.5*$AF588*$AG588,($AE588-3)*$AF588*$AG588)),2),0))</f>
        <v>0</v>
      </c>
      <c r="AL588" s="547" t="n">
        <f aca="false">IF($Y588="--","--",IF($AE588&gt;$W$4,ROUND(IF($AE588&lt;4.5,0,IF($AE588&gt;6,($AE588-4.5)*$AF588*$AG588,($AE588-4.5)*$AF588*$AG588)),2),0))</f>
        <v>0</v>
      </c>
      <c r="AM588" s="544" t="n">
        <f aca="false">IF($Y588="--","--",IF($AE588&gt;$W$4,IF($AE588&lt;=4,ROUND(($AG588*4)*($AE588+0.5)*2,2),0),0))</f>
        <v>0</v>
      </c>
      <c r="AN588" s="548" t="n">
        <f aca="false">IF($Y588="--","--",IF($AE588&gt;$W$4,IF($AE588&gt;4,ROUND(($AG588*4)*($AE588+0.5)*2,2),0),0))</f>
        <v>0</v>
      </c>
      <c r="AO588" s="530" t="s">
        <v>1665</v>
      </c>
      <c r="AP588" s="531" t="s">
        <v>10</v>
      </c>
      <c r="AQ588" s="532" t="s">
        <v>1666</v>
      </c>
      <c r="AR588" s="533" t="n">
        <v>0.4</v>
      </c>
      <c r="AS588" s="534"/>
      <c r="AT588" s="534"/>
      <c r="AU588" s="535" t="n">
        <v>32</v>
      </c>
      <c r="AV588" s="533" t="n">
        <f aca="false">IF($Y588="--","--",Y588+0.2)</f>
        <v>1.4</v>
      </c>
      <c r="AW588" s="542" t="s">
        <v>1151</v>
      </c>
      <c r="AX588" s="534" t="n">
        <f aca="false">AV588</f>
        <v>1.4</v>
      </c>
      <c r="AY588" s="538" t="n">
        <f aca="false">IF(D588&gt;2,AU588,AU588-AV588)</f>
        <v>30.6</v>
      </c>
      <c r="AZ588" s="538" t="n">
        <f aca="false">N588</f>
        <v>0.1</v>
      </c>
      <c r="BA588" s="538" t="n">
        <f aca="false">P588</f>
        <v>1.08</v>
      </c>
      <c r="BB588" s="537" t="n">
        <f aca="false">IF(F588=0,IF(ROUND(AY588*(((N588*P588)+(((D588+M588*2)/6)*P588))-ROUND(((D588+M588*2)^2)*((PI()*96.379/(4*360))-((SIN((96.379/2)*PI()/180))*(COS((96.379/2)*PI()/180))/4)),4)),2),ROUND(AY588*(((N588*P588)+(((D588+M588*2)/4)*P588))-ROUND(((D588+M588*2)^2)*((PI()*120/(4*360))-((SIN((120/2)*PI()/180))*(COS((120/2)*PI()/180))/4)),4)),2)),0)</f>
        <v>6.19</v>
      </c>
      <c r="BC588" s="549" t="n">
        <f aca="false">IF(F588&gt;0,ROUND(AY588*N588*P588,2),0)</f>
        <v>0</v>
      </c>
      <c r="BD588" s="549" t="n">
        <f aca="false">SUM(Q588:U588,AH588:AL588)</f>
        <v>41.14</v>
      </c>
      <c r="BE588" s="549" t="n">
        <f aca="false">IF(F588=0,ROUND((PI()*((D588+M588*2)^2)/4)*AY588,2),ROUND((D588+M588*2)*(F588+M588*2)*AY588,2))</f>
        <v>5.54</v>
      </c>
      <c r="BF588" s="539" t="n">
        <f aca="false">IF(($I588+M588-0.15)&lt;=2,($I588+M588+0.15),IF(($I588+M588)&lt;=3,2.35,($I588+M588+0.2)-0.85))</f>
        <v>1.199</v>
      </c>
      <c r="BG588" s="539" t="n">
        <f aca="false">IF(D588&gt;2,(I588-F588-M588-0.11),IF(($I588+M588)&lt;=2,0,IF(($I588+M588)&gt;3,0.85,(I588+M588+0.2-BF588))))</f>
        <v>0</v>
      </c>
      <c r="BH588" s="539" t="n">
        <f aca="false">IF(D588&gt;2,ROUND(((1.42+0.4)+(0.91+0.4))*2*BG588,2),ROUND(AV588*AX588*BF588,2))</f>
        <v>2.35</v>
      </c>
      <c r="BI588" s="539" t="n">
        <f aca="false">ROUND(((PI()*0.9^2)/4)*BG588,2)</f>
        <v>0</v>
      </c>
      <c r="BJ588" s="550" t="n">
        <f aca="false">ROUND(BD588-BE588-BH588-BI588-BB588-BC588,2)</f>
        <v>27.06</v>
      </c>
      <c r="BK588" s="516"/>
    </row>
    <row r="589" customFormat="false" ht="14.25" hidden="false" customHeight="false" outlineLevel="0" collapsed="false">
      <c r="A589" s="503"/>
      <c r="B589" s="504"/>
      <c r="C589" s="604"/>
      <c r="D589" s="505"/>
      <c r="E589" s="505"/>
      <c r="F589" s="505"/>
      <c r="G589" s="505"/>
      <c r="H589" s="507"/>
      <c r="I589" s="508"/>
      <c r="J589" s="508"/>
      <c r="K589" s="508"/>
      <c r="L589" s="509"/>
      <c r="M589" s="510"/>
      <c r="N589" s="510"/>
      <c r="O589" s="509"/>
      <c r="P589" s="509"/>
      <c r="Q589" s="511"/>
      <c r="R589" s="511"/>
      <c r="S589" s="511"/>
      <c r="T589" s="511"/>
      <c r="U589" s="511"/>
      <c r="V589" s="512"/>
      <c r="W589" s="513"/>
      <c r="X589" s="518"/>
      <c r="Y589" s="505"/>
      <c r="Z589" s="551"/>
      <c r="AA589" s="505"/>
      <c r="AB589" s="552"/>
      <c r="AC589" s="553"/>
      <c r="AD589" s="553"/>
      <c r="AE589" s="554"/>
      <c r="AF589" s="554"/>
      <c r="AG589" s="551"/>
      <c r="AH589" s="555"/>
      <c r="AI589" s="555"/>
      <c r="AJ589" s="555"/>
      <c r="AK589" s="555"/>
      <c r="AL589" s="555"/>
      <c r="AM589" s="553"/>
      <c r="AN589" s="556"/>
      <c r="AO589" s="518"/>
      <c r="AP589" s="504"/>
      <c r="AQ589" s="604"/>
      <c r="AR589" s="505"/>
      <c r="AS589" s="505"/>
      <c r="AT589" s="505"/>
      <c r="AU589" s="507"/>
      <c r="AV589" s="505"/>
      <c r="AW589" s="551"/>
      <c r="AX589" s="505"/>
      <c r="AY589" s="510"/>
      <c r="AZ589" s="510"/>
      <c r="BA589" s="510"/>
      <c r="BB589" s="509"/>
      <c r="BC589" s="509"/>
      <c r="BD589" s="509"/>
      <c r="BE589" s="509"/>
      <c r="BF589" s="511"/>
      <c r="BG589" s="511"/>
      <c r="BH589" s="511"/>
      <c r="BI589" s="511"/>
      <c r="BJ589" s="515"/>
      <c r="BK589" s="516"/>
    </row>
    <row r="590" s="456" customFormat="true" ht="14.25" hidden="false" customHeight="false" outlineLevel="0" collapsed="false">
      <c r="A590" s="557" t="s">
        <v>1667</v>
      </c>
      <c r="B590" s="504"/>
      <c r="C590" s="504"/>
      <c r="D590" s="505"/>
      <c r="E590" s="505"/>
      <c r="F590" s="505"/>
      <c r="G590" s="506"/>
      <c r="H590" s="507"/>
      <c r="I590" s="508"/>
      <c r="J590" s="508"/>
      <c r="K590" s="508"/>
      <c r="L590" s="509"/>
      <c r="M590" s="510"/>
      <c r="N590" s="510"/>
      <c r="O590" s="509"/>
      <c r="P590" s="509"/>
      <c r="Q590" s="511"/>
      <c r="R590" s="511"/>
      <c r="S590" s="511"/>
      <c r="T590" s="511"/>
      <c r="U590" s="511"/>
      <c r="V590" s="512"/>
      <c r="W590" s="513"/>
      <c r="X590" s="528" t="str">
        <f aca="false">$A590</f>
        <v>Rua José Vieira de Souza</v>
      </c>
      <c r="Y590" s="522"/>
      <c r="Z590" s="522"/>
      <c r="AA590" s="522"/>
      <c r="AB590" s="525"/>
      <c r="AC590" s="525"/>
      <c r="AD590" s="525"/>
      <c r="AE590" s="525"/>
      <c r="AF590" s="523"/>
      <c r="AG590" s="525"/>
      <c r="AH590" s="525"/>
      <c r="AI590" s="525"/>
      <c r="AJ590" s="525"/>
      <c r="AK590" s="525"/>
      <c r="AL590" s="525"/>
      <c r="AM590" s="525"/>
      <c r="AN590" s="527"/>
      <c r="AO590" s="557" t="str">
        <f aca="false">$A590</f>
        <v>Rua José Vieira de Souza</v>
      </c>
      <c r="AP590" s="504"/>
      <c r="AQ590" s="504"/>
      <c r="AR590" s="505"/>
      <c r="AS590" s="505"/>
      <c r="AT590" s="505"/>
      <c r="AU590" s="507"/>
      <c r="AV590" s="506"/>
      <c r="AW590" s="506"/>
      <c r="AX590" s="506"/>
      <c r="AY590" s="510"/>
      <c r="AZ590" s="510"/>
      <c r="BA590" s="510"/>
      <c r="BB590" s="509"/>
      <c r="BC590" s="509"/>
      <c r="BD590" s="509"/>
      <c r="BE590" s="509"/>
      <c r="BF590" s="509"/>
      <c r="BG590" s="509"/>
      <c r="BH590" s="509"/>
      <c r="BI590" s="509"/>
      <c r="BJ590" s="515"/>
      <c r="BK590" s="516"/>
    </row>
    <row r="591" customFormat="false" ht="14.25" hidden="false" customHeight="false" outlineLevel="0" collapsed="false">
      <c r="A591" s="558" t="s">
        <v>1668</v>
      </c>
      <c r="B591" s="570" t="s">
        <v>10</v>
      </c>
      <c r="C591" s="559" t="s">
        <v>1669</v>
      </c>
      <c r="D591" s="560" t="n">
        <v>0.4</v>
      </c>
      <c r="E591" s="561"/>
      <c r="F591" s="561"/>
      <c r="G591" s="560" t="s">
        <v>1155</v>
      </c>
      <c r="H591" s="562" t="n">
        <v>28</v>
      </c>
      <c r="I591" s="563" t="n">
        <v>0.841</v>
      </c>
      <c r="J591" s="563" t="n">
        <v>0.841</v>
      </c>
      <c r="K591" s="536" t="n">
        <v>0.076</v>
      </c>
      <c r="L591" s="537" t="n">
        <f aca="false">ROUND((I591+J591)/2,2)</f>
        <v>0.84</v>
      </c>
      <c r="M591" s="538" t="n">
        <f aca="false">IF(F591=0,ROUND($D591*0.1,2),IF(D591&gt;2.8,0.18,0.15))</f>
        <v>0.04</v>
      </c>
      <c r="N591" s="538" t="n">
        <f aca="false">IF(F591=0,IF(ROUND($D591/4,2),IF(ROUND(($D591*1.2)/6,2)&lt;0.1,0.1,ROUND(($D591*1.2)/6,2))),0.5)</f>
        <v>0.1</v>
      </c>
      <c r="O591" s="537" t="n">
        <f aca="false">L591+M591+N591</f>
        <v>0.98</v>
      </c>
      <c r="P591" s="537" t="n">
        <f aca="false">IF(O591&lt;2,(D591+M591*2)+0.6,(D591+M591*2)+0.6+ROUNDUP(O591-2,0)*0.1)</f>
        <v>1.08</v>
      </c>
      <c r="Q591" s="539" t="n">
        <f aca="false">IF($O591&lt;=$W$4,ROUND(IF($O591&lt;1.5,$O591*$H591*$P591,1.5*$H591*$P591),2),0)</f>
        <v>29.64</v>
      </c>
      <c r="R591" s="539" t="n">
        <f aca="false">IF($O591&gt;$W$4,ROUND(IF($O591&lt;1.5,$O591*$H591*$P591,1.5*$H591*$P591),2),0)</f>
        <v>0</v>
      </c>
      <c r="S591" s="539" t="n">
        <f aca="false">IF($O591&gt;$W$4,ROUND(IF($O591&lt;1.5,0,IF($O591&gt;3,1.5*$H591*$P591,($O591-1.5)*$H591*$P591)),2),0)</f>
        <v>0</v>
      </c>
      <c r="T591" s="539" t="n">
        <f aca="false">IF($O591&gt;$W$4,ROUND(IF($O591&lt;3,0,IF($O591&gt;4.5,1.5*$H591*$P591,($O591-3)*$H591*$P591)),2),0)</f>
        <v>0</v>
      </c>
      <c r="U591" s="539" t="n">
        <f aca="false">IF($O591&gt;$W$4,ROUND(IF($O591&lt;4.5,0,IF($O591&gt;6,($O591-4.5)*$H591*$P591,($O591-4.5)*$H591*$P591)),2),0)</f>
        <v>0</v>
      </c>
      <c r="V591" s="540" t="n">
        <f aca="false">IF($O591&gt;$W$4,IF($O591&lt;=4,ROUND($H591*($O591+0.5)*2,2),0),0)</f>
        <v>0</v>
      </c>
      <c r="W591" s="541" t="n">
        <f aca="false">IF($O591&gt;$W$4,IF($O591&gt;4,ROUND($H591*($O591+0.5)*2,2),0),0)</f>
        <v>0</v>
      </c>
      <c r="X591" s="558" t="str">
        <f aca="false">A591</f>
        <v>JD72-1</v>
      </c>
      <c r="Y591" s="560" t="n">
        <f aca="false">IF($D591=0.4,1.2,IF($D591=0.6,1.2,IF($D591=0.8,1.3,IF($D591=1,1.5,IF($D591=1.2,1.7,IF($D591&lt;=2,2,"--"))))))</f>
        <v>1.2</v>
      </c>
      <c r="Z591" s="564" t="s">
        <v>1151</v>
      </c>
      <c r="AA591" s="561" t="n">
        <f aca="false">Y591</f>
        <v>1.2</v>
      </c>
      <c r="AB591" s="543" t="n">
        <f aca="false">IF($Y591="--","--",I591)</f>
        <v>0.841</v>
      </c>
      <c r="AC591" s="544" t="n">
        <f aca="false">IF($Y591="--","--",IF(D591&gt;1.5,0.15,ROUND($D591*0.1,2)))</f>
        <v>0.04</v>
      </c>
      <c r="AD591" s="544" t="n">
        <f aca="false">IF($Y591="--","--",0.15)</f>
        <v>0.15</v>
      </c>
      <c r="AE591" s="545" t="n">
        <f aca="false">IF($Y591="--","--",ROUND(AB591+AC591+AD591,2))</f>
        <v>1.03</v>
      </c>
      <c r="AF591" s="565" t="n">
        <f aca="false">IF($Y591="--","--",IF($AB591&lt;=2,$Y591+1,($Y591+1)+ROUNDUP($AB591-2,0)*0.1))</f>
        <v>2.2</v>
      </c>
      <c r="AG591" s="566" t="n">
        <f aca="false">IF($D591=0.4,0.92,IF($D591=0.6,0.68,IF($D591=0.8,0.74,IF($D591=1,0.7,IF($D591=1.2,0.66,IF($D591=1.5,0.6,IF($D591&lt;=2,(2.4-(D591+0.3)),"--")))))))</f>
        <v>0.92</v>
      </c>
      <c r="AH591" s="547" t="n">
        <f aca="false">IF($Y591="--","--",IF($AE591&lt;=$W$4,ROUND(IF($AE591&lt;1.5,$AE591*$AF591*$AG591,1.5*$AF591*$AG591),2),0))</f>
        <v>2.08</v>
      </c>
      <c r="AI591" s="547" t="n">
        <f aca="false">IF($Y591="--","--",IF($AE591&gt;$W$4,ROUND(IF($AE591&lt;1.5,$AE591*$AF591*$AG591,1.5*$AF591*$AG591),2),0))</f>
        <v>0</v>
      </c>
      <c r="AJ591" s="547" t="n">
        <f aca="false">IF($Y591="--","--",IF($AE591&gt;$W$4,ROUND(IF($AE591&lt;1.5,0,IF($AE591&gt;3,1.5*$AF591*$AG591,($AE591-1.5)*$AF591*$AG591)),2),0))</f>
        <v>0</v>
      </c>
      <c r="AK591" s="547" t="n">
        <f aca="false">IF($Y591="--","--",IF($AE591&gt;$W$4,ROUND(IF($AE591&lt;3,0,IF($AE591&gt;4.5,1.5*$AF591*$AG591,($AE591-3)*$AF591*$AG591)),2),0))</f>
        <v>0</v>
      </c>
      <c r="AL591" s="547" t="n">
        <f aca="false">IF($Y591="--","--",IF($AE591&gt;$W$4,ROUND(IF($AE591&lt;4.5,0,IF($AE591&gt;6,($AE591-4.5)*$AF591*$AG591,($AE591-4.5)*$AF591*$AG591)),2),0))</f>
        <v>0</v>
      </c>
      <c r="AM591" s="544" t="n">
        <f aca="false">IF($Y591="--","--",IF($AE591&gt;$W$4,IF($AE591&lt;=4,ROUND(($AG591*4)*($AE591+0.5)*2,2),0),0))</f>
        <v>0</v>
      </c>
      <c r="AN591" s="548" t="n">
        <f aca="false">IF($Y591="--","--",IF($AE591&gt;$W$4,IF($AE591&gt;4,ROUND(($AG591*4)*($AE591+0.5)*2,2),0),0))</f>
        <v>0</v>
      </c>
      <c r="AO591" s="558" t="s">
        <v>1668</v>
      </c>
      <c r="AP591" s="570" t="s">
        <v>10</v>
      </c>
      <c r="AQ591" s="571" t="s">
        <v>1669</v>
      </c>
      <c r="AR591" s="560" t="n">
        <v>0.4</v>
      </c>
      <c r="AS591" s="561"/>
      <c r="AT591" s="561"/>
      <c r="AU591" s="562" t="n">
        <v>28</v>
      </c>
      <c r="AV591" s="560" t="n">
        <f aca="false">IF($Y591="--","--",Y591+0.2)</f>
        <v>1.4</v>
      </c>
      <c r="AW591" s="564" t="s">
        <v>1151</v>
      </c>
      <c r="AX591" s="561" t="n">
        <f aca="false">AV591</f>
        <v>1.4</v>
      </c>
      <c r="AY591" s="538" t="n">
        <f aca="false">IF(D591&gt;2,AU591,AU591-AV591)</f>
        <v>26.6</v>
      </c>
      <c r="AZ591" s="538" t="n">
        <f aca="false">N591</f>
        <v>0.1</v>
      </c>
      <c r="BA591" s="538" t="n">
        <f aca="false">P591</f>
        <v>1.08</v>
      </c>
      <c r="BB591" s="537" t="n">
        <f aca="false">IF(F591=0,IF(ROUND(AY591*(((N591*P591)+(((D591+M591*2)/6)*P591))-ROUND(((D591+M591*2)^2)*((PI()*96.379/(4*360))-((SIN((96.379/2)*PI()/180))*(COS((96.379/2)*PI()/180))/4)),4)),2),ROUND(AY591*(((N591*P591)+(((D591+M591*2)/4)*P591))-ROUND(((D591+M591*2)^2)*((PI()*120/(4*360))-((SIN((120/2)*PI()/180))*(COS((120/2)*PI()/180))/4)),4)),2)),0)</f>
        <v>5.38</v>
      </c>
      <c r="BC591" s="549" t="n">
        <f aca="false">IF(F591&gt;0,ROUND(AY591*N591*P591,2),0)</f>
        <v>0</v>
      </c>
      <c r="BD591" s="549" t="n">
        <f aca="false">SUM(Q591:U591,AH591:AL591)</f>
        <v>31.72</v>
      </c>
      <c r="BE591" s="549" t="n">
        <f aca="false">IF(F591=0,ROUND((PI()*((D591+M591*2)^2)/4)*AY591,2),ROUND((D591+M591*2)*(F591+M591*2)*AY591,2))</f>
        <v>4.81</v>
      </c>
      <c r="BF591" s="572" t="n">
        <f aca="false">IF(($I591+M591-0.15)&lt;=2,($I591+M591+0.15),IF(($I591+M591)&lt;=3,2.35,($I591+M591+0.2)-0.85))</f>
        <v>1.031</v>
      </c>
      <c r="BG591" s="572" t="n">
        <f aca="false">IF(D591&gt;2,(I591-F591-M591-0.11),IF(($I591+M591)&lt;=2,0,IF(($I591+M591)&gt;3,0.85,(I591+M591+0.2-BF591))))</f>
        <v>0</v>
      </c>
      <c r="BH591" s="572" t="n">
        <f aca="false">IF(D591&gt;2,ROUND(((1.42+0.4)+(0.91+0.4))*2*BG591,2),ROUND(AV591*AX591*BF591,2))</f>
        <v>2.02</v>
      </c>
      <c r="BI591" s="572" t="n">
        <f aca="false">ROUND(((PI()*0.9^2)/4)*BG591,2)</f>
        <v>0</v>
      </c>
      <c r="BJ591" s="550" t="n">
        <f aca="false">ROUND(BD591-BE591-BH591-BI591-BB591-BC591,2)</f>
        <v>19.51</v>
      </c>
      <c r="BK591" s="516"/>
    </row>
    <row r="592" customFormat="false" ht="14.25" hidden="false" customHeight="false" outlineLevel="0" collapsed="false">
      <c r="A592" s="558" t="s">
        <v>1669</v>
      </c>
      <c r="B592" s="570" t="s">
        <v>10</v>
      </c>
      <c r="C592" s="559" t="s">
        <v>1670</v>
      </c>
      <c r="D592" s="560" t="n">
        <v>0.4</v>
      </c>
      <c r="E592" s="561"/>
      <c r="F592" s="561"/>
      <c r="G592" s="560" t="s">
        <v>1155</v>
      </c>
      <c r="H592" s="562" t="n">
        <v>36</v>
      </c>
      <c r="I592" s="563" t="n">
        <v>0.917</v>
      </c>
      <c r="J592" s="563" t="n">
        <v>0.844</v>
      </c>
      <c r="K592" s="536" t="n">
        <v>0</v>
      </c>
      <c r="L592" s="537" t="n">
        <f aca="false">ROUND((I592+J592)/2,2)</f>
        <v>0.88</v>
      </c>
      <c r="M592" s="538" t="n">
        <f aca="false">IF(F592=0,ROUND($D592*0.1,2),IF(D592&gt;2.8,0.18,0.15))</f>
        <v>0.04</v>
      </c>
      <c r="N592" s="538" t="n">
        <f aca="false">IF(F592=0,IF(ROUND($D592/4,2),IF(ROUND(($D592*1.2)/6,2)&lt;0.1,0.1,ROUND(($D592*1.2)/6,2))),0.5)</f>
        <v>0.1</v>
      </c>
      <c r="O592" s="537" t="n">
        <f aca="false">L592+M592+N592</f>
        <v>1.02</v>
      </c>
      <c r="P592" s="537" t="n">
        <f aca="false">IF(O592&lt;2,(D592+M592*2)+0.6,(D592+M592*2)+0.6+ROUNDUP(O592-2,0)*0.1)</f>
        <v>1.08</v>
      </c>
      <c r="Q592" s="539" t="n">
        <f aca="false">IF($O592&lt;=$W$4,ROUND(IF($O592&lt;1.5,$O592*$H592*$P592,1.5*$H592*$P592),2),0)</f>
        <v>39.66</v>
      </c>
      <c r="R592" s="539" t="n">
        <f aca="false">IF($O592&gt;$W$4,ROUND(IF($O592&lt;1.5,$O592*$H592*$P592,1.5*$H592*$P592),2),0)</f>
        <v>0</v>
      </c>
      <c r="S592" s="539" t="n">
        <f aca="false">IF($O592&gt;$W$4,ROUND(IF($O592&lt;1.5,0,IF($O592&gt;3,1.5*$H592*$P592,($O592-1.5)*$H592*$P592)),2),0)</f>
        <v>0</v>
      </c>
      <c r="T592" s="539" t="n">
        <f aca="false">IF($O592&gt;$W$4,ROUND(IF($O592&lt;3,0,IF($O592&gt;4.5,1.5*$H592*$P592,($O592-3)*$H592*$P592)),2),0)</f>
        <v>0</v>
      </c>
      <c r="U592" s="539" t="n">
        <f aca="false">IF($O592&gt;$W$4,ROUND(IF($O592&lt;4.5,0,IF($O592&gt;6,($O592-4.5)*$H592*$P592,($O592-4.5)*$H592*$P592)),2),0)</f>
        <v>0</v>
      </c>
      <c r="V592" s="540" t="n">
        <f aca="false">IF($O592&gt;$W$4,IF($O592&lt;=4,ROUND($H592*($O592+0.5)*2,2),0),0)</f>
        <v>0</v>
      </c>
      <c r="W592" s="541" t="n">
        <f aca="false">IF($O592&gt;$W$4,IF($O592&gt;4,ROUND($H592*($O592+0.5)*2,2),0),0)</f>
        <v>0</v>
      </c>
      <c r="X592" s="558" t="str">
        <f aca="false">A592</f>
        <v>JD72-2</v>
      </c>
      <c r="Y592" s="560" t="n">
        <f aca="false">IF($D592=0.4,1.2,IF($D592=0.6,1.2,IF($D592=0.8,1.3,IF($D592=1,1.5,IF($D592=1.2,1.7,IF($D592&lt;=2,2,"--"))))))</f>
        <v>1.2</v>
      </c>
      <c r="Z592" s="564" t="s">
        <v>1151</v>
      </c>
      <c r="AA592" s="561" t="n">
        <f aca="false">Y592</f>
        <v>1.2</v>
      </c>
      <c r="AB592" s="543" t="n">
        <f aca="false">IF($Y592="--","--",I592)</f>
        <v>0.917</v>
      </c>
      <c r="AC592" s="544" t="n">
        <f aca="false">IF($Y592="--","--",IF(D592&gt;1.5,0.15,ROUND($D592*0.1,2)))</f>
        <v>0.04</v>
      </c>
      <c r="AD592" s="544" t="n">
        <f aca="false">IF($Y592="--","--",0.15)</f>
        <v>0.15</v>
      </c>
      <c r="AE592" s="545" t="n">
        <f aca="false">IF($Y592="--","--",ROUND(AB592+AC592+AD592,2))</f>
        <v>1.11</v>
      </c>
      <c r="AF592" s="565" t="n">
        <f aca="false">IF($Y592="--","--",IF($AB592&lt;=2,$Y592+1,($Y592+1)+ROUNDUP($AB592-2,0)*0.1))</f>
        <v>2.2</v>
      </c>
      <c r="AG592" s="566" t="n">
        <f aca="false">IF($D592=0.4,0.92,IF($D592=0.6,0.68,IF($D592=0.8,0.74,IF($D592=1,0.7,IF($D592=1.2,0.66,IF($D592=1.5,0.6,IF($D592&lt;=2,(2.4-(D592+0.3)),"--")))))))</f>
        <v>0.92</v>
      </c>
      <c r="AH592" s="547" t="n">
        <f aca="false">IF($Y592="--","--",IF($AE592&lt;=$W$4,ROUND(IF($AE592&lt;1.5,$AE592*$AF592*$AG592,1.5*$AF592*$AG592),2),0))</f>
        <v>2.25</v>
      </c>
      <c r="AI592" s="547" t="n">
        <f aca="false">IF($Y592="--","--",IF($AE592&gt;$W$4,ROUND(IF($AE592&lt;1.5,$AE592*$AF592*$AG592,1.5*$AF592*$AG592),2),0))</f>
        <v>0</v>
      </c>
      <c r="AJ592" s="547" t="n">
        <f aca="false">IF($Y592="--","--",IF($AE592&gt;$W$4,ROUND(IF($AE592&lt;1.5,0,IF($AE592&gt;3,1.5*$AF592*$AG592,($AE592-1.5)*$AF592*$AG592)),2),0))</f>
        <v>0</v>
      </c>
      <c r="AK592" s="547" t="n">
        <f aca="false">IF($Y592="--","--",IF($AE592&gt;$W$4,ROUND(IF($AE592&lt;3,0,IF($AE592&gt;4.5,1.5*$AF592*$AG592,($AE592-3)*$AF592*$AG592)),2),0))</f>
        <v>0</v>
      </c>
      <c r="AL592" s="547" t="n">
        <f aca="false">IF($Y592="--","--",IF($AE592&gt;$W$4,ROUND(IF($AE592&lt;4.5,0,IF($AE592&gt;6,($AE592-4.5)*$AF592*$AG592,($AE592-4.5)*$AF592*$AG592)),2),0))</f>
        <v>0</v>
      </c>
      <c r="AM592" s="544" t="n">
        <f aca="false">IF($Y592="--","--",IF($AE592&gt;$W$4,IF($AE592&lt;=4,ROUND(($AG592*4)*($AE592+0.5)*2,2),0),0))</f>
        <v>0</v>
      </c>
      <c r="AN592" s="548" t="n">
        <f aca="false">IF($Y592="--","--",IF($AE592&gt;$W$4,IF($AE592&gt;4,ROUND(($AG592*4)*($AE592+0.5)*2,2),0),0))</f>
        <v>0</v>
      </c>
      <c r="AO592" s="558" t="s">
        <v>1669</v>
      </c>
      <c r="AP592" s="570" t="s">
        <v>10</v>
      </c>
      <c r="AQ592" s="571" t="s">
        <v>1670</v>
      </c>
      <c r="AR592" s="560" t="n">
        <v>0.4</v>
      </c>
      <c r="AS592" s="561"/>
      <c r="AT592" s="561"/>
      <c r="AU592" s="562" t="n">
        <v>36</v>
      </c>
      <c r="AV592" s="560" t="n">
        <f aca="false">IF($Y592="--","--",Y592+0.2)</f>
        <v>1.4</v>
      </c>
      <c r="AW592" s="564" t="s">
        <v>1151</v>
      </c>
      <c r="AX592" s="561" t="n">
        <f aca="false">AV592</f>
        <v>1.4</v>
      </c>
      <c r="AY592" s="538" t="n">
        <f aca="false">IF(D592&gt;2,AU592,AU592-AV592)</f>
        <v>34.6</v>
      </c>
      <c r="AZ592" s="538" t="n">
        <f aca="false">N592</f>
        <v>0.1</v>
      </c>
      <c r="BA592" s="538" t="n">
        <f aca="false">P592</f>
        <v>1.08</v>
      </c>
      <c r="BB592" s="537" t="n">
        <f aca="false">IF(F592=0,IF(ROUND(AY592*(((N592*P592)+(((D592+M592*2)/6)*P592))-ROUND(((D592+M592*2)^2)*((PI()*96.379/(4*360))-((SIN((96.379/2)*PI()/180))*(COS((96.379/2)*PI()/180))/4)),4)),2),ROUND(AY592*(((N592*P592)+(((D592+M592*2)/4)*P592))-ROUND(((D592+M592*2)^2)*((PI()*120/(4*360))-((SIN((120/2)*PI()/180))*(COS((120/2)*PI()/180))/4)),4)),2)),0)</f>
        <v>7</v>
      </c>
      <c r="BC592" s="549" t="n">
        <f aca="false">IF(F592&gt;0,ROUND(AY592*N592*P592,2),0)</f>
        <v>0</v>
      </c>
      <c r="BD592" s="549" t="n">
        <f aca="false">SUM(Q592:U592,AH592:AL592)</f>
        <v>41.91</v>
      </c>
      <c r="BE592" s="549" t="n">
        <f aca="false">IF(F592=0,ROUND((PI()*((D592+M592*2)^2)/4)*AY592,2),ROUND((D592+M592*2)*(F592+M592*2)*AY592,2))</f>
        <v>6.26</v>
      </c>
      <c r="BF592" s="572" t="n">
        <f aca="false">IF(($I592+M592-0.15)&lt;=2,($I592+M592+0.15),IF(($I592+M592)&lt;=3,2.35,($I592+M592+0.2)-0.85))</f>
        <v>1.107</v>
      </c>
      <c r="BG592" s="572" t="n">
        <f aca="false">IF(D592&gt;2,(I592-F592-M592-0.11),IF(($I592+M592)&lt;=2,0,IF(($I592+M592)&gt;3,0.85,(I592+M592+0.2-BF592))))</f>
        <v>0</v>
      </c>
      <c r="BH592" s="572" t="n">
        <f aca="false">IF(D592&gt;2,ROUND(((1.42+0.4)+(0.91+0.4))*2*BG592,2),ROUND(AV592*AX592*BF592,2))</f>
        <v>2.17</v>
      </c>
      <c r="BI592" s="572" t="n">
        <f aca="false">ROUND(((PI()*0.9^2)/4)*BG592,2)</f>
        <v>0</v>
      </c>
      <c r="BJ592" s="550" t="n">
        <f aca="false">ROUND(BD592-BE592-BH592-BI592-BB592-BC592,2)</f>
        <v>26.48</v>
      </c>
      <c r="BK592" s="516"/>
    </row>
    <row r="593" customFormat="false" ht="14.25" hidden="false" customHeight="false" outlineLevel="0" collapsed="false">
      <c r="A593" s="558" t="s">
        <v>1670</v>
      </c>
      <c r="B593" s="570" t="s">
        <v>10</v>
      </c>
      <c r="C593" s="559" t="s">
        <v>1671</v>
      </c>
      <c r="D593" s="560" t="n">
        <v>0.4</v>
      </c>
      <c r="E593" s="561"/>
      <c r="F593" s="561"/>
      <c r="G593" s="560" t="s">
        <v>1155</v>
      </c>
      <c r="H593" s="562" t="n">
        <v>37</v>
      </c>
      <c r="I593" s="563" t="n">
        <v>0.844</v>
      </c>
      <c r="J593" s="563" t="n">
        <v>0.844</v>
      </c>
      <c r="K593" s="536" t="n">
        <v>0</v>
      </c>
      <c r="L593" s="537" t="n">
        <f aca="false">ROUND((I593+J593)/2,2)</f>
        <v>0.84</v>
      </c>
      <c r="M593" s="538" t="n">
        <f aca="false">IF(F593=0,ROUND($D593*0.1,2),IF(D593&gt;2.8,0.18,0.15))</f>
        <v>0.04</v>
      </c>
      <c r="N593" s="538" t="n">
        <f aca="false">IF(F593=0,IF(ROUND($D593/4,2),IF(ROUND(($D593*1.2)/6,2)&lt;0.1,0.1,ROUND(($D593*1.2)/6,2))),0.5)</f>
        <v>0.1</v>
      </c>
      <c r="O593" s="537" t="n">
        <f aca="false">L593+M593+N593</f>
        <v>0.98</v>
      </c>
      <c r="P593" s="537" t="n">
        <f aca="false">IF(O593&lt;2,(D593+M593*2)+0.6,(D593+M593*2)+0.6+ROUNDUP(O593-2,0)*0.1)</f>
        <v>1.08</v>
      </c>
      <c r="Q593" s="539" t="n">
        <f aca="false">IF($O593&lt;=$W$4,ROUND(IF($O593&lt;1.5,$O593*$H593*$P593,1.5*$H593*$P593),2),0)</f>
        <v>39.16</v>
      </c>
      <c r="R593" s="539" t="n">
        <f aca="false">IF($O593&gt;$W$4,ROUND(IF($O593&lt;1.5,$O593*$H593*$P593,1.5*$H593*$P593),2),0)</f>
        <v>0</v>
      </c>
      <c r="S593" s="539" t="n">
        <f aca="false">IF($O593&gt;$W$4,ROUND(IF($O593&lt;1.5,0,IF($O593&gt;3,1.5*$H593*$P593,($O593-1.5)*$H593*$P593)),2),0)</f>
        <v>0</v>
      </c>
      <c r="T593" s="539" t="n">
        <f aca="false">IF($O593&gt;$W$4,ROUND(IF($O593&lt;3,0,IF($O593&gt;4.5,1.5*$H593*$P593,($O593-3)*$H593*$P593)),2),0)</f>
        <v>0</v>
      </c>
      <c r="U593" s="539" t="n">
        <f aca="false">IF($O593&gt;$W$4,ROUND(IF($O593&lt;4.5,0,IF($O593&gt;6,($O593-4.5)*$H593*$P593,($O593-4.5)*$H593*$P593)),2),0)</f>
        <v>0</v>
      </c>
      <c r="V593" s="540" t="n">
        <f aca="false">IF($O593&gt;$W$4,IF($O593&lt;=4,ROUND($H593*($O593+0.5)*2,2),0),0)</f>
        <v>0</v>
      </c>
      <c r="W593" s="541" t="n">
        <f aca="false">IF($O593&gt;$W$4,IF($O593&gt;4,ROUND($H593*($O593+0.5)*2,2),0),0)</f>
        <v>0</v>
      </c>
      <c r="X593" s="558" t="str">
        <f aca="false">A593</f>
        <v>JD72-3</v>
      </c>
      <c r="Y593" s="560" t="n">
        <f aca="false">IF($D593=0.4,1.2,IF($D593=0.6,1.2,IF($D593=0.8,1.3,IF($D593=1,1.5,IF($D593=1.2,1.7,IF($D593&lt;=2,2,"--"))))))</f>
        <v>1.2</v>
      </c>
      <c r="Z593" s="564" t="s">
        <v>1151</v>
      </c>
      <c r="AA593" s="561" t="n">
        <f aca="false">Y593</f>
        <v>1.2</v>
      </c>
      <c r="AB593" s="543" t="n">
        <f aca="false">IF($Y593="--","--",I593)</f>
        <v>0.844</v>
      </c>
      <c r="AC593" s="544" t="n">
        <f aca="false">IF($Y593="--","--",IF(D593&gt;1.5,0.15,ROUND($D593*0.1,2)))</f>
        <v>0.04</v>
      </c>
      <c r="AD593" s="544" t="n">
        <f aca="false">IF($Y593="--","--",0.15)</f>
        <v>0.15</v>
      </c>
      <c r="AE593" s="545" t="n">
        <f aca="false">IF($Y593="--","--",ROUND(AB593+AC593+AD593,2))</f>
        <v>1.03</v>
      </c>
      <c r="AF593" s="565" t="n">
        <f aca="false">IF($Y593="--","--",IF($AB593&lt;=2,$Y593+1,($Y593+1)+ROUNDUP($AB593-2,0)*0.1))</f>
        <v>2.2</v>
      </c>
      <c r="AG593" s="566" t="n">
        <f aca="false">IF($D593=0.4,0.92,IF($D593=0.6,0.68,IF($D593=0.8,0.74,IF($D593=1,0.7,IF($D593=1.2,0.66,IF($D593=1.5,0.6,IF($D593&lt;=2,(2.4-(D593+0.3)),"--")))))))</f>
        <v>0.92</v>
      </c>
      <c r="AH593" s="547" t="n">
        <f aca="false">IF($Y593="--","--",IF($AE593&lt;=$W$4,ROUND(IF($AE593&lt;1.5,$AE593*$AF593*$AG593,1.5*$AF593*$AG593),2),0))</f>
        <v>2.08</v>
      </c>
      <c r="AI593" s="547" t="n">
        <f aca="false">IF($Y593="--","--",IF($AE593&gt;$W$4,ROUND(IF($AE593&lt;1.5,$AE593*$AF593*$AG593,1.5*$AF593*$AG593),2),0))</f>
        <v>0</v>
      </c>
      <c r="AJ593" s="547" t="n">
        <f aca="false">IF($Y593="--","--",IF($AE593&gt;$W$4,ROUND(IF($AE593&lt;1.5,0,IF($AE593&gt;3,1.5*$AF593*$AG593,($AE593-1.5)*$AF593*$AG593)),2),0))</f>
        <v>0</v>
      </c>
      <c r="AK593" s="547" t="n">
        <f aca="false">IF($Y593="--","--",IF($AE593&gt;$W$4,ROUND(IF($AE593&lt;3,0,IF($AE593&gt;4.5,1.5*$AF593*$AG593,($AE593-3)*$AF593*$AG593)),2),0))</f>
        <v>0</v>
      </c>
      <c r="AL593" s="547" t="n">
        <f aca="false">IF($Y593="--","--",IF($AE593&gt;$W$4,ROUND(IF($AE593&lt;4.5,0,IF($AE593&gt;6,($AE593-4.5)*$AF593*$AG593,($AE593-4.5)*$AF593*$AG593)),2),0))</f>
        <v>0</v>
      </c>
      <c r="AM593" s="544" t="n">
        <f aca="false">IF($Y593="--","--",IF($AE593&gt;$W$4,IF($AE593&lt;=4,ROUND(($AG593*4)*($AE593+0.5)*2,2),0),0))</f>
        <v>0</v>
      </c>
      <c r="AN593" s="548" t="n">
        <f aca="false">IF($Y593="--","--",IF($AE593&gt;$W$4,IF($AE593&gt;4,ROUND(($AG593*4)*($AE593+0.5)*2,2),0),0))</f>
        <v>0</v>
      </c>
      <c r="AO593" s="558" t="s">
        <v>1670</v>
      </c>
      <c r="AP593" s="570" t="s">
        <v>10</v>
      </c>
      <c r="AQ593" s="571" t="s">
        <v>1671</v>
      </c>
      <c r="AR593" s="560" t="n">
        <v>0.4</v>
      </c>
      <c r="AS593" s="561"/>
      <c r="AT593" s="561"/>
      <c r="AU593" s="562" t="n">
        <v>37</v>
      </c>
      <c r="AV593" s="560" t="n">
        <f aca="false">IF($Y593="--","--",Y593+0.2)</f>
        <v>1.4</v>
      </c>
      <c r="AW593" s="564" t="s">
        <v>1151</v>
      </c>
      <c r="AX593" s="561" t="n">
        <f aca="false">AV593</f>
        <v>1.4</v>
      </c>
      <c r="AY593" s="538" t="n">
        <f aca="false">IF(D593&gt;2,AU593,AU593-AV593)</f>
        <v>35.6</v>
      </c>
      <c r="AZ593" s="538" t="n">
        <f aca="false">N593</f>
        <v>0.1</v>
      </c>
      <c r="BA593" s="538" t="n">
        <f aca="false">P593</f>
        <v>1.08</v>
      </c>
      <c r="BB593" s="537" t="n">
        <f aca="false">IF(F593=0,IF(ROUND(AY593*(((N593*P593)+(((D593+M593*2)/6)*P593))-ROUND(((D593+M593*2)^2)*((PI()*96.379/(4*360))-((SIN((96.379/2)*PI()/180))*(COS((96.379/2)*PI()/180))/4)),4)),2),ROUND(AY593*(((N593*P593)+(((D593+M593*2)/4)*P593))-ROUND(((D593+M593*2)^2)*((PI()*120/(4*360))-((SIN((120/2)*PI()/180))*(COS((120/2)*PI()/180))/4)),4)),2)),0)</f>
        <v>7.2</v>
      </c>
      <c r="BC593" s="549" t="n">
        <f aca="false">IF(F593&gt;0,ROUND(AY593*N593*P593,2),0)</f>
        <v>0</v>
      </c>
      <c r="BD593" s="549" t="n">
        <f aca="false">SUM(Q593:U593,AH593:AL593)</f>
        <v>41.24</v>
      </c>
      <c r="BE593" s="549" t="n">
        <f aca="false">IF(F593=0,ROUND((PI()*((D593+M593*2)^2)/4)*AY593,2),ROUND((D593+M593*2)*(F593+M593*2)*AY593,2))</f>
        <v>6.44</v>
      </c>
      <c r="BF593" s="572" t="n">
        <f aca="false">IF(($I593+M593-0.15)&lt;=2,($I593+M593+0.15),IF(($I593+M593)&lt;=3,2.35,($I593+M593+0.2)-0.85))</f>
        <v>1.034</v>
      </c>
      <c r="BG593" s="572" t="n">
        <f aca="false">IF(D593&gt;2,(I593-F593-M593-0.11),IF(($I593+M593)&lt;=2,0,IF(($I593+M593)&gt;3,0.85,(I593+M593+0.2-BF593))))</f>
        <v>0</v>
      </c>
      <c r="BH593" s="572" t="n">
        <f aca="false">IF(D593&gt;2,ROUND(((1.42+0.4)+(0.91+0.4))*2*BG593,2),ROUND(AV593*AX593*BF593,2))</f>
        <v>2.03</v>
      </c>
      <c r="BI593" s="572" t="n">
        <f aca="false">ROUND(((PI()*0.9^2)/4)*BG593,2)</f>
        <v>0</v>
      </c>
      <c r="BJ593" s="550" t="n">
        <f aca="false">ROUND(BD593-BE593-BH593-BI593-BB593-BC593,2)</f>
        <v>25.57</v>
      </c>
      <c r="BK593" s="516"/>
    </row>
    <row r="594" customFormat="false" ht="14.25" hidden="false" customHeight="false" outlineLevel="0" collapsed="false">
      <c r="A594" s="558" t="s">
        <v>1671</v>
      </c>
      <c r="B594" s="570" t="s">
        <v>10</v>
      </c>
      <c r="C594" s="559" t="s">
        <v>1672</v>
      </c>
      <c r="D594" s="560" t="n">
        <v>0.4</v>
      </c>
      <c r="E594" s="561"/>
      <c r="F594" s="561"/>
      <c r="G594" s="560" t="s">
        <v>1155</v>
      </c>
      <c r="H594" s="562" t="n">
        <v>38</v>
      </c>
      <c r="I594" s="563" t="n">
        <v>0.844</v>
      </c>
      <c r="J594" s="563" t="n">
        <v>0.844</v>
      </c>
      <c r="K594" s="536" t="n">
        <v>0</v>
      </c>
      <c r="L594" s="537" t="n">
        <f aca="false">ROUND((I594+J594)/2,2)</f>
        <v>0.84</v>
      </c>
      <c r="M594" s="538" t="n">
        <f aca="false">IF(F594=0,ROUND($D594*0.1,2),IF(D594&gt;2.8,0.18,0.15))</f>
        <v>0.04</v>
      </c>
      <c r="N594" s="538" t="n">
        <f aca="false">IF(F594=0,IF(ROUND($D594/4,2),IF(ROUND(($D594*1.2)/6,2)&lt;0.1,0.1,ROUND(($D594*1.2)/6,2))),0.5)</f>
        <v>0.1</v>
      </c>
      <c r="O594" s="537" t="n">
        <f aca="false">L594+M594+N594</f>
        <v>0.98</v>
      </c>
      <c r="P594" s="537" t="n">
        <f aca="false">IF(O594&lt;2,(D594+M594*2)+0.6,(D594+M594*2)+0.6+ROUNDUP(O594-2,0)*0.1)</f>
        <v>1.08</v>
      </c>
      <c r="Q594" s="539" t="n">
        <f aca="false">IF($O594&lt;=$W$4,ROUND(IF($O594&lt;1.5,$O594*$H594*$P594,1.5*$H594*$P594),2),0)</f>
        <v>40.22</v>
      </c>
      <c r="R594" s="539" t="n">
        <f aca="false">IF($O594&gt;$W$4,ROUND(IF($O594&lt;1.5,$O594*$H594*$P594,1.5*$H594*$P594),2),0)</f>
        <v>0</v>
      </c>
      <c r="S594" s="539" t="n">
        <f aca="false">IF($O594&gt;$W$4,ROUND(IF($O594&lt;1.5,0,IF($O594&gt;3,1.5*$H594*$P594,($O594-1.5)*$H594*$P594)),2),0)</f>
        <v>0</v>
      </c>
      <c r="T594" s="539" t="n">
        <f aca="false">IF($O594&gt;$W$4,ROUND(IF($O594&lt;3,0,IF($O594&gt;4.5,1.5*$H594*$P594,($O594-3)*$H594*$P594)),2),0)</f>
        <v>0</v>
      </c>
      <c r="U594" s="539" t="n">
        <f aca="false">IF($O594&gt;$W$4,ROUND(IF($O594&lt;4.5,0,IF($O594&gt;6,($O594-4.5)*$H594*$P594,($O594-4.5)*$H594*$P594)),2),0)</f>
        <v>0</v>
      </c>
      <c r="V594" s="540" t="n">
        <f aca="false">IF($O594&gt;$W$4,IF($O594&lt;=4,ROUND($H594*($O594+0.5)*2,2),0),0)</f>
        <v>0</v>
      </c>
      <c r="W594" s="541" t="n">
        <f aca="false">IF($O594&gt;$W$4,IF($O594&gt;4,ROUND($H594*($O594+0.5)*2,2),0),0)</f>
        <v>0</v>
      </c>
      <c r="X594" s="558" t="str">
        <f aca="false">A594</f>
        <v>JD72-4</v>
      </c>
      <c r="Y594" s="560" t="n">
        <f aca="false">IF($D594=0.4,1.2,IF($D594=0.6,1.2,IF($D594=0.8,1.3,IF($D594=1,1.5,IF($D594=1.2,1.7,IF($D594&lt;=2,2,"--"))))))</f>
        <v>1.2</v>
      </c>
      <c r="Z594" s="564" t="s">
        <v>1151</v>
      </c>
      <c r="AA594" s="561" t="n">
        <f aca="false">Y594</f>
        <v>1.2</v>
      </c>
      <c r="AB594" s="543" t="n">
        <f aca="false">IF($Y594="--","--",I594)</f>
        <v>0.844</v>
      </c>
      <c r="AC594" s="544" t="n">
        <f aca="false">IF($Y594="--","--",IF(D594&gt;1.5,0.15,ROUND($D594*0.1,2)))</f>
        <v>0.04</v>
      </c>
      <c r="AD594" s="544" t="n">
        <f aca="false">IF($Y594="--","--",0.15)</f>
        <v>0.15</v>
      </c>
      <c r="AE594" s="545" t="n">
        <f aca="false">IF($Y594="--","--",ROUND(AB594+AC594+AD594,2))</f>
        <v>1.03</v>
      </c>
      <c r="AF594" s="565" t="n">
        <f aca="false">IF($Y594="--","--",IF($AB594&lt;=2,$Y594+1,($Y594+1)+ROUNDUP($AB594-2,0)*0.1))</f>
        <v>2.2</v>
      </c>
      <c r="AG594" s="566" t="n">
        <f aca="false">IF($D594=0.4,0.92,IF($D594=0.6,0.68,IF($D594=0.8,0.74,IF($D594=1,0.7,IF($D594=1.2,0.66,IF($D594=1.5,0.6,IF($D594&lt;=2,(2.4-(D594+0.3)),"--")))))))</f>
        <v>0.92</v>
      </c>
      <c r="AH594" s="547" t="n">
        <f aca="false">IF($Y594="--","--",IF($AE594&lt;=$W$4,ROUND(IF($AE594&lt;1.5,$AE594*$AF594*$AG594,1.5*$AF594*$AG594),2),0))</f>
        <v>2.08</v>
      </c>
      <c r="AI594" s="547" t="n">
        <f aca="false">IF($Y594="--","--",IF($AE594&gt;$W$4,ROUND(IF($AE594&lt;1.5,$AE594*$AF594*$AG594,1.5*$AF594*$AG594),2),0))</f>
        <v>0</v>
      </c>
      <c r="AJ594" s="547" t="n">
        <f aca="false">IF($Y594="--","--",IF($AE594&gt;$W$4,ROUND(IF($AE594&lt;1.5,0,IF($AE594&gt;3,1.5*$AF594*$AG594,($AE594-1.5)*$AF594*$AG594)),2),0))</f>
        <v>0</v>
      </c>
      <c r="AK594" s="547" t="n">
        <f aca="false">IF($Y594="--","--",IF($AE594&gt;$W$4,ROUND(IF($AE594&lt;3,0,IF($AE594&gt;4.5,1.5*$AF594*$AG594,($AE594-3)*$AF594*$AG594)),2),0))</f>
        <v>0</v>
      </c>
      <c r="AL594" s="547" t="n">
        <f aca="false">IF($Y594="--","--",IF($AE594&gt;$W$4,ROUND(IF($AE594&lt;4.5,0,IF($AE594&gt;6,($AE594-4.5)*$AF594*$AG594,($AE594-4.5)*$AF594*$AG594)),2),0))</f>
        <v>0</v>
      </c>
      <c r="AM594" s="544" t="n">
        <f aca="false">IF($Y594="--","--",IF($AE594&gt;$W$4,IF($AE594&lt;=4,ROUND(($AG594*4)*($AE594+0.5)*2,2),0),0))</f>
        <v>0</v>
      </c>
      <c r="AN594" s="548" t="n">
        <f aca="false">IF($Y594="--","--",IF($AE594&gt;$W$4,IF($AE594&gt;4,ROUND(($AG594*4)*($AE594+0.5)*2,2),0),0))</f>
        <v>0</v>
      </c>
      <c r="AO594" s="558" t="s">
        <v>1671</v>
      </c>
      <c r="AP594" s="570" t="s">
        <v>10</v>
      </c>
      <c r="AQ594" s="571" t="s">
        <v>1672</v>
      </c>
      <c r="AR594" s="560" t="n">
        <v>0.4</v>
      </c>
      <c r="AS594" s="561"/>
      <c r="AT594" s="561"/>
      <c r="AU594" s="562" t="n">
        <v>38</v>
      </c>
      <c r="AV594" s="560" t="n">
        <f aca="false">IF($Y594="--","--",Y594+0.2)</f>
        <v>1.4</v>
      </c>
      <c r="AW594" s="564" t="s">
        <v>1151</v>
      </c>
      <c r="AX594" s="561" t="n">
        <f aca="false">AV594</f>
        <v>1.4</v>
      </c>
      <c r="AY594" s="538" t="n">
        <f aca="false">IF(D594&gt;2,AU594,AU594-AV594)</f>
        <v>36.6</v>
      </c>
      <c r="AZ594" s="538" t="n">
        <f aca="false">N594</f>
        <v>0.1</v>
      </c>
      <c r="BA594" s="538" t="n">
        <f aca="false">P594</f>
        <v>1.08</v>
      </c>
      <c r="BB594" s="537" t="n">
        <f aca="false">IF(F594=0,IF(ROUND(AY594*(((N594*P594)+(((D594+M594*2)/6)*P594))-ROUND(((D594+M594*2)^2)*((PI()*96.379/(4*360))-((SIN((96.379/2)*PI()/180))*(COS((96.379/2)*PI()/180))/4)),4)),2),ROUND(AY594*(((N594*P594)+(((D594+M594*2)/4)*P594))-ROUND(((D594+M594*2)^2)*((PI()*120/(4*360))-((SIN((120/2)*PI()/180))*(COS((120/2)*PI()/180))/4)),4)),2)),0)</f>
        <v>7.4</v>
      </c>
      <c r="BC594" s="549" t="n">
        <f aca="false">IF(F594&gt;0,ROUND(AY594*N594*P594,2),0)</f>
        <v>0</v>
      </c>
      <c r="BD594" s="549" t="n">
        <f aca="false">SUM(Q594:U594,AH594:AL594)</f>
        <v>42.3</v>
      </c>
      <c r="BE594" s="549" t="n">
        <f aca="false">IF(F594=0,ROUND((PI()*((D594+M594*2)^2)/4)*AY594,2),ROUND((D594+M594*2)*(F594+M594*2)*AY594,2))</f>
        <v>6.62</v>
      </c>
      <c r="BF594" s="572" t="n">
        <f aca="false">IF(($I594+M594-0.15)&lt;=2,($I594+M594+0.15),IF(($I594+M594)&lt;=3,2.35,($I594+M594+0.2)-0.85))</f>
        <v>1.034</v>
      </c>
      <c r="BG594" s="572" t="n">
        <f aca="false">IF(D594&gt;2,(I594-F594-M594-0.11),IF(($I594+M594)&lt;=2,0,IF(($I594+M594)&gt;3,0.85,(I594+M594+0.2-BF594))))</f>
        <v>0</v>
      </c>
      <c r="BH594" s="572" t="n">
        <f aca="false">IF(D594&gt;2,ROUND(((1.42+0.4)+(0.91+0.4))*2*BG594,2),ROUND(AV594*AX594*BF594,2))</f>
        <v>2.03</v>
      </c>
      <c r="BI594" s="572" t="n">
        <f aca="false">ROUND(((PI()*0.9^2)/4)*BG594,2)</f>
        <v>0</v>
      </c>
      <c r="BJ594" s="550" t="n">
        <f aca="false">ROUND(BD594-BE594-BH594-BI594-BB594-BC594,2)</f>
        <v>26.25</v>
      </c>
      <c r="BK594" s="516"/>
    </row>
    <row r="595" customFormat="false" ht="14.25" hidden="false" customHeight="false" outlineLevel="0" collapsed="false">
      <c r="A595" s="558" t="s">
        <v>1672</v>
      </c>
      <c r="B595" s="570" t="s">
        <v>10</v>
      </c>
      <c r="C595" s="559" t="s">
        <v>1673</v>
      </c>
      <c r="D595" s="560" t="n">
        <v>0.4</v>
      </c>
      <c r="E595" s="561"/>
      <c r="F595" s="561"/>
      <c r="G595" s="560" t="s">
        <v>1155</v>
      </c>
      <c r="H595" s="562" t="n">
        <v>30</v>
      </c>
      <c r="I595" s="563" t="n">
        <v>0.844</v>
      </c>
      <c r="J595" s="563" t="n">
        <v>0.844</v>
      </c>
      <c r="K595" s="536" t="n">
        <v>0.156</v>
      </c>
      <c r="L595" s="537" t="n">
        <f aca="false">ROUND((I595+J595)/2,2)</f>
        <v>0.84</v>
      </c>
      <c r="M595" s="538" t="n">
        <f aca="false">IF(F595=0,ROUND($D595*0.1,2),IF(D595&gt;2.8,0.18,0.15))</f>
        <v>0.04</v>
      </c>
      <c r="N595" s="538" t="n">
        <f aca="false">IF(F595=0,IF(ROUND($D595/4,2),IF(ROUND(($D595*1.2)/6,2)&lt;0.1,0.1,ROUND(($D595*1.2)/6,2))),0.5)</f>
        <v>0.1</v>
      </c>
      <c r="O595" s="537" t="n">
        <f aca="false">L595+M595+N595</f>
        <v>0.98</v>
      </c>
      <c r="P595" s="537" t="n">
        <f aca="false">IF(O595&lt;2,(D595+M595*2)+0.6,(D595+M595*2)+0.6+ROUNDUP(O595-2,0)*0.1)</f>
        <v>1.08</v>
      </c>
      <c r="Q595" s="539" t="n">
        <f aca="false">IF($O595&lt;=$W$4,ROUND(IF($O595&lt;1.5,$O595*$H595*$P595,1.5*$H595*$P595),2),0)</f>
        <v>31.75</v>
      </c>
      <c r="R595" s="539" t="n">
        <f aca="false">IF($O595&gt;$W$4,ROUND(IF($O595&lt;1.5,$O595*$H595*$P595,1.5*$H595*$P595),2),0)</f>
        <v>0</v>
      </c>
      <c r="S595" s="539" t="n">
        <f aca="false">IF($O595&gt;$W$4,ROUND(IF($O595&lt;1.5,0,IF($O595&gt;3,1.5*$H595*$P595,($O595-1.5)*$H595*$P595)),2),0)</f>
        <v>0</v>
      </c>
      <c r="T595" s="539" t="n">
        <f aca="false">IF($O595&gt;$W$4,ROUND(IF($O595&lt;3,0,IF($O595&gt;4.5,1.5*$H595*$P595,($O595-3)*$H595*$P595)),2),0)</f>
        <v>0</v>
      </c>
      <c r="U595" s="539" t="n">
        <f aca="false">IF($O595&gt;$W$4,ROUND(IF($O595&lt;4.5,0,IF($O595&gt;6,($O595-4.5)*$H595*$P595,($O595-4.5)*$H595*$P595)),2),0)</f>
        <v>0</v>
      </c>
      <c r="V595" s="540" t="n">
        <f aca="false">IF($O595&gt;$W$4,IF($O595&lt;=4,ROUND($H595*($O595+0.5)*2,2),0),0)</f>
        <v>0</v>
      </c>
      <c r="W595" s="541" t="n">
        <f aca="false">IF($O595&gt;$W$4,IF($O595&gt;4,ROUND($H595*($O595+0.5)*2,2),0),0)</f>
        <v>0</v>
      </c>
      <c r="X595" s="558" t="str">
        <f aca="false">A595</f>
        <v>JD72-5</v>
      </c>
      <c r="Y595" s="560" t="n">
        <f aca="false">IF($D595=0.4,1.2,IF($D595=0.6,1.2,IF($D595=0.8,1.3,IF($D595=1,1.5,IF($D595=1.2,1.7,IF($D595&lt;=2,2,"--"))))))</f>
        <v>1.2</v>
      </c>
      <c r="Z595" s="564" t="s">
        <v>1151</v>
      </c>
      <c r="AA595" s="561" t="n">
        <f aca="false">Y595</f>
        <v>1.2</v>
      </c>
      <c r="AB595" s="543" t="n">
        <f aca="false">IF($Y595="--","--",I595)</f>
        <v>0.844</v>
      </c>
      <c r="AC595" s="544" t="n">
        <f aca="false">IF($Y595="--","--",IF(D595&gt;1.5,0.15,ROUND($D595*0.1,2)))</f>
        <v>0.04</v>
      </c>
      <c r="AD595" s="544" t="n">
        <f aca="false">IF($Y595="--","--",0.15)</f>
        <v>0.15</v>
      </c>
      <c r="AE595" s="545" t="n">
        <f aca="false">IF($Y595="--","--",ROUND(AB595+AC595+AD595,2))</f>
        <v>1.03</v>
      </c>
      <c r="AF595" s="565" t="n">
        <f aca="false">IF($Y595="--","--",IF($AB595&lt;=2,$Y595+1,($Y595+1)+ROUNDUP($AB595-2,0)*0.1))</f>
        <v>2.2</v>
      </c>
      <c r="AG595" s="566" t="n">
        <f aca="false">IF($D595=0.4,0.92,IF($D595=0.6,0.68,IF($D595=0.8,0.74,IF($D595=1,0.7,IF($D595=1.2,0.66,IF($D595=1.5,0.6,IF($D595&lt;=2,(2.4-(D595+0.3)),"--")))))))</f>
        <v>0.92</v>
      </c>
      <c r="AH595" s="547" t="n">
        <f aca="false">IF($Y595="--","--",IF($AE595&lt;=$W$4,ROUND(IF($AE595&lt;1.5,$AE595*$AF595*$AG595,1.5*$AF595*$AG595),2),0))</f>
        <v>2.08</v>
      </c>
      <c r="AI595" s="547" t="n">
        <f aca="false">IF($Y595="--","--",IF($AE595&gt;$W$4,ROUND(IF($AE595&lt;1.5,$AE595*$AF595*$AG595,1.5*$AF595*$AG595),2),0))</f>
        <v>0</v>
      </c>
      <c r="AJ595" s="547" t="n">
        <f aca="false">IF($Y595="--","--",IF($AE595&gt;$W$4,ROUND(IF($AE595&lt;1.5,0,IF($AE595&gt;3,1.5*$AF595*$AG595,($AE595-1.5)*$AF595*$AG595)),2),0))</f>
        <v>0</v>
      </c>
      <c r="AK595" s="547" t="n">
        <f aca="false">IF($Y595="--","--",IF($AE595&gt;$W$4,ROUND(IF($AE595&lt;3,0,IF($AE595&gt;4.5,1.5*$AF595*$AG595,($AE595-3)*$AF595*$AG595)),2),0))</f>
        <v>0</v>
      </c>
      <c r="AL595" s="547" t="n">
        <f aca="false">IF($Y595="--","--",IF($AE595&gt;$W$4,ROUND(IF($AE595&lt;4.5,0,IF($AE595&gt;6,($AE595-4.5)*$AF595*$AG595,($AE595-4.5)*$AF595*$AG595)),2),0))</f>
        <v>0</v>
      </c>
      <c r="AM595" s="544" t="n">
        <f aca="false">IF($Y595="--","--",IF($AE595&gt;$W$4,IF($AE595&lt;=4,ROUND(($AG595*4)*($AE595+0.5)*2,2),0),0))</f>
        <v>0</v>
      </c>
      <c r="AN595" s="548" t="n">
        <f aca="false">IF($Y595="--","--",IF($AE595&gt;$W$4,IF($AE595&gt;4,ROUND(($AG595*4)*($AE595+0.5)*2,2),0),0))</f>
        <v>0</v>
      </c>
      <c r="AO595" s="558" t="s">
        <v>1672</v>
      </c>
      <c r="AP595" s="570" t="s">
        <v>10</v>
      </c>
      <c r="AQ595" s="571" t="s">
        <v>1673</v>
      </c>
      <c r="AR595" s="560" t="n">
        <v>0.4</v>
      </c>
      <c r="AS595" s="561"/>
      <c r="AT595" s="561"/>
      <c r="AU595" s="562" t="n">
        <v>30</v>
      </c>
      <c r="AV595" s="560" t="n">
        <f aca="false">IF($Y595="--","--",Y595+0.2)</f>
        <v>1.4</v>
      </c>
      <c r="AW595" s="564" t="s">
        <v>1151</v>
      </c>
      <c r="AX595" s="561" t="n">
        <f aca="false">AV595</f>
        <v>1.4</v>
      </c>
      <c r="AY595" s="538" t="n">
        <f aca="false">IF(D595&gt;2,AU595,AU595-AV595)</f>
        <v>28.6</v>
      </c>
      <c r="AZ595" s="538" t="n">
        <f aca="false">N595</f>
        <v>0.1</v>
      </c>
      <c r="BA595" s="538" t="n">
        <f aca="false">P595</f>
        <v>1.08</v>
      </c>
      <c r="BB595" s="537" t="n">
        <f aca="false">IF(F595=0,IF(ROUND(AY595*(((N595*P595)+(((D595+M595*2)/6)*P595))-ROUND(((D595+M595*2)^2)*((PI()*96.379/(4*360))-((SIN((96.379/2)*PI()/180))*(COS((96.379/2)*PI()/180))/4)),4)),2),ROUND(AY595*(((N595*P595)+(((D595+M595*2)/4)*P595))-ROUND(((D595+M595*2)^2)*((PI()*120/(4*360))-((SIN((120/2)*PI()/180))*(COS((120/2)*PI()/180))/4)),4)),2)),0)</f>
        <v>5.78</v>
      </c>
      <c r="BC595" s="549" t="n">
        <f aca="false">IF(F595&gt;0,ROUND(AY595*N595*P595,2),0)</f>
        <v>0</v>
      </c>
      <c r="BD595" s="549" t="n">
        <f aca="false">SUM(Q595:U595,AH595:AL595)</f>
        <v>33.83</v>
      </c>
      <c r="BE595" s="549" t="n">
        <f aca="false">IF(F595=0,ROUND((PI()*((D595+M595*2)^2)/4)*AY595,2),ROUND((D595+M595*2)*(F595+M595*2)*AY595,2))</f>
        <v>5.18</v>
      </c>
      <c r="BF595" s="572" t="n">
        <f aca="false">IF(($I595+M595-0.15)&lt;=2,($I595+M595+0.15),IF(($I595+M595)&lt;=3,2.35,($I595+M595+0.2)-0.85))</f>
        <v>1.034</v>
      </c>
      <c r="BG595" s="572" t="n">
        <f aca="false">IF(D595&gt;2,(I595-F595-M595-0.11),IF(($I595+M595)&lt;=2,0,IF(($I595+M595)&gt;3,0.85,(I595+M595+0.2-BF595))))</f>
        <v>0</v>
      </c>
      <c r="BH595" s="572" t="n">
        <f aca="false">IF(D595&gt;2,ROUND(((1.42+0.4)+(0.91+0.4))*2*BG595,2),ROUND(AV595*AX595*BF595,2))</f>
        <v>2.03</v>
      </c>
      <c r="BI595" s="572" t="n">
        <f aca="false">ROUND(((PI()*0.9^2)/4)*BG595,2)</f>
        <v>0</v>
      </c>
      <c r="BJ595" s="550" t="n">
        <f aca="false">ROUND(BD595-BE595-BH595-BI595-BB595-BC595,2)</f>
        <v>20.84</v>
      </c>
      <c r="BK595" s="516"/>
    </row>
    <row r="596" customFormat="false" ht="14.25" hidden="false" customHeight="false" outlineLevel="0" collapsed="false">
      <c r="A596" s="558" t="s">
        <v>1673</v>
      </c>
      <c r="B596" s="570" t="s">
        <v>10</v>
      </c>
      <c r="C596" s="559" t="s">
        <v>1674</v>
      </c>
      <c r="D596" s="560" t="n">
        <v>0.4</v>
      </c>
      <c r="E596" s="561"/>
      <c r="F596" s="561"/>
      <c r="G596" s="560" t="s">
        <v>1155</v>
      </c>
      <c r="H596" s="562" t="n">
        <v>30</v>
      </c>
      <c r="I596" s="563" t="n">
        <v>1</v>
      </c>
      <c r="J596" s="563" t="n">
        <v>0.958000000000001</v>
      </c>
      <c r="K596" s="536" t="n">
        <v>0.2</v>
      </c>
      <c r="L596" s="537" t="n">
        <f aca="false">ROUND((I596+J596)/2,2)</f>
        <v>0.98</v>
      </c>
      <c r="M596" s="538" t="n">
        <f aca="false">IF(F596=0,ROUND($D596*0.1,2),IF(D596&gt;2.8,0.18,0.15))</f>
        <v>0.04</v>
      </c>
      <c r="N596" s="538" t="n">
        <f aca="false">IF(F596=0,IF(ROUND($D596/4,2),IF(ROUND(($D596*1.2)/6,2)&lt;0.1,0.1,ROUND(($D596*1.2)/6,2))),0.5)</f>
        <v>0.1</v>
      </c>
      <c r="O596" s="537" t="n">
        <f aca="false">L596+M596+N596</f>
        <v>1.12</v>
      </c>
      <c r="P596" s="537" t="n">
        <f aca="false">IF(O596&lt;2,(D596+M596*2)+0.6,(D596+M596*2)+0.6+ROUNDUP(O596-2,0)*0.1)</f>
        <v>1.08</v>
      </c>
      <c r="Q596" s="539" t="n">
        <f aca="false">IF($O596&lt;=$W$4,ROUND(IF($O596&lt;1.5,$O596*$H596*$P596,1.5*$H596*$P596),2),0)</f>
        <v>36.29</v>
      </c>
      <c r="R596" s="539" t="n">
        <f aca="false">IF($O596&gt;$W$4,ROUND(IF($O596&lt;1.5,$O596*$H596*$P596,1.5*$H596*$P596),2),0)</f>
        <v>0</v>
      </c>
      <c r="S596" s="539" t="n">
        <f aca="false">IF($O596&gt;$W$4,ROUND(IF($O596&lt;1.5,0,IF($O596&gt;3,1.5*$H596*$P596,($O596-1.5)*$H596*$P596)),2),0)</f>
        <v>0</v>
      </c>
      <c r="T596" s="539" t="n">
        <f aca="false">IF($O596&gt;$W$4,ROUND(IF($O596&lt;3,0,IF($O596&gt;4.5,1.5*$H596*$P596,($O596-3)*$H596*$P596)),2),0)</f>
        <v>0</v>
      </c>
      <c r="U596" s="539" t="n">
        <f aca="false">IF($O596&gt;$W$4,ROUND(IF($O596&lt;4.5,0,IF($O596&gt;6,($O596-4.5)*$H596*$P596,($O596-4.5)*$H596*$P596)),2),0)</f>
        <v>0</v>
      </c>
      <c r="V596" s="540" t="n">
        <f aca="false">IF($O596&gt;$W$4,IF($O596&lt;=4,ROUND($H596*($O596+0.5)*2,2),0),0)</f>
        <v>0</v>
      </c>
      <c r="W596" s="541" t="n">
        <f aca="false">IF($O596&gt;$W$4,IF($O596&gt;4,ROUND($H596*($O596+0.5)*2,2),0),0)</f>
        <v>0</v>
      </c>
      <c r="X596" s="558" t="str">
        <f aca="false">A596</f>
        <v>JD72-6</v>
      </c>
      <c r="Y596" s="560" t="n">
        <f aca="false">IF($D596=0.4,1.2,IF($D596=0.6,1.2,IF($D596=0.8,1.3,IF($D596=1,1.5,IF($D596=1.2,1.7,IF($D596&lt;=2,2,"--"))))))</f>
        <v>1.2</v>
      </c>
      <c r="Z596" s="564" t="s">
        <v>1151</v>
      </c>
      <c r="AA596" s="561" t="n">
        <f aca="false">Y596</f>
        <v>1.2</v>
      </c>
      <c r="AB596" s="543" t="n">
        <f aca="false">IF($Y596="--","--",I596)</f>
        <v>1</v>
      </c>
      <c r="AC596" s="544" t="n">
        <f aca="false">IF($Y596="--","--",IF(D596&gt;1.5,0.15,ROUND($D596*0.1,2)))</f>
        <v>0.04</v>
      </c>
      <c r="AD596" s="544" t="n">
        <f aca="false">IF($Y596="--","--",0.15)</f>
        <v>0.15</v>
      </c>
      <c r="AE596" s="545" t="n">
        <f aca="false">IF($Y596="--","--",ROUND(AB596+AC596+AD596,2))</f>
        <v>1.19</v>
      </c>
      <c r="AF596" s="565" t="n">
        <f aca="false">IF($Y596="--","--",IF($AB596&lt;=2,$Y596+1,($Y596+1)+ROUNDUP($AB596-2,0)*0.1))</f>
        <v>2.2</v>
      </c>
      <c r="AG596" s="566" t="n">
        <f aca="false">IF($D596=0.4,0.92,IF($D596=0.6,0.68,IF($D596=0.8,0.74,IF($D596=1,0.7,IF($D596=1.2,0.66,IF($D596=1.5,0.6,IF($D596&lt;=2,(2.4-(D596+0.3)),"--")))))))</f>
        <v>0.92</v>
      </c>
      <c r="AH596" s="547" t="n">
        <f aca="false">IF($Y596="--","--",IF($AE596&lt;=$W$4,ROUND(IF($AE596&lt;1.5,$AE596*$AF596*$AG596,1.5*$AF596*$AG596),2),0))</f>
        <v>2.41</v>
      </c>
      <c r="AI596" s="547" t="n">
        <f aca="false">IF($Y596="--","--",IF($AE596&gt;$W$4,ROUND(IF($AE596&lt;1.5,$AE596*$AF596*$AG596,1.5*$AF596*$AG596),2),0))</f>
        <v>0</v>
      </c>
      <c r="AJ596" s="547" t="n">
        <f aca="false">IF($Y596="--","--",IF($AE596&gt;$W$4,ROUND(IF($AE596&lt;1.5,0,IF($AE596&gt;3,1.5*$AF596*$AG596,($AE596-1.5)*$AF596*$AG596)),2),0))</f>
        <v>0</v>
      </c>
      <c r="AK596" s="547" t="n">
        <f aca="false">IF($Y596="--","--",IF($AE596&gt;$W$4,ROUND(IF($AE596&lt;3,0,IF($AE596&gt;4.5,1.5*$AF596*$AG596,($AE596-3)*$AF596*$AG596)),2),0))</f>
        <v>0</v>
      </c>
      <c r="AL596" s="547" t="n">
        <f aca="false">IF($Y596="--","--",IF($AE596&gt;$W$4,ROUND(IF($AE596&lt;4.5,0,IF($AE596&gt;6,($AE596-4.5)*$AF596*$AG596,($AE596-4.5)*$AF596*$AG596)),2),0))</f>
        <v>0</v>
      </c>
      <c r="AM596" s="544" t="n">
        <f aca="false">IF($Y596="--","--",IF($AE596&gt;$W$4,IF($AE596&lt;=4,ROUND(($AG596*4)*($AE596+0.5)*2,2),0),0))</f>
        <v>0</v>
      </c>
      <c r="AN596" s="548" t="n">
        <f aca="false">IF($Y596="--","--",IF($AE596&gt;$W$4,IF($AE596&gt;4,ROUND(($AG596*4)*($AE596+0.5)*2,2),0),0))</f>
        <v>0</v>
      </c>
      <c r="AO596" s="558" t="s">
        <v>1673</v>
      </c>
      <c r="AP596" s="570" t="s">
        <v>10</v>
      </c>
      <c r="AQ596" s="571" t="s">
        <v>1674</v>
      </c>
      <c r="AR596" s="560" t="n">
        <v>0.4</v>
      </c>
      <c r="AS596" s="561"/>
      <c r="AT596" s="561"/>
      <c r="AU596" s="562" t="n">
        <v>30</v>
      </c>
      <c r="AV596" s="560" t="n">
        <f aca="false">IF($Y596="--","--",Y596+0.2)</f>
        <v>1.4</v>
      </c>
      <c r="AW596" s="564" t="s">
        <v>1151</v>
      </c>
      <c r="AX596" s="561" t="n">
        <f aca="false">AV596</f>
        <v>1.4</v>
      </c>
      <c r="AY596" s="538" t="n">
        <f aca="false">IF(D596&gt;2,AU596,AU596-AV596)</f>
        <v>28.6</v>
      </c>
      <c r="AZ596" s="538" t="n">
        <f aca="false">N596</f>
        <v>0.1</v>
      </c>
      <c r="BA596" s="538" t="n">
        <f aca="false">P596</f>
        <v>1.08</v>
      </c>
      <c r="BB596" s="537" t="n">
        <f aca="false">IF(F596=0,IF(ROUND(AY596*(((N596*P596)+(((D596+M596*2)/6)*P596))-ROUND(((D596+M596*2)^2)*((PI()*96.379/(4*360))-((SIN((96.379/2)*PI()/180))*(COS((96.379/2)*PI()/180))/4)),4)),2),ROUND(AY596*(((N596*P596)+(((D596+M596*2)/4)*P596))-ROUND(((D596+M596*2)^2)*((PI()*120/(4*360))-((SIN((120/2)*PI()/180))*(COS((120/2)*PI()/180))/4)),4)),2)),0)</f>
        <v>5.78</v>
      </c>
      <c r="BC596" s="549" t="n">
        <f aca="false">IF(F596&gt;0,ROUND(AY596*N596*P596,2),0)</f>
        <v>0</v>
      </c>
      <c r="BD596" s="549" t="n">
        <f aca="false">SUM(Q596:U596,AH596:AL596)</f>
        <v>38.7</v>
      </c>
      <c r="BE596" s="549" t="n">
        <f aca="false">IF(F596=0,ROUND((PI()*((D596+M596*2)^2)/4)*AY596,2),ROUND((D596+M596*2)*(F596+M596*2)*AY596,2))</f>
        <v>5.18</v>
      </c>
      <c r="BF596" s="572" t="n">
        <f aca="false">IF(($I596+M596-0.15)&lt;=2,($I596+M596+0.15),IF(($I596+M596)&lt;=3,2.35,($I596+M596+0.2)-0.85))</f>
        <v>1.19</v>
      </c>
      <c r="BG596" s="572" t="n">
        <f aca="false">IF(D596&gt;2,(I596-F596-M596-0.11),IF(($I596+M596)&lt;=2,0,IF(($I596+M596)&gt;3,0.85,(I596+M596+0.2-BF596))))</f>
        <v>0</v>
      </c>
      <c r="BH596" s="572" t="n">
        <f aca="false">IF(D596&gt;2,ROUND(((1.42+0.4)+(0.91+0.4))*2*BG596,2),ROUND(AV596*AX596*BF596,2))</f>
        <v>2.33</v>
      </c>
      <c r="BI596" s="572" t="n">
        <f aca="false">ROUND(((PI()*0.9^2)/4)*BG596,2)</f>
        <v>0</v>
      </c>
      <c r="BJ596" s="550" t="n">
        <f aca="false">ROUND(BD596-BE596-BH596-BI596-BB596-BC596,2)</f>
        <v>25.41</v>
      </c>
      <c r="BK596" s="516"/>
    </row>
    <row r="597" customFormat="false" ht="14.25" hidden="false" customHeight="false" outlineLevel="0" collapsed="false">
      <c r="A597" s="558" t="s">
        <v>1674</v>
      </c>
      <c r="B597" s="570" t="s">
        <v>10</v>
      </c>
      <c r="C597" s="559" t="s">
        <v>1675</v>
      </c>
      <c r="D597" s="560" t="n">
        <v>0.6</v>
      </c>
      <c r="E597" s="561"/>
      <c r="F597" s="561"/>
      <c r="G597" s="560" t="s">
        <v>1155</v>
      </c>
      <c r="H597" s="562" t="n">
        <v>30</v>
      </c>
      <c r="I597" s="563" t="n">
        <v>1.158</v>
      </c>
      <c r="J597" s="563" t="n">
        <v>1.1</v>
      </c>
      <c r="K597" s="536" t="n">
        <v>0</v>
      </c>
      <c r="L597" s="537" t="n">
        <f aca="false">ROUND((I597+J597)/2,2)</f>
        <v>1.13</v>
      </c>
      <c r="M597" s="538" t="n">
        <f aca="false">IF(F597=0,ROUND($D597*0.1,2),IF(D597&gt;2.8,0.18,0.15))</f>
        <v>0.06</v>
      </c>
      <c r="N597" s="538" t="n">
        <f aca="false">IF(F597=0,IF(ROUND($D597/4,2),IF(ROUND(($D597*1.2)/6,2)&lt;0.1,0.1,ROUND(($D597*1.2)/6,2))),0.5)</f>
        <v>0.12</v>
      </c>
      <c r="O597" s="537" t="n">
        <f aca="false">L597+M597+N597</f>
        <v>1.31</v>
      </c>
      <c r="P597" s="537" t="n">
        <f aca="false">IF(O597&lt;2,(D597+M597*2)+0.6,(D597+M597*2)+0.6+ROUNDUP(O597-2,0)*0.1)</f>
        <v>1.32</v>
      </c>
      <c r="Q597" s="539" t="n">
        <f aca="false">IF($O597&lt;=$W$4,ROUND(IF($O597&lt;1.5,$O597*$H597*$P597,1.5*$H597*$P597),2),0)</f>
        <v>51.88</v>
      </c>
      <c r="R597" s="539" t="n">
        <f aca="false">IF($O597&gt;$W$4,ROUND(IF($O597&lt;1.5,$O597*$H597*$P597,1.5*$H597*$P597),2),0)</f>
        <v>0</v>
      </c>
      <c r="S597" s="539" t="n">
        <f aca="false">IF($O597&gt;$W$4,ROUND(IF($O597&lt;1.5,0,IF($O597&gt;3,1.5*$H597*$P597,($O597-1.5)*$H597*$P597)),2),0)</f>
        <v>0</v>
      </c>
      <c r="T597" s="539" t="n">
        <f aca="false">IF($O597&gt;$W$4,ROUND(IF($O597&lt;3,0,IF($O597&gt;4.5,1.5*$H597*$P597,($O597-3)*$H597*$P597)),2),0)</f>
        <v>0</v>
      </c>
      <c r="U597" s="539" t="n">
        <f aca="false">IF($O597&gt;$W$4,ROUND(IF($O597&lt;4.5,0,IF($O597&gt;6,($O597-4.5)*$H597*$P597,($O597-4.5)*$H597*$P597)),2),0)</f>
        <v>0</v>
      </c>
      <c r="V597" s="540" t="n">
        <f aca="false">IF($O597&gt;$W$4,IF($O597&lt;=4,ROUND($H597*($O597+0.5)*2,2),0),0)</f>
        <v>0</v>
      </c>
      <c r="W597" s="541" t="n">
        <f aca="false">IF($O597&gt;$W$4,IF($O597&gt;4,ROUND($H597*($O597+0.5)*2,2),0),0)</f>
        <v>0</v>
      </c>
      <c r="X597" s="558" t="str">
        <f aca="false">A597</f>
        <v>JD72-7</v>
      </c>
      <c r="Y597" s="560" t="n">
        <f aca="false">IF($D597=0.4,1.2,IF($D597=0.6,1.2,IF($D597=0.8,1.3,IF($D597=1,1.5,IF($D597=1.2,1.7,IF($D597&lt;=2,2,"--"))))))</f>
        <v>1.2</v>
      </c>
      <c r="Z597" s="564" t="s">
        <v>1151</v>
      </c>
      <c r="AA597" s="561" t="n">
        <f aca="false">Y597</f>
        <v>1.2</v>
      </c>
      <c r="AB597" s="543" t="n">
        <f aca="false">IF($Y597="--","--",I597)</f>
        <v>1.158</v>
      </c>
      <c r="AC597" s="544" t="n">
        <f aca="false">IF($Y597="--","--",IF(D597&gt;1.5,0.15,ROUND($D597*0.1,2)))</f>
        <v>0.06</v>
      </c>
      <c r="AD597" s="544" t="n">
        <f aca="false">IF($Y597="--","--",0.15)</f>
        <v>0.15</v>
      </c>
      <c r="AE597" s="545" t="n">
        <f aca="false">IF($Y597="--","--",ROUND(AB597+AC597+AD597,2))</f>
        <v>1.37</v>
      </c>
      <c r="AF597" s="565" t="n">
        <f aca="false">IF($Y597="--","--",IF($AB597&lt;=2,$Y597+1,($Y597+1)+ROUNDUP($AB597-2,0)*0.1))</f>
        <v>2.2</v>
      </c>
      <c r="AG597" s="566" t="n">
        <f aca="false">IF($D597=0.4,0.92,IF($D597=0.6,0.68,IF($D597=0.8,0.74,IF($D597=1,0.7,IF($D597=1.2,0.66,IF($D597=1.5,0.6,IF($D597&lt;=2,(2.4-(D597+0.3)),"--")))))))</f>
        <v>0.68</v>
      </c>
      <c r="AH597" s="547" t="n">
        <f aca="false">IF($Y597="--","--",IF($AE597&lt;=$W$4,ROUND(IF($AE597&lt;1.5,$AE597*$AF597*$AG597,1.5*$AF597*$AG597),2),0))</f>
        <v>2.05</v>
      </c>
      <c r="AI597" s="547" t="n">
        <f aca="false">IF($Y597="--","--",IF($AE597&gt;$W$4,ROUND(IF($AE597&lt;1.5,$AE597*$AF597*$AG597,1.5*$AF597*$AG597),2),0))</f>
        <v>0</v>
      </c>
      <c r="AJ597" s="547" t="n">
        <f aca="false">IF($Y597="--","--",IF($AE597&gt;$W$4,ROUND(IF($AE597&lt;1.5,0,IF($AE597&gt;3,1.5*$AF597*$AG597,($AE597-1.5)*$AF597*$AG597)),2),0))</f>
        <v>0</v>
      </c>
      <c r="AK597" s="547" t="n">
        <f aca="false">IF($Y597="--","--",IF($AE597&gt;$W$4,ROUND(IF($AE597&lt;3,0,IF($AE597&gt;4.5,1.5*$AF597*$AG597,($AE597-3)*$AF597*$AG597)),2),0))</f>
        <v>0</v>
      </c>
      <c r="AL597" s="547" t="n">
        <f aca="false">IF($Y597="--","--",IF($AE597&gt;$W$4,ROUND(IF($AE597&lt;4.5,0,IF($AE597&gt;6,($AE597-4.5)*$AF597*$AG597,($AE597-4.5)*$AF597*$AG597)),2),0))</f>
        <v>0</v>
      </c>
      <c r="AM597" s="544" t="n">
        <f aca="false">IF($Y597="--","--",IF($AE597&gt;$W$4,IF($AE597&lt;=4,ROUND(($AG597*4)*($AE597+0.5)*2,2),0),0))</f>
        <v>0</v>
      </c>
      <c r="AN597" s="548" t="n">
        <f aca="false">IF($Y597="--","--",IF($AE597&gt;$W$4,IF($AE597&gt;4,ROUND(($AG597*4)*($AE597+0.5)*2,2),0),0))</f>
        <v>0</v>
      </c>
      <c r="AO597" s="558" t="s">
        <v>1674</v>
      </c>
      <c r="AP597" s="570" t="s">
        <v>10</v>
      </c>
      <c r="AQ597" s="571" t="s">
        <v>1675</v>
      </c>
      <c r="AR597" s="560" t="n">
        <v>0.6</v>
      </c>
      <c r="AS597" s="561"/>
      <c r="AT597" s="561"/>
      <c r="AU597" s="562" t="n">
        <v>30</v>
      </c>
      <c r="AV597" s="560" t="n">
        <f aca="false">IF($Y597="--","--",Y597+0.2)</f>
        <v>1.4</v>
      </c>
      <c r="AW597" s="564" t="s">
        <v>1151</v>
      </c>
      <c r="AX597" s="561" t="n">
        <f aca="false">AV597</f>
        <v>1.4</v>
      </c>
      <c r="AY597" s="538" t="n">
        <f aca="false">IF(D597&gt;2,AU597,AU597-AV597)</f>
        <v>28.6</v>
      </c>
      <c r="AZ597" s="538" t="n">
        <f aca="false">N597</f>
        <v>0.12</v>
      </c>
      <c r="BA597" s="538" t="n">
        <f aca="false">P597</f>
        <v>1.32</v>
      </c>
      <c r="BB597" s="537" t="n">
        <f aca="false">IF(F597=0,IF(ROUND(AY597*(((N597*P597)+(((D597+M597*2)/6)*P597))-ROUND(((D597+M597*2)^2)*((PI()*96.379/(4*360))-((SIN((96.379/2)*PI()/180))*(COS((96.379/2)*PI()/180))/4)),4)),2),ROUND(AY597*(((N597*P597)+(((D597+M597*2)/4)*P597))-ROUND(((D597+M597*2)^2)*((PI()*120/(4*360))-((SIN((120/2)*PI()/180))*(COS((120/2)*PI()/180))/4)),4)),2)),0)</f>
        <v>9.05</v>
      </c>
      <c r="BC597" s="549" t="n">
        <f aca="false">IF(F597&gt;0,ROUND(AY597*N597*P597,2),0)</f>
        <v>0</v>
      </c>
      <c r="BD597" s="549" t="n">
        <f aca="false">SUM(Q597:U597,AH597:AL597)</f>
        <v>53.93</v>
      </c>
      <c r="BE597" s="549" t="n">
        <f aca="false">IF(F597=0,ROUND((PI()*((D597+M597*2)^2)/4)*AY597,2),ROUND((D597+M597*2)*(F597+M597*2)*AY597,2))</f>
        <v>11.64</v>
      </c>
      <c r="BF597" s="572" t="n">
        <f aca="false">IF(($I597+M597-0.15)&lt;=2,($I597+M597+0.15),IF(($I597+M597)&lt;=3,2.35,($I597+M597+0.2)-0.85))</f>
        <v>1.368</v>
      </c>
      <c r="BG597" s="572" t="n">
        <f aca="false">IF(D597&gt;2,(I597-F597-M597-0.11),IF(($I597+M597)&lt;=2,0,IF(($I597+M597)&gt;3,0.85,(I597+M597+0.2-BF597))))</f>
        <v>0</v>
      </c>
      <c r="BH597" s="572" t="n">
        <f aca="false">IF(D597&gt;2,ROUND(((1.42+0.4)+(0.91+0.4))*2*BG597,2),ROUND(AV597*AX597*BF597,2))</f>
        <v>2.68</v>
      </c>
      <c r="BI597" s="572" t="n">
        <f aca="false">ROUND(((PI()*0.9^2)/4)*BG597,2)</f>
        <v>0</v>
      </c>
      <c r="BJ597" s="550" t="n">
        <f aca="false">ROUND(BD597-BE597-BH597-BI597-BB597-BC597,2)</f>
        <v>30.56</v>
      </c>
      <c r="BK597" s="516"/>
    </row>
    <row r="598" customFormat="false" ht="14.25" hidden="false" customHeight="false" outlineLevel="0" collapsed="false">
      <c r="A598" s="558" t="s">
        <v>1675</v>
      </c>
      <c r="B598" s="570" t="s">
        <v>10</v>
      </c>
      <c r="C598" s="559" t="s">
        <v>1676</v>
      </c>
      <c r="D598" s="560" t="n">
        <v>0.6</v>
      </c>
      <c r="E598" s="561"/>
      <c r="F598" s="561"/>
      <c r="G598" s="560" t="s">
        <v>1155</v>
      </c>
      <c r="H598" s="562" t="n">
        <v>37</v>
      </c>
      <c r="I598" s="563" t="n">
        <v>1.1</v>
      </c>
      <c r="J598" s="563" t="n">
        <v>1.0364</v>
      </c>
      <c r="K598" s="536" t="n">
        <v>0</v>
      </c>
      <c r="L598" s="537" t="n">
        <f aca="false">ROUND((I598+J598)/2,2)</f>
        <v>1.07</v>
      </c>
      <c r="M598" s="538" t="n">
        <f aca="false">IF(F598=0,ROUND($D598*0.1,2),IF(D598&gt;2.8,0.18,0.15))</f>
        <v>0.06</v>
      </c>
      <c r="N598" s="538" t="n">
        <f aca="false">IF(F598=0,IF(ROUND($D598/4,2),IF(ROUND(($D598*1.2)/6,2)&lt;0.1,0.1,ROUND(($D598*1.2)/6,2))),0.5)</f>
        <v>0.12</v>
      </c>
      <c r="O598" s="537" t="n">
        <f aca="false">L598+M598+N598</f>
        <v>1.25</v>
      </c>
      <c r="P598" s="537" t="n">
        <f aca="false">IF(O598&lt;2,(D598+M598*2)+0.6,(D598+M598*2)+0.6+ROUNDUP(O598-2,0)*0.1)</f>
        <v>1.32</v>
      </c>
      <c r="Q598" s="539" t="n">
        <f aca="false">IF($O598&lt;=$W$4,ROUND(IF($O598&lt;1.5,$O598*$H598*$P598,1.5*$H598*$P598),2),0)</f>
        <v>61.05</v>
      </c>
      <c r="R598" s="539" t="n">
        <f aca="false">IF($O598&gt;$W$4,ROUND(IF($O598&lt;1.5,$O598*$H598*$P598,1.5*$H598*$P598),2),0)</f>
        <v>0</v>
      </c>
      <c r="S598" s="539" t="n">
        <f aca="false">IF($O598&gt;$W$4,ROUND(IF($O598&lt;1.5,0,IF($O598&gt;3,1.5*$H598*$P598,($O598-1.5)*$H598*$P598)),2),0)</f>
        <v>0</v>
      </c>
      <c r="T598" s="539" t="n">
        <f aca="false">IF($O598&gt;$W$4,ROUND(IF($O598&lt;3,0,IF($O598&gt;4.5,1.5*$H598*$P598,($O598-3)*$H598*$P598)),2),0)</f>
        <v>0</v>
      </c>
      <c r="U598" s="539" t="n">
        <f aca="false">IF($O598&gt;$W$4,ROUND(IF($O598&lt;4.5,0,IF($O598&gt;6,($O598-4.5)*$H598*$P598,($O598-4.5)*$H598*$P598)),2),0)</f>
        <v>0</v>
      </c>
      <c r="V598" s="540" t="n">
        <f aca="false">IF($O598&gt;$W$4,IF($O598&lt;=4,ROUND($H598*($O598+0.5)*2,2),0),0)</f>
        <v>0</v>
      </c>
      <c r="W598" s="541" t="n">
        <f aca="false">IF($O598&gt;$W$4,IF($O598&gt;4,ROUND($H598*($O598+0.5)*2,2),0),0)</f>
        <v>0</v>
      </c>
      <c r="X598" s="558" t="str">
        <f aca="false">A598</f>
        <v>JD72-8</v>
      </c>
      <c r="Y598" s="560" t="n">
        <f aca="false">IF($D598=0.4,1.2,IF($D598=0.6,1.2,IF($D598=0.8,1.3,IF($D598=1,1.5,IF($D598=1.2,1.7,IF($D598&lt;=2,2,"--"))))))</f>
        <v>1.2</v>
      </c>
      <c r="Z598" s="564" t="s">
        <v>1151</v>
      </c>
      <c r="AA598" s="561" t="n">
        <f aca="false">Y598</f>
        <v>1.2</v>
      </c>
      <c r="AB598" s="543" t="n">
        <f aca="false">IF($Y598="--","--",I598)</f>
        <v>1.1</v>
      </c>
      <c r="AC598" s="544" t="n">
        <f aca="false">IF($Y598="--","--",IF(D598&gt;1.5,0.15,ROUND($D598*0.1,2)))</f>
        <v>0.06</v>
      </c>
      <c r="AD598" s="544" t="n">
        <f aca="false">IF($Y598="--","--",0.15)</f>
        <v>0.15</v>
      </c>
      <c r="AE598" s="545" t="n">
        <f aca="false">IF($Y598="--","--",ROUND(AB598+AC598+AD598,2))</f>
        <v>1.31</v>
      </c>
      <c r="AF598" s="565" t="n">
        <f aca="false">IF($Y598="--","--",IF($AB598&lt;=2,$Y598+1,($Y598+1)+ROUNDUP($AB598-2,0)*0.1))</f>
        <v>2.2</v>
      </c>
      <c r="AG598" s="566" t="n">
        <f aca="false">IF($D598=0.4,0.92,IF($D598=0.6,0.68,IF($D598=0.8,0.74,IF($D598=1,0.7,IF($D598=1.2,0.66,IF($D598=1.5,0.6,IF($D598&lt;=2,(2.4-(D598+0.3)),"--")))))))</f>
        <v>0.68</v>
      </c>
      <c r="AH598" s="547" t="n">
        <f aca="false">IF($Y598="--","--",IF($AE598&lt;=$W$4,ROUND(IF($AE598&lt;1.5,$AE598*$AF598*$AG598,1.5*$AF598*$AG598),2),0))</f>
        <v>1.96</v>
      </c>
      <c r="AI598" s="547" t="n">
        <f aca="false">IF($Y598="--","--",IF($AE598&gt;$W$4,ROUND(IF($AE598&lt;1.5,$AE598*$AF598*$AG598,1.5*$AF598*$AG598),2),0))</f>
        <v>0</v>
      </c>
      <c r="AJ598" s="547" t="n">
        <f aca="false">IF($Y598="--","--",IF($AE598&gt;$W$4,ROUND(IF($AE598&lt;1.5,0,IF($AE598&gt;3,1.5*$AF598*$AG598,($AE598-1.5)*$AF598*$AG598)),2),0))</f>
        <v>0</v>
      </c>
      <c r="AK598" s="547" t="n">
        <f aca="false">IF($Y598="--","--",IF($AE598&gt;$W$4,ROUND(IF($AE598&lt;3,0,IF($AE598&gt;4.5,1.5*$AF598*$AG598,($AE598-3)*$AF598*$AG598)),2),0))</f>
        <v>0</v>
      </c>
      <c r="AL598" s="547" t="n">
        <f aca="false">IF($Y598="--","--",IF($AE598&gt;$W$4,ROUND(IF($AE598&lt;4.5,0,IF($AE598&gt;6,($AE598-4.5)*$AF598*$AG598,($AE598-4.5)*$AF598*$AG598)),2),0))</f>
        <v>0</v>
      </c>
      <c r="AM598" s="544" t="n">
        <f aca="false">IF($Y598="--","--",IF($AE598&gt;$W$4,IF($AE598&lt;=4,ROUND(($AG598*4)*($AE598+0.5)*2,2),0),0))</f>
        <v>0</v>
      </c>
      <c r="AN598" s="548" t="n">
        <f aca="false">IF($Y598="--","--",IF($AE598&gt;$W$4,IF($AE598&gt;4,ROUND(($AG598*4)*($AE598+0.5)*2,2),0),0))</f>
        <v>0</v>
      </c>
      <c r="AO598" s="558" t="s">
        <v>1675</v>
      </c>
      <c r="AP598" s="570" t="s">
        <v>10</v>
      </c>
      <c r="AQ598" s="571" t="s">
        <v>1676</v>
      </c>
      <c r="AR598" s="560" t="n">
        <v>0.6</v>
      </c>
      <c r="AS598" s="561"/>
      <c r="AT598" s="561"/>
      <c r="AU598" s="562" t="n">
        <v>37</v>
      </c>
      <c r="AV598" s="560" t="n">
        <f aca="false">IF($Y598="--","--",Y598+0.2)</f>
        <v>1.4</v>
      </c>
      <c r="AW598" s="564" t="s">
        <v>1151</v>
      </c>
      <c r="AX598" s="561" t="n">
        <f aca="false">AV598</f>
        <v>1.4</v>
      </c>
      <c r="AY598" s="538" t="n">
        <f aca="false">IF(D598&gt;2,AU598,AU598-AV598)</f>
        <v>35.6</v>
      </c>
      <c r="AZ598" s="538" t="n">
        <f aca="false">N598</f>
        <v>0.12</v>
      </c>
      <c r="BA598" s="538" t="n">
        <f aca="false">P598</f>
        <v>1.32</v>
      </c>
      <c r="BB598" s="537" t="n">
        <f aca="false">IF(F598=0,IF(ROUND(AY598*(((N598*P598)+(((D598+M598*2)/6)*P598))-ROUND(((D598+M598*2)^2)*((PI()*96.379/(4*360))-((SIN((96.379/2)*PI()/180))*(COS((96.379/2)*PI()/180))/4)),4)),2),ROUND(AY598*(((N598*P598)+(((D598+M598*2)/4)*P598))-ROUND(((D598+M598*2)^2)*((PI()*120/(4*360))-((SIN((120/2)*PI()/180))*(COS((120/2)*PI()/180))/4)),4)),2)),0)</f>
        <v>11.26</v>
      </c>
      <c r="BC598" s="549" t="n">
        <f aca="false">IF(F598&gt;0,ROUND(AY598*N598*P598,2),0)</f>
        <v>0</v>
      </c>
      <c r="BD598" s="549" t="n">
        <f aca="false">SUM(Q598:U598,AH598:AL598)</f>
        <v>63.01</v>
      </c>
      <c r="BE598" s="549" t="n">
        <f aca="false">IF(F598=0,ROUND((PI()*((D598+M598*2)^2)/4)*AY598,2),ROUND((D598+M598*2)*(F598+M598*2)*AY598,2))</f>
        <v>14.49</v>
      </c>
      <c r="BF598" s="572" t="n">
        <f aca="false">IF(($I598+M598-0.15)&lt;=2,($I598+M598+0.15),IF(($I598+M598)&lt;=3,2.35,($I598+M598+0.2)-0.85))</f>
        <v>1.31</v>
      </c>
      <c r="BG598" s="572" t="n">
        <f aca="false">IF(D598&gt;2,(I598-F598-M598-0.11),IF(($I598+M598)&lt;=2,0,IF(($I598+M598)&gt;3,0.85,(I598+M598+0.2-BF598))))</f>
        <v>0</v>
      </c>
      <c r="BH598" s="572" t="n">
        <f aca="false">IF(D598&gt;2,ROUND(((1.42+0.4)+(0.91+0.4))*2*BG598,2),ROUND(AV598*AX598*BF598,2))</f>
        <v>2.57</v>
      </c>
      <c r="BI598" s="572" t="n">
        <f aca="false">ROUND(((PI()*0.9^2)/4)*BG598,2)</f>
        <v>0</v>
      </c>
      <c r="BJ598" s="550" t="n">
        <f aca="false">ROUND(BD598-BE598-BH598-BI598-BB598-BC598,2)</f>
        <v>34.69</v>
      </c>
      <c r="BK598" s="516"/>
    </row>
    <row r="599" customFormat="false" ht="14.25" hidden="false" customHeight="false" outlineLevel="0" collapsed="false">
      <c r="A599" s="558" t="s">
        <v>1676</v>
      </c>
      <c r="B599" s="570" t="s">
        <v>10</v>
      </c>
      <c r="C599" s="559" t="s">
        <v>1677</v>
      </c>
      <c r="D599" s="560" t="n">
        <v>0.6</v>
      </c>
      <c r="E599" s="561"/>
      <c r="F599" s="561"/>
      <c r="G599" s="560" t="s">
        <v>1155</v>
      </c>
      <c r="H599" s="562" t="n">
        <v>23</v>
      </c>
      <c r="I599" s="563" t="n">
        <v>1.0364</v>
      </c>
      <c r="J599" s="563" t="n">
        <v>1.057</v>
      </c>
      <c r="K599" s="536" t="n">
        <v>0</v>
      </c>
      <c r="L599" s="537" t="n">
        <f aca="false">ROUND((I599+J599)/2,2)</f>
        <v>1.05</v>
      </c>
      <c r="M599" s="538" t="n">
        <f aca="false">IF(F599=0,ROUND($D599*0.1,2),IF(D599&gt;2.8,0.18,0.15))</f>
        <v>0.06</v>
      </c>
      <c r="N599" s="538" t="n">
        <f aca="false">IF(F599=0,IF(ROUND($D599/4,2),IF(ROUND(($D599*1.2)/6,2)&lt;0.1,0.1,ROUND(($D599*1.2)/6,2))),0.5)</f>
        <v>0.12</v>
      </c>
      <c r="O599" s="537" t="n">
        <f aca="false">L599+M599+N599</f>
        <v>1.23</v>
      </c>
      <c r="P599" s="537" t="n">
        <f aca="false">IF(O599&lt;2,(D599+M599*2)+0.6,(D599+M599*2)+0.6+ROUNDUP(O599-2,0)*0.1)</f>
        <v>1.32</v>
      </c>
      <c r="Q599" s="539" t="n">
        <f aca="false">IF($O599&lt;=$W$4,ROUND(IF($O599&lt;1.5,$O599*$H599*$P599,1.5*$H599*$P599),2),0)</f>
        <v>37.34</v>
      </c>
      <c r="R599" s="539" t="n">
        <f aca="false">IF($O599&gt;$W$4,ROUND(IF($O599&lt;1.5,$O599*$H599*$P599,1.5*$H599*$P599),2),0)</f>
        <v>0</v>
      </c>
      <c r="S599" s="539" t="n">
        <f aca="false">IF($O599&gt;$W$4,ROUND(IF($O599&lt;1.5,0,IF($O599&gt;3,1.5*$H599*$P599,($O599-1.5)*$H599*$P599)),2),0)</f>
        <v>0</v>
      </c>
      <c r="T599" s="539" t="n">
        <f aca="false">IF($O599&gt;$W$4,ROUND(IF($O599&lt;3,0,IF($O599&gt;4.5,1.5*$H599*$P599,($O599-3)*$H599*$P599)),2),0)</f>
        <v>0</v>
      </c>
      <c r="U599" s="539" t="n">
        <f aca="false">IF($O599&gt;$W$4,ROUND(IF($O599&lt;4.5,0,IF($O599&gt;6,($O599-4.5)*$H599*$P599,($O599-4.5)*$H599*$P599)),2),0)</f>
        <v>0</v>
      </c>
      <c r="V599" s="540" t="n">
        <f aca="false">IF($O599&gt;$W$4,IF($O599&lt;=4,ROUND($H599*($O599+0.5)*2,2),0),0)</f>
        <v>0</v>
      </c>
      <c r="W599" s="541" t="n">
        <f aca="false">IF($O599&gt;$W$4,IF($O599&gt;4,ROUND($H599*($O599+0.5)*2,2),0),0)</f>
        <v>0</v>
      </c>
      <c r="X599" s="558" t="str">
        <f aca="false">A599</f>
        <v>JD72-9</v>
      </c>
      <c r="Y599" s="560" t="n">
        <f aca="false">IF($D599=0.4,1.2,IF($D599=0.6,1.2,IF($D599=0.8,1.3,IF($D599=1,1.5,IF($D599=1.2,1.7,IF($D599&lt;=2,2,"--"))))))</f>
        <v>1.2</v>
      </c>
      <c r="Z599" s="564" t="s">
        <v>1151</v>
      </c>
      <c r="AA599" s="561" t="n">
        <f aca="false">Y599</f>
        <v>1.2</v>
      </c>
      <c r="AB599" s="543" t="n">
        <f aca="false">IF($Y599="--","--",I599)</f>
        <v>1.0364</v>
      </c>
      <c r="AC599" s="544" t="n">
        <f aca="false">IF($Y599="--","--",IF(D599&gt;1.5,0.15,ROUND($D599*0.1,2)))</f>
        <v>0.06</v>
      </c>
      <c r="AD599" s="544" t="n">
        <f aca="false">IF($Y599="--","--",0.15)</f>
        <v>0.15</v>
      </c>
      <c r="AE599" s="545" t="n">
        <f aca="false">IF($Y599="--","--",ROUND(AB599+AC599+AD599,2))</f>
        <v>1.25</v>
      </c>
      <c r="AF599" s="565" t="n">
        <f aca="false">IF($Y599="--","--",IF($AB599&lt;=2,$Y599+1,($Y599+1)+ROUNDUP($AB599-2,0)*0.1))</f>
        <v>2.2</v>
      </c>
      <c r="AG599" s="566" t="n">
        <f aca="false">IF($D599=0.4,0.92,IF($D599=0.6,0.68,IF($D599=0.8,0.74,IF($D599=1,0.7,IF($D599=1.2,0.66,IF($D599=1.5,0.6,IF($D599&lt;=2,(2.4-(D599+0.3)),"--")))))))</f>
        <v>0.68</v>
      </c>
      <c r="AH599" s="547" t="n">
        <f aca="false">IF($Y599="--","--",IF($AE599&lt;=$W$4,ROUND(IF($AE599&lt;1.5,$AE599*$AF599*$AG599,1.5*$AF599*$AG599),2),0))</f>
        <v>1.87</v>
      </c>
      <c r="AI599" s="547" t="n">
        <f aca="false">IF($Y599="--","--",IF($AE599&gt;$W$4,ROUND(IF($AE599&lt;1.5,$AE599*$AF599*$AG599,1.5*$AF599*$AG599),2),0))</f>
        <v>0</v>
      </c>
      <c r="AJ599" s="547" t="n">
        <f aca="false">IF($Y599="--","--",IF($AE599&gt;$W$4,ROUND(IF($AE599&lt;1.5,0,IF($AE599&gt;3,1.5*$AF599*$AG599,($AE599-1.5)*$AF599*$AG599)),2),0))</f>
        <v>0</v>
      </c>
      <c r="AK599" s="547" t="n">
        <f aca="false">IF($Y599="--","--",IF($AE599&gt;$W$4,ROUND(IF($AE599&lt;3,0,IF($AE599&gt;4.5,1.5*$AF599*$AG599,($AE599-3)*$AF599*$AG599)),2),0))</f>
        <v>0</v>
      </c>
      <c r="AL599" s="547" t="n">
        <f aca="false">IF($Y599="--","--",IF($AE599&gt;$W$4,ROUND(IF($AE599&lt;4.5,0,IF($AE599&gt;6,($AE599-4.5)*$AF599*$AG599,($AE599-4.5)*$AF599*$AG599)),2),0))</f>
        <v>0</v>
      </c>
      <c r="AM599" s="544" t="n">
        <f aca="false">IF($Y599="--","--",IF($AE599&gt;$W$4,IF($AE599&lt;=4,ROUND(($AG599*4)*($AE599+0.5)*2,2),0),0))</f>
        <v>0</v>
      </c>
      <c r="AN599" s="548" t="n">
        <f aca="false">IF($Y599="--","--",IF($AE599&gt;$W$4,IF($AE599&gt;4,ROUND(($AG599*4)*($AE599+0.5)*2,2),0),0))</f>
        <v>0</v>
      </c>
      <c r="AO599" s="558" t="s">
        <v>1676</v>
      </c>
      <c r="AP599" s="570" t="s">
        <v>10</v>
      </c>
      <c r="AQ599" s="571" t="s">
        <v>1677</v>
      </c>
      <c r="AR599" s="560" t="n">
        <v>0.6</v>
      </c>
      <c r="AS599" s="561"/>
      <c r="AT599" s="561"/>
      <c r="AU599" s="562" t="n">
        <v>23</v>
      </c>
      <c r="AV599" s="560" t="n">
        <f aca="false">IF($Y599="--","--",Y599+0.2)</f>
        <v>1.4</v>
      </c>
      <c r="AW599" s="564" t="s">
        <v>1151</v>
      </c>
      <c r="AX599" s="561" t="n">
        <f aca="false">AV599</f>
        <v>1.4</v>
      </c>
      <c r="AY599" s="538" t="n">
        <f aca="false">IF(D599&gt;2,AU599,AU599-AV599)</f>
        <v>21.6</v>
      </c>
      <c r="AZ599" s="538" t="n">
        <f aca="false">N599</f>
        <v>0.12</v>
      </c>
      <c r="BA599" s="538" t="n">
        <f aca="false">P599</f>
        <v>1.32</v>
      </c>
      <c r="BB599" s="537" t="n">
        <f aca="false">IF(F599=0,IF(ROUND(AY599*(((N599*P599)+(((D599+M599*2)/6)*P599))-ROUND(((D599+M599*2)^2)*((PI()*96.379/(4*360))-((SIN((96.379/2)*PI()/180))*(COS((96.379/2)*PI()/180))/4)),4)),2),ROUND(AY599*(((N599*P599)+(((D599+M599*2)/4)*P599))-ROUND(((D599+M599*2)^2)*((PI()*120/(4*360))-((SIN((120/2)*PI()/180))*(COS((120/2)*PI()/180))/4)),4)),2)),0)</f>
        <v>6.83</v>
      </c>
      <c r="BC599" s="549" t="n">
        <f aca="false">IF(F599&gt;0,ROUND(AY599*N599*P599,2),0)</f>
        <v>0</v>
      </c>
      <c r="BD599" s="549" t="n">
        <f aca="false">SUM(Q599:U599,AH599:AL599)</f>
        <v>39.21</v>
      </c>
      <c r="BE599" s="549" t="n">
        <f aca="false">IF(F599=0,ROUND((PI()*((D599+M599*2)^2)/4)*AY599,2),ROUND((D599+M599*2)*(F599+M599*2)*AY599,2))</f>
        <v>8.79</v>
      </c>
      <c r="BF599" s="572" t="n">
        <f aca="false">IF(($I599+M599-0.15)&lt;=2,($I599+M599+0.15),IF(($I599+M599)&lt;=3,2.35,($I599+M599+0.2)-0.85))</f>
        <v>1.2464</v>
      </c>
      <c r="BG599" s="572" t="n">
        <f aca="false">IF(D599&gt;2,(I599-F599-M599-0.11),IF(($I599+M599)&lt;=2,0,IF(($I599+M599)&gt;3,0.85,(I599+M599+0.2-BF599))))</f>
        <v>0</v>
      </c>
      <c r="BH599" s="572" t="n">
        <f aca="false">IF(D599&gt;2,ROUND(((1.42+0.4)+(0.91+0.4))*2*BG599,2),ROUND(AV599*AX599*BF599,2))</f>
        <v>2.44</v>
      </c>
      <c r="BI599" s="572" t="n">
        <f aca="false">ROUND(((PI()*0.9^2)/4)*BG599,2)</f>
        <v>0</v>
      </c>
      <c r="BJ599" s="550" t="n">
        <f aca="false">ROUND(BD599-BE599-BH599-BI599-BB599-BC599,2)</f>
        <v>21.15</v>
      </c>
      <c r="BK599" s="516"/>
    </row>
    <row r="600" customFormat="false" ht="14.25" hidden="false" customHeight="false" outlineLevel="0" collapsed="false">
      <c r="A600" s="530" t="s">
        <v>1677</v>
      </c>
      <c r="B600" s="531" t="s">
        <v>10</v>
      </c>
      <c r="C600" s="532" t="s">
        <v>1678</v>
      </c>
      <c r="D600" s="533" t="n">
        <v>0.6</v>
      </c>
      <c r="E600" s="534"/>
      <c r="F600" s="534"/>
      <c r="G600" s="533" t="s">
        <v>1155</v>
      </c>
      <c r="H600" s="535" t="n">
        <v>25</v>
      </c>
      <c r="I600" s="536" t="n">
        <v>1.057</v>
      </c>
      <c r="J600" s="536" t="n">
        <v>1.17375</v>
      </c>
      <c r="K600" s="536" t="n">
        <v>0</v>
      </c>
      <c r="L600" s="537" t="n">
        <f aca="false">ROUND((I600+J600)/2,2)</f>
        <v>1.12</v>
      </c>
      <c r="M600" s="538" t="n">
        <f aca="false">IF(F600=0,ROUND($D600*0.1,2),IF(D600&gt;2.8,0.18,0.15))</f>
        <v>0.06</v>
      </c>
      <c r="N600" s="538" t="n">
        <f aca="false">IF(F600=0,IF(ROUND($D600/4,2),IF(ROUND(($D600*1.2)/6,2)&lt;0.1,0.1,ROUND(($D600*1.2)/6,2))),0.5)</f>
        <v>0.12</v>
      </c>
      <c r="O600" s="537" t="n">
        <f aca="false">L600+M600+N600</f>
        <v>1.3</v>
      </c>
      <c r="P600" s="537" t="n">
        <f aca="false">IF(O600&lt;2,(D600+M600*2)+0.6,(D600+M600*2)+0.6+ROUNDUP(O600-2,0)*0.1)</f>
        <v>1.32</v>
      </c>
      <c r="Q600" s="539" t="n">
        <f aca="false">IF($O600&lt;=$W$4,ROUND(IF($O600&lt;1.5,$O600*$H600*$P600,1.5*$H600*$P600),2),0)</f>
        <v>42.9</v>
      </c>
      <c r="R600" s="539" t="n">
        <f aca="false">IF($O600&gt;$W$4,ROUND(IF($O600&lt;1.5,$O600*$H600*$P600,1.5*$H600*$P600),2),0)</f>
        <v>0</v>
      </c>
      <c r="S600" s="539" t="n">
        <f aca="false">IF($O600&gt;$W$4,ROUND(IF($O600&lt;1.5,0,IF($O600&gt;3,1.5*$H600*$P600,($O600-1.5)*$H600*$P600)),2),0)</f>
        <v>0</v>
      </c>
      <c r="T600" s="539" t="n">
        <f aca="false">IF($O600&gt;$W$4,ROUND(IF($O600&lt;3,0,IF($O600&gt;4.5,1.5*$H600*$P600,($O600-3)*$H600*$P600)),2),0)</f>
        <v>0</v>
      </c>
      <c r="U600" s="539" t="n">
        <f aca="false">IF($O600&gt;$W$4,ROUND(IF($O600&lt;4.5,0,IF($O600&gt;6,($O600-4.5)*$H600*$P600,($O600-4.5)*$H600*$P600)),2),0)</f>
        <v>0</v>
      </c>
      <c r="V600" s="540" t="n">
        <f aca="false">IF($O600&gt;$W$4,IF($O600&lt;=4,ROUND($H600*($O600+0.5)*2,2),0),0)</f>
        <v>0</v>
      </c>
      <c r="W600" s="541" t="n">
        <f aca="false">IF($O600&gt;$W$4,IF($O600&gt;4,ROUND($H600*($O600+0.5)*2,2),0),0)</f>
        <v>0</v>
      </c>
      <c r="X600" s="530" t="str">
        <f aca="false">A600</f>
        <v>JD72-10</v>
      </c>
      <c r="Y600" s="533" t="n">
        <f aca="false">IF($D600=0.4,1.2,IF($D600=0.6,1.2,IF($D600=0.8,1.3,IF($D600=1,1.5,IF($D600=1.2,1.7,IF($D600&lt;=2,2,"--"))))))</f>
        <v>1.2</v>
      </c>
      <c r="Z600" s="542" t="s">
        <v>1151</v>
      </c>
      <c r="AA600" s="534" t="n">
        <f aca="false">Y600</f>
        <v>1.2</v>
      </c>
      <c r="AB600" s="543" t="n">
        <f aca="false">IF($Y600="--","--",I600)</f>
        <v>1.057</v>
      </c>
      <c r="AC600" s="544" t="n">
        <f aca="false">IF($Y600="--","--",IF(D600&gt;1.5,0.15,ROUND($D600*0.1,2)))</f>
        <v>0.06</v>
      </c>
      <c r="AD600" s="544" t="n">
        <f aca="false">IF($Y600="--","--",0.15)</f>
        <v>0.15</v>
      </c>
      <c r="AE600" s="545" t="n">
        <f aca="false">IF($Y600="--","--",ROUND(AB600+AC600+AD600,2))</f>
        <v>1.27</v>
      </c>
      <c r="AF600" s="545" t="n">
        <f aca="false">IF($Y600="--","--",IF($AB600&lt;=2,$Y600+1,($Y600+1)+ROUNDUP($AB600-2,0)*0.1))</f>
        <v>2.2</v>
      </c>
      <c r="AG600" s="546" t="n">
        <f aca="false">IF($D600=0.4,0.92,IF($D600=0.6,0.68,IF($D600=0.8,0.74,IF($D600=1,0.7,IF($D600=1.2,0.66,IF($D600=1.5,0.6,IF($D600&lt;=2,(2.4-(D600+0.3)),"--")))))))</f>
        <v>0.68</v>
      </c>
      <c r="AH600" s="547" t="n">
        <f aca="false">IF($Y600="--","--",IF($AE600&lt;=$W$4,ROUND(IF($AE600&lt;1.5,$AE600*$AF600*$AG600,1.5*$AF600*$AG600),2),0))</f>
        <v>1.9</v>
      </c>
      <c r="AI600" s="547" t="n">
        <f aca="false">IF($Y600="--","--",IF($AE600&gt;$W$4,ROUND(IF($AE600&lt;1.5,$AE600*$AF600*$AG600,1.5*$AF600*$AG600),2),0))</f>
        <v>0</v>
      </c>
      <c r="AJ600" s="547" t="n">
        <f aca="false">IF($Y600="--","--",IF($AE600&gt;$W$4,ROUND(IF($AE600&lt;1.5,0,IF($AE600&gt;3,1.5*$AF600*$AG600,($AE600-1.5)*$AF600*$AG600)),2),0))</f>
        <v>0</v>
      </c>
      <c r="AK600" s="547" t="n">
        <f aca="false">IF($Y600="--","--",IF($AE600&gt;$W$4,ROUND(IF($AE600&lt;3,0,IF($AE600&gt;4.5,1.5*$AF600*$AG600,($AE600-3)*$AF600*$AG600)),2),0))</f>
        <v>0</v>
      </c>
      <c r="AL600" s="547" t="n">
        <f aca="false">IF($Y600="--","--",IF($AE600&gt;$W$4,ROUND(IF($AE600&lt;4.5,0,IF($AE600&gt;6,($AE600-4.5)*$AF600*$AG600,($AE600-4.5)*$AF600*$AG600)),2),0))</f>
        <v>0</v>
      </c>
      <c r="AM600" s="544" t="n">
        <f aca="false">IF($Y600="--","--",IF($AE600&gt;$W$4,IF($AE600&lt;=4,ROUND(($AG600*4)*($AE600+0.5)*2,2),0),0))</f>
        <v>0</v>
      </c>
      <c r="AN600" s="548" t="n">
        <f aca="false">IF($Y600="--","--",IF($AE600&gt;$W$4,IF($AE600&gt;4,ROUND(($AG600*4)*($AE600+0.5)*2,2),0),0))</f>
        <v>0</v>
      </c>
      <c r="AO600" s="530" t="s">
        <v>1677</v>
      </c>
      <c r="AP600" s="531" t="s">
        <v>10</v>
      </c>
      <c r="AQ600" s="569" t="s">
        <v>1678</v>
      </c>
      <c r="AR600" s="533" t="n">
        <v>0.6</v>
      </c>
      <c r="AS600" s="534"/>
      <c r="AT600" s="534"/>
      <c r="AU600" s="535" t="n">
        <v>25</v>
      </c>
      <c r="AV600" s="533" t="n">
        <f aca="false">IF($Y600="--","--",Y600+0.2)</f>
        <v>1.4</v>
      </c>
      <c r="AW600" s="542" t="s">
        <v>1151</v>
      </c>
      <c r="AX600" s="534" t="n">
        <f aca="false">AV600</f>
        <v>1.4</v>
      </c>
      <c r="AY600" s="538" t="n">
        <f aca="false">IF(D600&gt;2,AU600,AU600-AV600)</f>
        <v>23.6</v>
      </c>
      <c r="AZ600" s="538" t="n">
        <f aca="false">N600</f>
        <v>0.12</v>
      </c>
      <c r="BA600" s="538" t="n">
        <f aca="false">P600</f>
        <v>1.32</v>
      </c>
      <c r="BB600" s="537" t="n">
        <f aca="false">IF(F600=0,IF(ROUND(AY600*(((N600*P600)+(((D600+M600*2)/6)*P600))-ROUND(((D600+M600*2)^2)*((PI()*96.379/(4*360))-((SIN((96.379/2)*PI()/180))*(COS((96.379/2)*PI()/180))/4)),4)),2),ROUND(AY600*(((N600*P600)+(((D600+M600*2)/4)*P600))-ROUND(((D600+M600*2)^2)*((PI()*120/(4*360))-((SIN((120/2)*PI()/180))*(COS((120/2)*PI()/180))/4)),4)),2)),0)</f>
        <v>7.47</v>
      </c>
      <c r="BC600" s="549" t="n">
        <f aca="false">IF(F600&gt;0,ROUND(AY600*N600*P600,2),0)</f>
        <v>0</v>
      </c>
      <c r="BD600" s="549" t="n">
        <f aca="false">SUM(Q600:U600,AH600:AL600)</f>
        <v>44.8</v>
      </c>
      <c r="BE600" s="549" t="n">
        <f aca="false">IF(F600=0,ROUND((PI()*((D600+M600*2)^2)/4)*AY600,2),ROUND((D600+M600*2)*(F600+M600*2)*AY600,2))</f>
        <v>9.61</v>
      </c>
      <c r="BF600" s="572" t="n">
        <f aca="false">IF(($I600+M600-0.15)&lt;=2,($I600+M600+0.15),IF(($I600+M600)&lt;=3,2.35,($I600+M600+0.2)-0.85))</f>
        <v>1.267</v>
      </c>
      <c r="BG600" s="572" t="n">
        <f aca="false">IF(D600&gt;2,(I600-F600-M600-0.11),IF(($I600+M600)&lt;=2,0,IF(($I600+M600)&gt;3,0.85,(I600+M600+0.2-BF600))))</f>
        <v>0</v>
      </c>
      <c r="BH600" s="572" t="n">
        <f aca="false">IF(D600&gt;2,ROUND(((1.42+0.4)+(0.91+0.4))*2*BG600,2),ROUND(AV600*AX600*BF600,2))</f>
        <v>2.48</v>
      </c>
      <c r="BI600" s="572" t="n">
        <f aca="false">ROUND(((PI()*0.9^2)/4)*BG600,2)</f>
        <v>0</v>
      </c>
      <c r="BJ600" s="550" t="n">
        <f aca="false">ROUND(BD600-BE600-BH600-BI600-BB600-BC600,2)</f>
        <v>25.24</v>
      </c>
      <c r="BK600" s="516"/>
    </row>
    <row r="601" customFormat="false" ht="14.25" hidden="false" customHeight="false" outlineLevel="0" collapsed="false">
      <c r="A601" s="530" t="s">
        <v>1678</v>
      </c>
      <c r="B601" s="531" t="s">
        <v>10</v>
      </c>
      <c r="C601" s="532" t="s">
        <v>1679</v>
      </c>
      <c r="D601" s="533" t="n">
        <v>0.6</v>
      </c>
      <c r="E601" s="534"/>
      <c r="F601" s="534"/>
      <c r="G601" s="533" t="s">
        <v>1155</v>
      </c>
      <c r="H601" s="535" t="n">
        <v>15</v>
      </c>
      <c r="I601" s="536" t="n">
        <v>1.17375</v>
      </c>
      <c r="J601" s="536" t="n">
        <v>1.19815</v>
      </c>
      <c r="K601" s="536" t="n">
        <v>1.4</v>
      </c>
      <c r="L601" s="537" t="n">
        <f aca="false">ROUND((I601+J601)/2,2)</f>
        <v>1.19</v>
      </c>
      <c r="M601" s="538" t="n">
        <f aca="false">IF(F601=0,ROUND($D601*0.1,2),IF(D601&gt;2.8,0.18,0.15))</f>
        <v>0.06</v>
      </c>
      <c r="N601" s="538" t="n">
        <f aca="false">IF(F601=0,IF(ROUND($D601/4,2),IF(ROUND(($D601*1.2)/6,2)&lt;0.1,0.1,ROUND(($D601*1.2)/6,2))),0.5)</f>
        <v>0.12</v>
      </c>
      <c r="O601" s="537" t="n">
        <f aca="false">L601+M601+N601</f>
        <v>1.37</v>
      </c>
      <c r="P601" s="537" t="n">
        <f aca="false">IF(O601&lt;2,(D601+M601*2)+0.6,(D601+M601*2)+0.6+ROUNDUP(O601-2,0)*0.1)</f>
        <v>1.32</v>
      </c>
      <c r="Q601" s="539" t="n">
        <f aca="false">IF($O601&lt;=$W$4,ROUND(IF($O601&lt;1.5,$O601*$H601*$P601,1.5*$H601*$P601),2),0)</f>
        <v>27.13</v>
      </c>
      <c r="R601" s="539" t="n">
        <f aca="false">IF($O601&gt;$W$4,ROUND(IF($O601&lt;1.5,$O601*$H601*$P601,1.5*$H601*$P601),2),0)</f>
        <v>0</v>
      </c>
      <c r="S601" s="539" t="n">
        <f aca="false">IF($O601&gt;$W$4,ROUND(IF($O601&lt;1.5,0,IF($O601&gt;3,1.5*$H601*$P601,($O601-1.5)*$H601*$P601)),2),0)</f>
        <v>0</v>
      </c>
      <c r="T601" s="539" t="n">
        <f aca="false">IF($O601&gt;$W$4,ROUND(IF($O601&lt;3,0,IF($O601&gt;4.5,1.5*$H601*$P601,($O601-3)*$H601*$P601)),2),0)</f>
        <v>0</v>
      </c>
      <c r="U601" s="539" t="n">
        <f aca="false">IF($O601&gt;$W$4,ROUND(IF($O601&lt;4.5,0,IF($O601&gt;6,($O601-4.5)*$H601*$P601,($O601-4.5)*$H601*$P601)),2),0)</f>
        <v>0</v>
      </c>
      <c r="V601" s="540" t="n">
        <f aca="false">IF($O601&gt;$W$4,IF($O601&lt;=4,ROUND($H601*($O601+0.5)*2,2),0),0)</f>
        <v>0</v>
      </c>
      <c r="W601" s="541" t="n">
        <f aca="false">IF($O601&gt;$W$4,IF($O601&gt;4,ROUND($H601*($O601+0.5)*2,2),0),0)</f>
        <v>0</v>
      </c>
      <c r="X601" s="530" t="str">
        <f aca="false">A601</f>
        <v>JD72-11</v>
      </c>
      <c r="Y601" s="533" t="n">
        <f aca="false">IF($D601=0.4,1.2,IF($D601=0.6,1.2,IF($D601=0.8,1.3,IF($D601=1,1.5,IF($D601=1.2,1.7,IF($D601&lt;=2,2,"--"))))))</f>
        <v>1.2</v>
      </c>
      <c r="Z601" s="542" t="s">
        <v>1151</v>
      </c>
      <c r="AA601" s="534" t="n">
        <f aca="false">Y601</f>
        <v>1.2</v>
      </c>
      <c r="AB601" s="543" t="n">
        <f aca="false">IF($Y601="--","--",I601)</f>
        <v>1.17375</v>
      </c>
      <c r="AC601" s="544" t="n">
        <f aca="false">IF($Y601="--","--",IF(D601&gt;1.5,0.15,ROUND($D601*0.1,2)))</f>
        <v>0.06</v>
      </c>
      <c r="AD601" s="544" t="n">
        <f aca="false">IF($Y601="--","--",0.15)</f>
        <v>0.15</v>
      </c>
      <c r="AE601" s="545" t="n">
        <f aca="false">IF($Y601="--","--",ROUND(AB601+AC601+AD601,2))</f>
        <v>1.38</v>
      </c>
      <c r="AF601" s="545" t="n">
        <f aca="false">IF($Y601="--","--",IF($AB601&lt;=2,$Y601+1,($Y601+1)+ROUNDUP($AB601-2,0)*0.1))</f>
        <v>2.2</v>
      </c>
      <c r="AG601" s="546" t="n">
        <f aca="false">IF($D601=0.4,0.92,IF($D601=0.6,0.68,IF($D601=0.8,0.74,IF($D601=1,0.7,IF($D601=1.2,0.66,IF($D601=1.5,0.6,IF($D601&lt;=2,(2.4-(D601+0.3)),"--")))))))</f>
        <v>0.68</v>
      </c>
      <c r="AH601" s="547" t="n">
        <f aca="false">IF($Y601="--","--",IF($AE601&lt;=$W$4,ROUND(IF($AE601&lt;1.5,$AE601*$AF601*$AG601,1.5*$AF601*$AG601),2),0))</f>
        <v>2.06</v>
      </c>
      <c r="AI601" s="547" t="n">
        <f aca="false">IF($Y601="--","--",IF($AE601&gt;$W$4,ROUND(IF($AE601&lt;1.5,$AE601*$AF601*$AG601,1.5*$AF601*$AG601),2),0))</f>
        <v>0</v>
      </c>
      <c r="AJ601" s="547" t="n">
        <f aca="false">IF($Y601="--","--",IF($AE601&gt;$W$4,ROUND(IF($AE601&lt;1.5,0,IF($AE601&gt;3,1.5*$AF601*$AG601,($AE601-1.5)*$AF601*$AG601)),2),0))</f>
        <v>0</v>
      </c>
      <c r="AK601" s="547" t="n">
        <f aca="false">IF($Y601="--","--",IF($AE601&gt;$W$4,ROUND(IF($AE601&lt;3,0,IF($AE601&gt;4.5,1.5*$AF601*$AG601,($AE601-3)*$AF601*$AG601)),2),0))</f>
        <v>0</v>
      </c>
      <c r="AL601" s="547" t="n">
        <f aca="false">IF($Y601="--","--",IF($AE601&gt;$W$4,ROUND(IF($AE601&lt;4.5,0,IF($AE601&gt;6,($AE601-4.5)*$AF601*$AG601,($AE601-4.5)*$AF601*$AG601)),2),0))</f>
        <v>0</v>
      </c>
      <c r="AM601" s="544" t="n">
        <f aca="false">IF($Y601="--","--",IF($AE601&gt;$W$4,IF($AE601&lt;=4,ROUND(($AG601*4)*($AE601+0.5)*2,2),0),0))</f>
        <v>0</v>
      </c>
      <c r="AN601" s="548" t="n">
        <f aca="false">IF($Y601="--","--",IF($AE601&gt;$W$4,IF($AE601&gt;4,ROUND(($AG601*4)*($AE601+0.5)*2,2),0),0))</f>
        <v>0</v>
      </c>
      <c r="AO601" s="530" t="s">
        <v>1678</v>
      </c>
      <c r="AP601" s="531" t="s">
        <v>10</v>
      </c>
      <c r="AQ601" s="532" t="s">
        <v>1679</v>
      </c>
      <c r="AR601" s="533" t="n">
        <v>0.6</v>
      </c>
      <c r="AS601" s="534"/>
      <c r="AT601" s="534"/>
      <c r="AU601" s="535" t="n">
        <v>15</v>
      </c>
      <c r="AV601" s="533" t="n">
        <f aca="false">IF($Y601="--","--",Y601+0.2)</f>
        <v>1.4</v>
      </c>
      <c r="AW601" s="542" t="s">
        <v>1151</v>
      </c>
      <c r="AX601" s="534" t="n">
        <f aca="false">AV601</f>
        <v>1.4</v>
      </c>
      <c r="AY601" s="538" t="n">
        <f aca="false">IF(D601&gt;2,AU601,AU601-AV601)</f>
        <v>13.6</v>
      </c>
      <c r="AZ601" s="538" t="n">
        <f aca="false">N601</f>
        <v>0.12</v>
      </c>
      <c r="BA601" s="538" t="n">
        <f aca="false">P601</f>
        <v>1.32</v>
      </c>
      <c r="BB601" s="537" t="n">
        <f aca="false">IF(F601=0,IF(ROUND(AY601*(((N601*P601)+(((D601+M601*2)/6)*P601))-ROUND(((D601+M601*2)^2)*((PI()*96.379/(4*360))-((SIN((96.379/2)*PI()/180))*(COS((96.379/2)*PI()/180))/4)),4)),2),ROUND(AY601*(((N601*P601)+(((D601+M601*2)/4)*P601))-ROUND(((D601+M601*2)^2)*((PI()*120/(4*360))-((SIN((120/2)*PI()/180))*(COS((120/2)*PI()/180))/4)),4)),2)),0)</f>
        <v>4.3</v>
      </c>
      <c r="BC601" s="549" t="n">
        <f aca="false">IF(F601&gt;0,ROUND(AY601*N601*P601,2),0)</f>
        <v>0</v>
      </c>
      <c r="BD601" s="549" t="n">
        <f aca="false">SUM(Q601:U601,AH601:AL601)</f>
        <v>29.19</v>
      </c>
      <c r="BE601" s="549" t="n">
        <f aca="false">IF(F601=0,ROUND((PI()*((D601+M601*2)^2)/4)*AY601,2),ROUND((D601+M601*2)*(F601+M601*2)*AY601,2))</f>
        <v>5.54</v>
      </c>
      <c r="BF601" s="539" t="n">
        <f aca="false">IF(($I601+M601-0.15)&lt;=2,($I601+M601+0.15),IF(($I601+M601)&lt;=3,2.35,($I601+M601+0.2)-0.85))</f>
        <v>1.38375</v>
      </c>
      <c r="BG601" s="539" t="n">
        <f aca="false">IF(D601&gt;2,(I601-F601-M601-0.11),IF(($I601+M601)&lt;=2,0,IF(($I601+M601)&gt;3,0.85,(I601+M601+0.2-BF601))))</f>
        <v>0</v>
      </c>
      <c r="BH601" s="539" t="n">
        <f aca="false">IF(D601&gt;2,ROUND(((1.42+0.4)+(0.91+0.4))*2*BG601,2),ROUND(AV601*AX601*BF601,2))</f>
        <v>2.71</v>
      </c>
      <c r="BI601" s="539" t="n">
        <f aca="false">ROUND(((PI()*0.9^2)/4)*BG601,2)</f>
        <v>0</v>
      </c>
      <c r="BJ601" s="550" t="n">
        <f aca="false">ROUND(BD601-BE601-BH601-BI601-BB601-BC601,2)</f>
        <v>16.64</v>
      </c>
      <c r="BK601" s="516"/>
    </row>
    <row r="602" customFormat="false" ht="14.25" hidden="false" customHeight="false" outlineLevel="0" collapsed="false">
      <c r="A602" s="503"/>
      <c r="B602" s="504"/>
      <c r="C602" s="604"/>
      <c r="D602" s="505"/>
      <c r="E602" s="505"/>
      <c r="F602" s="505"/>
      <c r="G602" s="505"/>
      <c r="H602" s="507"/>
      <c r="I602" s="508"/>
      <c r="J602" s="508"/>
      <c r="K602" s="508"/>
      <c r="L602" s="509"/>
      <c r="M602" s="510"/>
      <c r="N602" s="510"/>
      <c r="O602" s="509"/>
      <c r="P602" s="509"/>
      <c r="Q602" s="511"/>
      <c r="R602" s="511"/>
      <c r="S602" s="511"/>
      <c r="T602" s="511"/>
      <c r="U602" s="511"/>
      <c r="V602" s="512"/>
      <c r="W602" s="513"/>
      <c r="X602" s="518"/>
      <c r="Y602" s="505"/>
      <c r="Z602" s="551"/>
      <c r="AA602" s="505"/>
      <c r="AB602" s="552"/>
      <c r="AC602" s="553"/>
      <c r="AD602" s="553"/>
      <c r="AE602" s="554"/>
      <c r="AF602" s="554"/>
      <c r="AG602" s="551"/>
      <c r="AH602" s="555"/>
      <c r="AI602" s="555"/>
      <c r="AJ602" s="555"/>
      <c r="AK602" s="555"/>
      <c r="AL602" s="555"/>
      <c r="AM602" s="553"/>
      <c r="AN602" s="556"/>
      <c r="AO602" s="518"/>
      <c r="AP602" s="504"/>
      <c r="AQ602" s="604"/>
      <c r="AR602" s="505"/>
      <c r="AS602" s="505"/>
      <c r="AT602" s="505"/>
      <c r="AU602" s="507"/>
      <c r="AV602" s="505"/>
      <c r="AW602" s="551"/>
      <c r="AX602" s="505"/>
      <c r="AY602" s="510"/>
      <c r="AZ602" s="510"/>
      <c r="BA602" s="510"/>
      <c r="BB602" s="509"/>
      <c r="BC602" s="509"/>
      <c r="BD602" s="509"/>
      <c r="BE602" s="509"/>
      <c r="BF602" s="511"/>
      <c r="BG602" s="511"/>
      <c r="BH602" s="511"/>
      <c r="BI602" s="511"/>
      <c r="BJ602" s="515"/>
      <c r="BK602" s="516"/>
    </row>
    <row r="603" s="456" customFormat="true" ht="14.25" hidden="false" customHeight="false" outlineLevel="0" collapsed="false">
      <c r="A603" s="557" t="s">
        <v>1680</v>
      </c>
      <c r="B603" s="504"/>
      <c r="C603" s="504"/>
      <c r="D603" s="505"/>
      <c r="E603" s="505"/>
      <c r="F603" s="505"/>
      <c r="G603" s="506"/>
      <c r="H603" s="507"/>
      <c r="I603" s="508"/>
      <c r="J603" s="508"/>
      <c r="K603" s="508"/>
      <c r="L603" s="509"/>
      <c r="M603" s="510"/>
      <c r="N603" s="510"/>
      <c r="O603" s="509"/>
      <c r="P603" s="509"/>
      <c r="Q603" s="511"/>
      <c r="R603" s="511"/>
      <c r="S603" s="511"/>
      <c r="T603" s="511"/>
      <c r="U603" s="511"/>
      <c r="V603" s="512"/>
      <c r="W603" s="513"/>
      <c r="X603" s="528" t="str">
        <f aca="false">$A603</f>
        <v>Rua Jorn. Ari Guanabara ==&gt; Av. José Cortez Jr. ==&gt; Rua Felipe Geraldo Vicente ==&gt; Av. Ewerton Xavier ==&gt; Av. Augusto Vieira Jaques</v>
      </c>
      <c r="Y603" s="522"/>
      <c r="Z603" s="522"/>
      <c r="AA603" s="522"/>
      <c r="AB603" s="525"/>
      <c r="AC603" s="525"/>
      <c r="AD603" s="525"/>
      <c r="AE603" s="525"/>
      <c r="AF603" s="523"/>
      <c r="AG603" s="525"/>
      <c r="AH603" s="525"/>
      <c r="AI603" s="525"/>
      <c r="AJ603" s="525"/>
      <c r="AK603" s="525"/>
      <c r="AL603" s="525"/>
      <c r="AM603" s="525"/>
      <c r="AN603" s="527"/>
      <c r="AO603" s="557" t="str">
        <f aca="false">$A603</f>
        <v>Rua Jorn. Ari Guanabara ==&gt; Av. José Cortez Jr. ==&gt; Rua Felipe Geraldo Vicente ==&gt; Av. Ewerton Xavier ==&gt; Av. Augusto Vieira Jaques</v>
      </c>
      <c r="AP603" s="504"/>
      <c r="AQ603" s="504"/>
      <c r="AR603" s="505"/>
      <c r="AS603" s="505"/>
      <c r="AT603" s="505"/>
      <c r="AU603" s="507"/>
      <c r="AV603" s="506"/>
      <c r="AW603" s="506"/>
      <c r="AX603" s="506"/>
      <c r="AY603" s="510"/>
      <c r="AZ603" s="510"/>
      <c r="BA603" s="510"/>
      <c r="BB603" s="509"/>
      <c r="BC603" s="509"/>
      <c r="BD603" s="509"/>
      <c r="BE603" s="509"/>
      <c r="BF603" s="509"/>
      <c r="BG603" s="509"/>
      <c r="BH603" s="509"/>
      <c r="BI603" s="509"/>
      <c r="BJ603" s="515"/>
      <c r="BK603" s="516"/>
    </row>
    <row r="604" customFormat="false" ht="14.25" hidden="false" customHeight="false" outlineLevel="0" collapsed="false">
      <c r="A604" s="558" t="s">
        <v>1681</v>
      </c>
      <c r="B604" s="570" t="s">
        <v>10</v>
      </c>
      <c r="C604" s="559" t="s">
        <v>1682</v>
      </c>
      <c r="D604" s="560" t="n">
        <v>0.4</v>
      </c>
      <c r="E604" s="561"/>
      <c r="F604" s="561"/>
      <c r="G604" s="560" t="s">
        <v>1150</v>
      </c>
      <c r="H604" s="562" t="n">
        <v>30</v>
      </c>
      <c r="I604" s="563" t="n">
        <v>1</v>
      </c>
      <c r="J604" s="563" t="n">
        <v>1</v>
      </c>
      <c r="K604" s="536" t="n">
        <v>0.124</v>
      </c>
      <c r="L604" s="537" t="n">
        <f aca="false">ROUND((I604+J604)/2,2)</f>
        <v>1</v>
      </c>
      <c r="M604" s="538" t="n">
        <f aca="false">IF(F604=0,ROUND($D604*0.1,2),IF(D604&gt;2.8,0.18,0.15))</f>
        <v>0.04</v>
      </c>
      <c r="N604" s="538" t="n">
        <f aca="false">IF(F604=0,IF(ROUND($D604/4,2),IF(ROUND(($D604*1.2)/6,2)&lt;0.1,0.1,ROUND(($D604*1.2)/6,2))),0.5)</f>
        <v>0.1</v>
      </c>
      <c r="O604" s="537" t="n">
        <f aca="false">L604+M604+N604</f>
        <v>1.14</v>
      </c>
      <c r="P604" s="537" t="n">
        <f aca="false">IF(O604&lt;2,(D604+M604*2)+0.6,(D604+M604*2)+0.6+ROUNDUP(O604-2,0)*0.1)</f>
        <v>1.08</v>
      </c>
      <c r="Q604" s="539" t="n">
        <f aca="false">IF($O604&lt;=$W$4,ROUND(IF($O604&lt;1.5,$O604*$H604*$P604,1.5*$H604*$P604),2),0)</f>
        <v>36.94</v>
      </c>
      <c r="R604" s="539" t="n">
        <f aca="false">IF($O604&gt;$W$4,ROUND(IF($O604&lt;1.5,$O604*$H604*$P604,1.5*$H604*$P604),2),0)</f>
        <v>0</v>
      </c>
      <c r="S604" s="539" t="n">
        <f aca="false">IF($O604&gt;$W$4,ROUND(IF($O604&lt;1.5,0,IF($O604&gt;3,1.5*$H604*$P604,($O604-1.5)*$H604*$P604)),2),0)</f>
        <v>0</v>
      </c>
      <c r="T604" s="539" t="n">
        <f aca="false">IF($O604&gt;$W$4,ROUND(IF($O604&lt;3,0,IF($O604&gt;4.5,1.5*$H604*$P604,($O604-3)*$H604*$P604)),2),0)</f>
        <v>0</v>
      </c>
      <c r="U604" s="539" t="n">
        <f aca="false">IF($O604&gt;$W$4,ROUND(IF($O604&lt;4.5,0,IF($O604&gt;6,($O604-4.5)*$H604*$P604,($O604-4.5)*$H604*$P604)),2),0)</f>
        <v>0</v>
      </c>
      <c r="V604" s="540" t="n">
        <f aca="false">IF($O604&gt;$W$4,IF($O604&lt;=4,ROUND($H604*($O604+0.5)*2,2),0),0)</f>
        <v>0</v>
      </c>
      <c r="W604" s="541" t="n">
        <f aca="false">IF($O604&gt;$W$4,IF($O604&gt;4,ROUND($H604*($O604+0.5)*2,2),0),0)</f>
        <v>0</v>
      </c>
      <c r="X604" s="558" t="str">
        <f aca="false">A604</f>
        <v>JD1</v>
      </c>
      <c r="Y604" s="560" t="n">
        <f aca="false">IF($D604=0.4,1.2,IF($D604=0.6,1.2,IF($D604=0.8,1.3,IF($D604=1,1.5,IF($D604=1.2,1.7,IF($D604&lt;=2,2,"--"))))))</f>
        <v>1.2</v>
      </c>
      <c r="Z604" s="564" t="s">
        <v>1151</v>
      </c>
      <c r="AA604" s="561" t="n">
        <f aca="false">Y604</f>
        <v>1.2</v>
      </c>
      <c r="AB604" s="543" t="n">
        <f aca="false">IF($Y604="--","--",I604)</f>
        <v>1</v>
      </c>
      <c r="AC604" s="544" t="n">
        <f aca="false">IF($Y604="--","--",IF(D604&gt;1.5,0.15,ROUND($D604*0.1,2)))</f>
        <v>0.04</v>
      </c>
      <c r="AD604" s="544" t="n">
        <f aca="false">IF($Y604="--","--",0.15)</f>
        <v>0.15</v>
      </c>
      <c r="AE604" s="545" t="n">
        <f aca="false">IF($Y604="--","--",ROUND(AB604+AC604+AD604,2))</f>
        <v>1.19</v>
      </c>
      <c r="AF604" s="565" t="n">
        <f aca="false">IF($Y604="--","--",IF($AB604&lt;=2,$Y604+1,($Y604+1)+ROUNDUP($AB604-2,0)*0.1))</f>
        <v>2.2</v>
      </c>
      <c r="AG604" s="566" t="n">
        <f aca="false">IF($D604=0.4,0.92,IF($D604=0.6,0.68,IF($D604=0.8,0.74,IF($D604=1,0.7,IF($D604=1.2,0.66,IF($D604=1.5,0.6,IF($D604&lt;=2,(2.4-(D604+0.3)),"--")))))))</f>
        <v>0.92</v>
      </c>
      <c r="AH604" s="547" t="n">
        <f aca="false">IF($Y604="--","--",IF($AE604&lt;=$W$4,ROUND(IF($AE604&lt;1.5,$AE604*$AF604*$AG604,1.5*$AF604*$AG604),2),0))</f>
        <v>2.41</v>
      </c>
      <c r="AI604" s="547" t="n">
        <f aca="false">IF($Y604="--","--",IF($AE604&gt;$W$4,ROUND(IF($AE604&lt;1.5,$AE604*$AF604*$AG604,1.5*$AF604*$AG604),2),0))</f>
        <v>0</v>
      </c>
      <c r="AJ604" s="547" t="n">
        <f aca="false">IF($Y604="--","--",IF($AE604&gt;$W$4,ROUND(IF($AE604&lt;1.5,0,IF($AE604&gt;3,1.5*$AF604*$AG604,($AE604-1.5)*$AF604*$AG604)),2),0))</f>
        <v>0</v>
      </c>
      <c r="AK604" s="547" t="n">
        <f aca="false">IF($Y604="--","--",IF($AE604&gt;$W$4,ROUND(IF($AE604&lt;3,0,IF($AE604&gt;4.5,1.5*$AF604*$AG604,($AE604-3)*$AF604*$AG604)),2),0))</f>
        <v>0</v>
      </c>
      <c r="AL604" s="547" t="n">
        <f aca="false">IF($Y604="--","--",IF($AE604&gt;$W$4,ROUND(IF($AE604&lt;4.5,0,IF($AE604&gt;6,($AE604-4.5)*$AF604*$AG604,($AE604-4.5)*$AF604*$AG604)),2),0))</f>
        <v>0</v>
      </c>
      <c r="AM604" s="544" t="n">
        <f aca="false">IF($Y604="--","--",IF($AE604&gt;$W$4,IF($AE604&lt;=4,ROUND(($AG604*4)*($AE604+0.5)*2,2),0),0))</f>
        <v>0</v>
      </c>
      <c r="AN604" s="548" t="n">
        <f aca="false">IF($Y604="--","--",IF($AE604&gt;$W$4,IF($AE604&gt;4,ROUND(($AG604*4)*($AE604+0.5)*2,2),0),0))</f>
        <v>0</v>
      </c>
      <c r="AO604" s="558" t="s">
        <v>1681</v>
      </c>
      <c r="AP604" s="570" t="s">
        <v>10</v>
      </c>
      <c r="AQ604" s="571" t="s">
        <v>1682</v>
      </c>
      <c r="AR604" s="560" t="n">
        <v>0.4</v>
      </c>
      <c r="AS604" s="561"/>
      <c r="AT604" s="561"/>
      <c r="AU604" s="562" t="n">
        <v>30</v>
      </c>
      <c r="AV604" s="560" t="n">
        <f aca="false">IF($Y604="--","--",Y604+0.2)</f>
        <v>1.4</v>
      </c>
      <c r="AW604" s="564" t="s">
        <v>1151</v>
      </c>
      <c r="AX604" s="561" t="n">
        <f aca="false">AV604</f>
        <v>1.4</v>
      </c>
      <c r="AY604" s="538" t="n">
        <f aca="false">IF(D604&gt;2,AU604,AU604-AV604)</f>
        <v>28.6</v>
      </c>
      <c r="AZ604" s="538" t="n">
        <f aca="false">N604</f>
        <v>0.1</v>
      </c>
      <c r="BA604" s="538" t="n">
        <f aca="false">P604</f>
        <v>1.08</v>
      </c>
      <c r="BB604" s="537" t="n">
        <f aca="false">IF(F604=0,IF(ROUND(AY604*(((N604*P604)+(((D604+M604*2)/6)*P604))-ROUND(((D604+M604*2)^2)*((PI()*96.379/(4*360))-((SIN((96.379/2)*PI()/180))*(COS((96.379/2)*PI()/180))/4)),4)),2),ROUND(AY604*(((N604*P604)+(((D604+M604*2)/4)*P604))-ROUND(((D604+M604*2)^2)*((PI()*120/(4*360))-((SIN((120/2)*PI()/180))*(COS((120/2)*PI()/180))/4)),4)),2)),0)</f>
        <v>5.78</v>
      </c>
      <c r="BC604" s="549" t="n">
        <f aca="false">IF(F604&gt;0,ROUND(AY604*N604*P604,2),0)</f>
        <v>0</v>
      </c>
      <c r="BD604" s="549" t="n">
        <f aca="false">SUM(Q604:U604,AH604:AL604)</f>
        <v>39.35</v>
      </c>
      <c r="BE604" s="549" t="n">
        <f aca="false">IF(F604=0,ROUND((PI()*((D604+M604*2)^2)/4)*AY604,2),ROUND((D604+M604*2)*(F604+M604*2)*AY604,2))</f>
        <v>5.18</v>
      </c>
      <c r="BF604" s="572" t="n">
        <f aca="false">IF(($I604+M604-0.15)&lt;=2,($I604+M604+0.15),IF(($I604+M604)&lt;=3,2.35,($I604+M604+0.2)-0.85))</f>
        <v>1.19</v>
      </c>
      <c r="BG604" s="572" t="n">
        <f aca="false">IF(D604&gt;2,(I604-F604-M604-0.11),IF(($I604+M604)&lt;=2,0,IF(($I604+M604)&gt;3,0.85,(I604+M604+0.2-BF604))))</f>
        <v>0</v>
      </c>
      <c r="BH604" s="572" t="n">
        <f aca="false">IF(D604&gt;2,ROUND(((1.42+0.4)+(0.91+0.4))*2*BG604,2),ROUND(AV604*AX604*BF604,2))</f>
        <v>2.33</v>
      </c>
      <c r="BI604" s="572" t="n">
        <f aca="false">ROUND(((PI()*0.9^2)/4)*BG604,2)</f>
        <v>0</v>
      </c>
      <c r="BJ604" s="550" t="n">
        <f aca="false">ROUND(BD604-BE604-BH604-BI604-BB604-BC604,2)</f>
        <v>26.06</v>
      </c>
      <c r="BK604" s="516"/>
    </row>
    <row r="605" customFormat="false" ht="14.25" hidden="false" customHeight="false" outlineLevel="0" collapsed="false">
      <c r="A605" s="558" t="s">
        <v>1682</v>
      </c>
      <c r="B605" s="570" t="s">
        <v>10</v>
      </c>
      <c r="C605" s="559" t="s">
        <v>1683</v>
      </c>
      <c r="D605" s="560" t="n">
        <v>0.4</v>
      </c>
      <c r="E605" s="561"/>
      <c r="F605" s="561"/>
      <c r="G605" s="560" t="s">
        <v>1150</v>
      </c>
      <c r="H605" s="562" t="n">
        <v>40</v>
      </c>
      <c r="I605" s="563" t="n">
        <v>1.124</v>
      </c>
      <c r="J605" s="563" t="n">
        <v>1.124</v>
      </c>
      <c r="K605" s="536" t="n">
        <v>0.124</v>
      </c>
      <c r="L605" s="537" t="n">
        <f aca="false">ROUND((I605+J605)/2,2)</f>
        <v>1.12</v>
      </c>
      <c r="M605" s="538" t="n">
        <f aca="false">IF(F605=0,ROUND($D605*0.1,2),IF(D605&gt;2.8,0.18,0.15))</f>
        <v>0.04</v>
      </c>
      <c r="N605" s="538" t="n">
        <f aca="false">IF(F605=0,IF(ROUND($D605/4,2),IF(ROUND(($D605*1.2)/6,2)&lt;0.1,0.1,ROUND(($D605*1.2)/6,2))),0.5)</f>
        <v>0.1</v>
      </c>
      <c r="O605" s="537" t="n">
        <f aca="false">L605+M605+N605</f>
        <v>1.26</v>
      </c>
      <c r="P605" s="537" t="n">
        <f aca="false">IF(O605&lt;2,(D605+M605*2)+0.6,(D605+M605*2)+0.6+ROUNDUP(O605-2,0)*0.1)</f>
        <v>1.08</v>
      </c>
      <c r="Q605" s="539" t="n">
        <f aca="false">IF($O605&lt;=$W$4,ROUND(IF($O605&lt;1.5,$O605*$H605*$P605,1.5*$H605*$P605),2),0)</f>
        <v>54.43</v>
      </c>
      <c r="R605" s="539" t="n">
        <f aca="false">IF($O605&gt;$W$4,ROUND(IF($O605&lt;1.5,$O605*$H605*$P605,1.5*$H605*$P605),2),0)</f>
        <v>0</v>
      </c>
      <c r="S605" s="539" t="n">
        <f aca="false">IF($O605&gt;$W$4,ROUND(IF($O605&lt;1.5,0,IF($O605&gt;3,1.5*$H605*$P605,($O605-1.5)*$H605*$P605)),2),0)</f>
        <v>0</v>
      </c>
      <c r="T605" s="539" t="n">
        <f aca="false">IF($O605&gt;$W$4,ROUND(IF($O605&lt;3,0,IF($O605&gt;4.5,1.5*$H605*$P605,($O605-3)*$H605*$P605)),2),0)</f>
        <v>0</v>
      </c>
      <c r="U605" s="539" t="n">
        <f aca="false">IF($O605&gt;$W$4,ROUND(IF($O605&lt;4.5,0,IF($O605&gt;6,($O605-4.5)*$H605*$P605,($O605-4.5)*$H605*$P605)),2),0)</f>
        <v>0</v>
      </c>
      <c r="V605" s="540" t="n">
        <f aca="false">IF($O605&gt;$W$4,IF($O605&lt;=4,ROUND($H605*($O605+0.5)*2,2),0),0)</f>
        <v>0</v>
      </c>
      <c r="W605" s="541" t="n">
        <f aca="false">IF($O605&gt;$W$4,IF($O605&gt;4,ROUND($H605*($O605+0.5)*2,2),0),0)</f>
        <v>0</v>
      </c>
      <c r="X605" s="558" t="str">
        <f aca="false">A605</f>
        <v>JD2</v>
      </c>
      <c r="Y605" s="560" t="n">
        <f aca="false">IF($D605=0.4,1.2,IF($D605=0.6,1.2,IF($D605=0.8,1.3,IF($D605=1,1.5,IF($D605=1.2,1.7,IF($D605&lt;=2,2,"--"))))))</f>
        <v>1.2</v>
      </c>
      <c r="Z605" s="564" t="s">
        <v>1151</v>
      </c>
      <c r="AA605" s="561" t="n">
        <f aca="false">Y605</f>
        <v>1.2</v>
      </c>
      <c r="AB605" s="543" t="n">
        <f aca="false">IF($Y605="--","--",I605)</f>
        <v>1.124</v>
      </c>
      <c r="AC605" s="544" t="n">
        <f aca="false">IF($Y605="--","--",IF(D605&gt;1.5,0.15,ROUND($D605*0.1,2)))</f>
        <v>0.04</v>
      </c>
      <c r="AD605" s="544" t="n">
        <f aca="false">IF($Y605="--","--",0.15)</f>
        <v>0.15</v>
      </c>
      <c r="AE605" s="545" t="n">
        <f aca="false">IF($Y605="--","--",ROUND(AB605+AC605+AD605,2))</f>
        <v>1.31</v>
      </c>
      <c r="AF605" s="565" t="n">
        <f aca="false">IF($Y605="--","--",IF($AB605&lt;=2,$Y605+1,($Y605+1)+ROUNDUP($AB605-2,0)*0.1))</f>
        <v>2.2</v>
      </c>
      <c r="AG605" s="566" t="n">
        <f aca="false">IF($D605=0.4,0.92,IF($D605=0.6,0.68,IF($D605=0.8,0.74,IF($D605=1,0.7,IF($D605=1.2,0.66,IF($D605=1.5,0.6,IF($D605&lt;=2,(2.4-(D605+0.3)),"--")))))))</f>
        <v>0.92</v>
      </c>
      <c r="AH605" s="547" t="n">
        <f aca="false">IF($Y605="--","--",IF($AE605&lt;=$W$4,ROUND(IF($AE605&lt;1.5,$AE605*$AF605*$AG605,1.5*$AF605*$AG605),2),0))</f>
        <v>2.65</v>
      </c>
      <c r="AI605" s="547" t="n">
        <f aca="false">IF($Y605="--","--",IF($AE605&gt;$W$4,ROUND(IF($AE605&lt;1.5,$AE605*$AF605*$AG605,1.5*$AF605*$AG605),2),0))</f>
        <v>0</v>
      </c>
      <c r="AJ605" s="547" t="n">
        <f aca="false">IF($Y605="--","--",IF($AE605&gt;$W$4,ROUND(IF($AE605&lt;1.5,0,IF($AE605&gt;3,1.5*$AF605*$AG605,($AE605-1.5)*$AF605*$AG605)),2),0))</f>
        <v>0</v>
      </c>
      <c r="AK605" s="547" t="n">
        <f aca="false">IF($Y605="--","--",IF($AE605&gt;$W$4,ROUND(IF($AE605&lt;3,0,IF($AE605&gt;4.5,1.5*$AF605*$AG605,($AE605-3)*$AF605*$AG605)),2),0))</f>
        <v>0</v>
      </c>
      <c r="AL605" s="547" t="n">
        <f aca="false">IF($Y605="--","--",IF($AE605&gt;$W$4,ROUND(IF($AE605&lt;4.5,0,IF($AE605&gt;6,($AE605-4.5)*$AF605*$AG605,($AE605-4.5)*$AF605*$AG605)),2),0))</f>
        <v>0</v>
      </c>
      <c r="AM605" s="544" t="n">
        <f aca="false">IF($Y605="--","--",IF($AE605&gt;$W$4,IF($AE605&lt;=4,ROUND(($AG605*4)*($AE605+0.5)*2,2),0),0))</f>
        <v>0</v>
      </c>
      <c r="AN605" s="548" t="n">
        <f aca="false">IF($Y605="--","--",IF($AE605&gt;$W$4,IF($AE605&gt;4,ROUND(($AG605*4)*($AE605+0.5)*2,2),0),0))</f>
        <v>0</v>
      </c>
      <c r="AO605" s="558" t="s">
        <v>1682</v>
      </c>
      <c r="AP605" s="570" t="s">
        <v>10</v>
      </c>
      <c r="AQ605" s="571" t="s">
        <v>1683</v>
      </c>
      <c r="AR605" s="560" t="n">
        <v>0.4</v>
      </c>
      <c r="AS605" s="561"/>
      <c r="AT605" s="561"/>
      <c r="AU605" s="562" t="n">
        <v>40</v>
      </c>
      <c r="AV605" s="560" t="n">
        <f aca="false">IF($Y605="--","--",Y605+0.2)</f>
        <v>1.4</v>
      </c>
      <c r="AW605" s="564" t="s">
        <v>1151</v>
      </c>
      <c r="AX605" s="561" t="n">
        <f aca="false">AV605</f>
        <v>1.4</v>
      </c>
      <c r="AY605" s="538" t="n">
        <f aca="false">IF(D605&gt;2,AU605,AU605-AV605)</f>
        <v>38.6</v>
      </c>
      <c r="AZ605" s="538" t="n">
        <f aca="false">N605</f>
        <v>0.1</v>
      </c>
      <c r="BA605" s="538" t="n">
        <f aca="false">P605</f>
        <v>1.08</v>
      </c>
      <c r="BB605" s="537" t="n">
        <f aca="false">IF(F605=0,IF(ROUND(AY605*(((N605*P605)+(((D605+M605*2)/6)*P605))-ROUND(((D605+M605*2)^2)*((PI()*96.379/(4*360))-((SIN((96.379/2)*PI()/180))*(COS((96.379/2)*PI()/180))/4)),4)),2),ROUND(AY605*(((N605*P605)+(((D605+M605*2)/4)*P605))-ROUND(((D605+M605*2)^2)*((PI()*120/(4*360))-((SIN((120/2)*PI()/180))*(COS((120/2)*PI()/180))/4)),4)),2)),0)</f>
        <v>7.8</v>
      </c>
      <c r="BC605" s="549" t="n">
        <f aca="false">IF(F605&gt;0,ROUND(AY605*N605*P605,2),0)</f>
        <v>0</v>
      </c>
      <c r="BD605" s="549" t="n">
        <f aca="false">SUM(Q605:U605,AH605:AL605)</f>
        <v>57.08</v>
      </c>
      <c r="BE605" s="549" t="n">
        <f aca="false">IF(F605=0,ROUND((PI()*((D605+M605*2)^2)/4)*AY605,2),ROUND((D605+M605*2)*(F605+M605*2)*AY605,2))</f>
        <v>6.98</v>
      </c>
      <c r="BF605" s="572" t="n">
        <f aca="false">IF(($I605+M605-0.15)&lt;=2,($I605+M605+0.15),IF(($I605+M605)&lt;=3,2.35,($I605+M605+0.2)-0.85))</f>
        <v>1.314</v>
      </c>
      <c r="BG605" s="572" t="n">
        <f aca="false">IF(D605&gt;2,(I605-F605-M605-0.11),IF(($I605+M605)&lt;=2,0,IF(($I605+M605)&gt;3,0.85,(I605+M605+0.2-BF605))))</f>
        <v>0</v>
      </c>
      <c r="BH605" s="572" t="n">
        <f aca="false">IF(D605&gt;2,ROUND(((1.42+0.4)+(0.91+0.4))*2*BG605,2),ROUND(AV605*AX605*BF605,2))</f>
        <v>2.58</v>
      </c>
      <c r="BI605" s="572" t="n">
        <f aca="false">ROUND(((PI()*0.9^2)/4)*BG605,2)</f>
        <v>0</v>
      </c>
      <c r="BJ605" s="550" t="n">
        <f aca="false">ROUND(BD605-BE605-BH605-BI605-BB605-BC605,2)</f>
        <v>39.72</v>
      </c>
      <c r="BK605" s="516"/>
    </row>
    <row r="606" customFormat="false" ht="14.25" hidden="false" customHeight="false" outlineLevel="0" collapsed="false">
      <c r="A606" s="558" t="s">
        <v>1683</v>
      </c>
      <c r="B606" s="570" t="s">
        <v>10</v>
      </c>
      <c r="C606" s="559" t="s">
        <v>1564</v>
      </c>
      <c r="D606" s="560" t="n">
        <v>0.4</v>
      </c>
      <c r="E606" s="561"/>
      <c r="F606" s="561"/>
      <c r="G606" s="560" t="s">
        <v>1150</v>
      </c>
      <c r="H606" s="562" t="n">
        <v>40</v>
      </c>
      <c r="I606" s="563" t="n">
        <v>1.248</v>
      </c>
      <c r="J606" s="563" t="n">
        <v>1.5897</v>
      </c>
      <c r="K606" s="536" t="n">
        <v>0.4</v>
      </c>
      <c r="L606" s="537" t="n">
        <f aca="false">ROUND((I606+J606)/2,2)</f>
        <v>1.42</v>
      </c>
      <c r="M606" s="538" t="n">
        <f aca="false">IF(F606=0,ROUND($D606*0.1,2),IF(D606&gt;2.8,0.18,0.15))</f>
        <v>0.04</v>
      </c>
      <c r="N606" s="538" t="n">
        <f aca="false">IF(F606=0,IF(ROUND($D606/4,2),IF(ROUND(($D606*1.2)/6,2)&lt;0.1,0.1,ROUND(($D606*1.2)/6,2))),0.5)</f>
        <v>0.1</v>
      </c>
      <c r="O606" s="537" t="n">
        <f aca="false">L606+M606+N606</f>
        <v>1.56</v>
      </c>
      <c r="P606" s="537" t="n">
        <f aca="false">IF(O606&lt;2,(D606+M606*2)+0.6,(D606+M606*2)+0.6+ROUNDUP(O606-2,0)*0.1)</f>
        <v>1.08</v>
      </c>
      <c r="Q606" s="539" t="n">
        <f aca="false">IF($O606&lt;=$W$4,ROUND(IF($O606&lt;1.5,$O606*$H606*$P606,1.5*$H606*$P606),2),0)</f>
        <v>0</v>
      </c>
      <c r="R606" s="539" t="n">
        <f aca="false">IF($O606&gt;$W$4,ROUND(IF($O606&lt;1.5,$O606*$H606*$P606,1.5*$H606*$P606),2),0)</f>
        <v>64.8</v>
      </c>
      <c r="S606" s="539" t="n">
        <f aca="false">IF($O606&gt;$W$4,ROUND(IF($O606&lt;1.5,0,IF($O606&gt;3,1.5*$H606*$P606,($O606-1.5)*$H606*$P606)),2),0)</f>
        <v>2.59</v>
      </c>
      <c r="T606" s="539" t="n">
        <f aca="false">IF($O606&gt;$W$4,ROUND(IF($O606&lt;3,0,IF($O606&gt;4.5,1.5*$H606*$P606,($O606-3)*$H606*$P606)),2),0)</f>
        <v>0</v>
      </c>
      <c r="U606" s="539" t="n">
        <f aca="false">IF($O606&gt;$W$4,ROUND(IF($O606&lt;4.5,0,IF($O606&gt;6,($O606-4.5)*$H606*$P606,($O606-4.5)*$H606*$P606)),2),0)</f>
        <v>0</v>
      </c>
      <c r="V606" s="540" t="n">
        <f aca="false">IF($O606&gt;$W$4,IF($O606&lt;=4,ROUND($H606*($O606+0.5)*2,2),0),0)</f>
        <v>164.8</v>
      </c>
      <c r="W606" s="541" t="n">
        <f aca="false">IF($O606&gt;$W$4,IF($O606&gt;4,ROUND($H606*($O606+0.5)*2,2),0),0)</f>
        <v>0</v>
      </c>
      <c r="X606" s="558" t="str">
        <f aca="false">A606</f>
        <v>JD3</v>
      </c>
      <c r="Y606" s="560" t="n">
        <f aca="false">IF($D606=0.4,1.2,IF($D606=0.6,1.2,IF($D606=0.8,1.3,IF($D606=1,1.5,IF($D606=1.2,1.7,IF($D606&lt;=2,2,"--"))))))</f>
        <v>1.2</v>
      </c>
      <c r="Z606" s="564" t="s">
        <v>1151</v>
      </c>
      <c r="AA606" s="561" t="n">
        <f aca="false">Y606</f>
        <v>1.2</v>
      </c>
      <c r="AB606" s="543" t="n">
        <f aca="false">IF($Y606="--","--",I606)</f>
        <v>1.248</v>
      </c>
      <c r="AC606" s="544" t="n">
        <f aca="false">IF($Y606="--","--",IF(D606&gt;1.5,0.15,ROUND($D606*0.1,2)))</f>
        <v>0.04</v>
      </c>
      <c r="AD606" s="544" t="n">
        <f aca="false">IF($Y606="--","--",0.15)</f>
        <v>0.15</v>
      </c>
      <c r="AE606" s="545" t="n">
        <f aca="false">IF($Y606="--","--",ROUND(AB606+AC606+AD606,2))</f>
        <v>1.44</v>
      </c>
      <c r="AF606" s="565" t="n">
        <f aca="false">IF($Y606="--","--",IF($AB606&lt;=2,$Y606+1,($Y606+1)+ROUNDUP($AB606-2,0)*0.1))</f>
        <v>2.2</v>
      </c>
      <c r="AG606" s="566" t="n">
        <f aca="false">IF($D606=0.4,0.92,IF($D606=0.6,0.68,IF($D606=0.8,0.74,IF($D606=1,0.7,IF($D606=1.2,0.66,IF($D606=1.5,0.6,IF($D606&lt;=2,(2.4-(D606+0.3)),"--")))))))</f>
        <v>0.92</v>
      </c>
      <c r="AH606" s="547" t="n">
        <f aca="false">IF($Y606="--","--",IF($AE606&lt;=$W$4,ROUND(IF($AE606&lt;1.5,$AE606*$AF606*$AG606,1.5*$AF606*$AG606),2),0))</f>
        <v>2.91</v>
      </c>
      <c r="AI606" s="547" t="n">
        <f aca="false">IF($Y606="--","--",IF($AE606&gt;$W$4,ROUND(IF($AE606&lt;1.5,$AE606*$AF606*$AG606,1.5*$AF606*$AG606),2),0))</f>
        <v>0</v>
      </c>
      <c r="AJ606" s="547" t="n">
        <f aca="false">IF($Y606="--","--",IF($AE606&gt;$W$4,ROUND(IF($AE606&lt;1.5,0,IF($AE606&gt;3,1.5*$AF606*$AG606,($AE606-1.5)*$AF606*$AG606)),2),0))</f>
        <v>0</v>
      </c>
      <c r="AK606" s="547" t="n">
        <f aca="false">IF($Y606="--","--",IF($AE606&gt;$W$4,ROUND(IF($AE606&lt;3,0,IF($AE606&gt;4.5,1.5*$AF606*$AG606,($AE606-3)*$AF606*$AG606)),2),0))</f>
        <v>0</v>
      </c>
      <c r="AL606" s="547" t="n">
        <f aca="false">IF($Y606="--","--",IF($AE606&gt;$W$4,ROUND(IF($AE606&lt;4.5,0,IF($AE606&gt;6,($AE606-4.5)*$AF606*$AG606,($AE606-4.5)*$AF606*$AG606)),2),0))</f>
        <v>0</v>
      </c>
      <c r="AM606" s="544" t="n">
        <f aca="false">IF($Y606="--","--",IF($AE606&gt;$W$4,IF($AE606&lt;=4,ROUND(($AG606*4)*($AE606+0.5)*2,2),0),0))</f>
        <v>0</v>
      </c>
      <c r="AN606" s="548" t="n">
        <f aca="false">IF($Y606="--","--",IF($AE606&gt;$W$4,IF($AE606&gt;4,ROUND(($AG606*4)*($AE606+0.5)*2,2),0),0))</f>
        <v>0</v>
      </c>
      <c r="AO606" s="558" t="s">
        <v>1683</v>
      </c>
      <c r="AP606" s="570" t="s">
        <v>10</v>
      </c>
      <c r="AQ606" s="571" t="s">
        <v>1564</v>
      </c>
      <c r="AR606" s="560" t="n">
        <v>0.4</v>
      </c>
      <c r="AS606" s="561"/>
      <c r="AT606" s="561"/>
      <c r="AU606" s="562" t="n">
        <v>40</v>
      </c>
      <c r="AV606" s="560" t="n">
        <f aca="false">IF($Y606="--","--",Y606+0.2)</f>
        <v>1.4</v>
      </c>
      <c r="AW606" s="564" t="s">
        <v>1151</v>
      </c>
      <c r="AX606" s="561" t="n">
        <f aca="false">AV606</f>
        <v>1.4</v>
      </c>
      <c r="AY606" s="538" t="n">
        <f aca="false">IF(D606&gt;2,AU606,AU606-AV606)</f>
        <v>38.6</v>
      </c>
      <c r="AZ606" s="538" t="n">
        <f aca="false">N606</f>
        <v>0.1</v>
      </c>
      <c r="BA606" s="538" t="n">
        <f aca="false">P606</f>
        <v>1.08</v>
      </c>
      <c r="BB606" s="537" t="n">
        <f aca="false">IF(F606=0,IF(ROUND(AY606*(((N606*P606)+(((D606+M606*2)/6)*P606))-ROUND(((D606+M606*2)^2)*((PI()*96.379/(4*360))-((SIN((96.379/2)*PI()/180))*(COS((96.379/2)*PI()/180))/4)),4)),2),ROUND(AY606*(((N606*P606)+(((D606+M606*2)/4)*P606))-ROUND(((D606+M606*2)^2)*((PI()*120/(4*360))-((SIN((120/2)*PI()/180))*(COS((120/2)*PI()/180))/4)),4)),2)),0)</f>
        <v>7.8</v>
      </c>
      <c r="BC606" s="549" t="n">
        <f aca="false">IF(F606&gt;0,ROUND(AY606*N606*P606,2),0)</f>
        <v>0</v>
      </c>
      <c r="BD606" s="549" t="n">
        <f aca="false">SUM(Q606:U606,AH606:AL606)</f>
        <v>70.3</v>
      </c>
      <c r="BE606" s="549" t="n">
        <f aca="false">IF(F606=0,ROUND((PI()*((D606+M606*2)^2)/4)*AY606,2),ROUND((D606+M606*2)*(F606+M606*2)*AY606,2))</f>
        <v>6.98</v>
      </c>
      <c r="BF606" s="572" t="n">
        <f aca="false">IF(($I606+M606-0.15)&lt;=2,($I606+M606+0.15),IF(($I606+M606)&lt;=3,2.35,($I606+M606+0.2)-0.85))</f>
        <v>1.438</v>
      </c>
      <c r="BG606" s="572" t="n">
        <f aca="false">IF(D606&gt;2,(I606-F606-M606-0.11),IF(($I606+M606)&lt;=2,0,IF(($I606+M606)&gt;3,0.85,(I606+M606+0.2-BF606))))</f>
        <v>0</v>
      </c>
      <c r="BH606" s="572" t="n">
        <f aca="false">IF(D606&gt;2,ROUND(((1.42+0.4)+(0.91+0.4))*2*BG606,2),ROUND(AV606*AX606*BF606,2))</f>
        <v>2.82</v>
      </c>
      <c r="BI606" s="572" t="n">
        <f aca="false">ROUND(((PI()*0.9^2)/4)*BG606,2)</f>
        <v>0</v>
      </c>
      <c r="BJ606" s="550" t="n">
        <f aca="false">ROUND(BD606-BE606-BH606-BI606-BB606-BC606,2)</f>
        <v>52.7</v>
      </c>
      <c r="BK606" s="516"/>
    </row>
    <row r="607" customFormat="false" ht="14.25" hidden="false" customHeight="false" outlineLevel="0" collapsed="false">
      <c r="A607" s="558" t="s">
        <v>1564</v>
      </c>
      <c r="B607" s="570" t="s">
        <v>10</v>
      </c>
      <c r="C607" s="559" t="s">
        <v>1684</v>
      </c>
      <c r="D607" s="560" t="n">
        <v>0.8</v>
      </c>
      <c r="E607" s="561"/>
      <c r="F607" s="561"/>
      <c r="G607" s="560" t="s">
        <v>1150</v>
      </c>
      <c r="H607" s="562" t="n">
        <v>35</v>
      </c>
      <c r="I607" s="563" t="n">
        <v>1.9897</v>
      </c>
      <c r="J607" s="563" t="n">
        <v>2.21199999999999</v>
      </c>
      <c r="K607" s="536" t="n">
        <v>0</v>
      </c>
      <c r="L607" s="537" t="n">
        <f aca="false">ROUND((I607+J607)/2,2)</f>
        <v>2.1</v>
      </c>
      <c r="M607" s="538" t="n">
        <f aca="false">IF(F607=0,ROUND($D607*0.1,2),IF(D607&gt;2.8,0.18,0.15))</f>
        <v>0.08</v>
      </c>
      <c r="N607" s="538" t="n">
        <f aca="false">IF(F607=0,IF(ROUND($D607/4,2),IF(ROUND(($D607*1.2)/6,2)&lt;0.1,0.1,ROUND(($D607*1.2)/6,2))),0.5)</f>
        <v>0.16</v>
      </c>
      <c r="O607" s="537" t="n">
        <f aca="false">L607+M607+N607</f>
        <v>2.34</v>
      </c>
      <c r="P607" s="537" t="n">
        <f aca="false">IF(O607&lt;2,(D607+M607*2)+0.6,(D607+M607*2)+0.6+ROUNDUP(O607-2,0)*0.1)</f>
        <v>1.66</v>
      </c>
      <c r="Q607" s="539" t="n">
        <f aca="false">IF($O607&lt;=$W$4,ROUND(IF($O607&lt;1.5,$O607*$H607*$P607,1.5*$H607*$P607),2),0)</f>
        <v>0</v>
      </c>
      <c r="R607" s="539" t="n">
        <f aca="false">IF($O607&gt;$W$4,ROUND(IF($O607&lt;1.5,$O607*$H607*$P607,1.5*$H607*$P607),2),0)</f>
        <v>87.15</v>
      </c>
      <c r="S607" s="539" t="n">
        <f aca="false">IF($O607&gt;$W$4,ROUND(IF($O607&lt;1.5,0,IF($O607&gt;3,1.5*$H607*$P607,($O607-1.5)*$H607*$P607)),2),0)</f>
        <v>48.8</v>
      </c>
      <c r="T607" s="539" t="n">
        <f aca="false">IF($O607&gt;$W$4,ROUND(IF($O607&lt;3,0,IF($O607&gt;4.5,1.5*$H607*$P607,($O607-3)*$H607*$P607)),2),0)</f>
        <v>0</v>
      </c>
      <c r="U607" s="539" t="n">
        <f aca="false">IF($O607&gt;$W$4,ROUND(IF($O607&lt;4.5,0,IF($O607&gt;6,($O607-4.5)*$H607*$P607,($O607-4.5)*$H607*$P607)),2),0)</f>
        <v>0</v>
      </c>
      <c r="V607" s="540" t="n">
        <f aca="false">IF($O607&gt;$W$4,IF($O607&lt;=4,ROUND($H607*($O607+0.5)*2,2),0),0)</f>
        <v>198.8</v>
      </c>
      <c r="W607" s="541" t="n">
        <f aca="false">IF($O607&gt;$W$4,IF($O607&gt;4,ROUND($H607*($O607+0.5)*2,2),0),0)</f>
        <v>0</v>
      </c>
      <c r="X607" s="558" t="str">
        <f aca="false">A607</f>
        <v>JD4</v>
      </c>
      <c r="Y607" s="560" t="n">
        <f aca="false">IF($D607=0.4,1.2,IF($D607=0.6,1.2,IF($D607=0.8,1.3,IF($D607=1,1.5,IF($D607=1.2,1.7,IF($D607&lt;=2,2,"--"))))))</f>
        <v>1.3</v>
      </c>
      <c r="Z607" s="564" t="s">
        <v>1151</v>
      </c>
      <c r="AA607" s="561" t="n">
        <f aca="false">Y607</f>
        <v>1.3</v>
      </c>
      <c r="AB607" s="543" t="n">
        <f aca="false">IF($Y607="--","--",I607)</f>
        <v>1.9897</v>
      </c>
      <c r="AC607" s="544" t="n">
        <f aca="false">IF($Y607="--","--",IF(D607&gt;1.5,0.15,ROUND($D607*0.1,2)))</f>
        <v>0.08</v>
      </c>
      <c r="AD607" s="544" t="n">
        <f aca="false">IF($Y607="--","--",0.15)</f>
        <v>0.15</v>
      </c>
      <c r="AE607" s="545" t="n">
        <f aca="false">IF($Y607="--","--",ROUND(AB607+AC607+AD607,2))</f>
        <v>2.22</v>
      </c>
      <c r="AF607" s="565" t="n">
        <f aca="false">IF($Y607="--","--",IF($AB607&lt;=2,$Y607+1,($Y607+1)+ROUNDUP($AB607-2,0)*0.1))</f>
        <v>2.3</v>
      </c>
      <c r="AG607" s="566" t="n">
        <f aca="false">IF($D607=0.4,0.92,IF($D607=0.6,0.68,IF($D607=0.8,0.74,IF($D607=1,0.7,IF($D607=1.2,0.66,IF($D607=1.5,0.6,IF($D607&lt;=2,(2.4-(D607+0.3)),"--")))))))</f>
        <v>0.74</v>
      </c>
      <c r="AH607" s="547" t="n">
        <f aca="false">IF($Y607="--","--",IF($AE607&lt;=$W$4,ROUND(IF($AE607&lt;1.5,$AE607*$AF607*$AG607,1.5*$AF607*$AG607),2),0))</f>
        <v>0</v>
      </c>
      <c r="AI607" s="547" t="n">
        <f aca="false">IF($Y607="--","--",IF($AE607&gt;$W$4,ROUND(IF($AE607&lt;1.5,$AE607*$AF607*$AG607,1.5*$AF607*$AG607),2),0))</f>
        <v>2.55</v>
      </c>
      <c r="AJ607" s="547" t="n">
        <f aca="false">IF($Y607="--","--",IF($AE607&gt;$W$4,ROUND(IF($AE607&lt;1.5,0,IF($AE607&gt;3,1.5*$AF607*$AG607,($AE607-1.5)*$AF607*$AG607)),2),0))</f>
        <v>1.23</v>
      </c>
      <c r="AK607" s="547" t="n">
        <f aca="false">IF($Y607="--","--",IF($AE607&gt;$W$4,ROUND(IF($AE607&lt;3,0,IF($AE607&gt;4.5,1.5*$AF607*$AG607,($AE607-3)*$AF607*$AG607)),2),0))</f>
        <v>0</v>
      </c>
      <c r="AL607" s="547" t="n">
        <f aca="false">IF($Y607="--","--",IF($AE607&gt;$W$4,ROUND(IF($AE607&lt;4.5,0,IF($AE607&gt;6,($AE607-4.5)*$AF607*$AG607,($AE607-4.5)*$AF607*$AG607)),2),0))</f>
        <v>0</v>
      </c>
      <c r="AM607" s="544" t="n">
        <f aca="false">IF($Y607="--","--",IF($AE607&gt;$W$4,IF($AE607&lt;=4,ROUND(($AG607*4)*($AE607+0.5)*2,2),0),0))</f>
        <v>16.1</v>
      </c>
      <c r="AN607" s="548" t="n">
        <f aca="false">IF($Y607="--","--",IF($AE607&gt;$W$4,IF($AE607&gt;4,ROUND(($AG607*4)*($AE607+0.5)*2,2),0),0))</f>
        <v>0</v>
      </c>
      <c r="AO607" s="558" t="s">
        <v>1564</v>
      </c>
      <c r="AP607" s="570" t="s">
        <v>10</v>
      </c>
      <c r="AQ607" s="571" t="s">
        <v>1684</v>
      </c>
      <c r="AR607" s="560" t="n">
        <v>0.8</v>
      </c>
      <c r="AS607" s="561"/>
      <c r="AT607" s="561"/>
      <c r="AU607" s="562" t="n">
        <v>35</v>
      </c>
      <c r="AV607" s="560" t="n">
        <f aca="false">IF($Y607="--","--",Y607+0.2)</f>
        <v>1.5</v>
      </c>
      <c r="AW607" s="564" t="s">
        <v>1151</v>
      </c>
      <c r="AX607" s="561" t="n">
        <f aca="false">AV607</f>
        <v>1.5</v>
      </c>
      <c r="AY607" s="538" t="n">
        <f aca="false">IF(D607&gt;2,AU607,AU607-AV607)</f>
        <v>33.5</v>
      </c>
      <c r="AZ607" s="538" t="n">
        <f aca="false">N607</f>
        <v>0.16</v>
      </c>
      <c r="BA607" s="538" t="n">
        <f aca="false">P607</f>
        <v>1.66</v>
      </c>
      <c r="BB607" s="537" t="n">
        <f aca="false">IF(F607=0,IF(ROUND(AY607*(((N607*P607)+(((D607+M607*2)/6)*P607))-ROUND(((D607+M607*2)^2)*((PI()*96.379/(4*360))-((SIN((96.379/2)*PI()/180))*(COS((96.379/2)*PI()/180))/4)),4)),2),ROUND(AY607*(((N607*P607)+(((D607+M607*2)/4)*P607))-ROUND(((D607+M607*2)^2)*((PI()*120/(4*360))-((SIN((120/2)*PI()/180))*(COS((120/2)*PI()/180))/4)),4)),2)),0)</f>
        <v>17.5</v>
      </c>
      <c r="BC607" s="549" t="n">
        <f aca="false">IF(F607&gt;0,ROUND(AY607*N607*P607,2),0)</f>
        <v>0</v>
      </c>
      <c r="BD607" s="549" t="n">
        <f aca="false">SUM(Q607:U607,AH607:AL607)</f>
        <v>139.73</v>
      </c>
      <c r="BE607" s="549" t="n">
        <f aca="false">IF(F607=0,ROUND((PI()*((D607+M607*2)^2)/4)*AY607,2),ROUND((D607+M607*2)*(F607+M607*2)*AY607,2))</f>
        <v>24.25</v>
      </c>
      <c r="BF607" s="572" t="n">
        <f aca="false">IF(($I607+M607-0.15)&lt;=2,($I607+M607+0.15),IF(($I607+M607)&lt;=3,2.35,($I607+M607+0.2)-0.85))</f>
        <v>2.2197</v>
      </c>
      <c r="BG607" s="572" t="n">
        <f aca="false">IF(D607&gt;2,(I607-F607-M607-0.11),IF(($I607+M607)&lt;=2,0,IF(($I607+M607)&gt;3,0.85,(I607+M607+0.2-BF607))))</f>
        <v>0.0500000000000003</v>
      </c>
      <c r="BH607" s="572" t="n">
        <f aca="false">IF(D607&gt;2,ROUND(((1.42+0.4)+(0.91+0.4))*2*BG607,2),ROUND(AV607*AX607*BF607,2))</f>
        <v>4.99</v>
      </c>
      <c r="BI607" s="572" t="n">
        <f aca="false">ROUND(((PI()*0.9^2)/4)*BG607,2)</f>
        <v>0.03</v>
      </c>
      <c r="BJ607" s="550" t="n">
        <f aca="false">ROUND(BD607-BE607-BH607-BI607-BB607-BC607,2)</f>
        <v>92.96</v>
      </c>
      <c r="BK607" s="516"/>
    </row>
    <row r="608" customFormat="false" ht="14.25" hidden="false" customHeight="false" outlineLevel="0" collapsed="false">
      <c r="A608" s="558" t="s">
        <v>1684</v>
      </c>
      <c r="B608" s="570" t="s">
        <v>10</v>
      </c>
      <c r="C608" s="559" t="s">
        <v>1685</v>
      </c>
      <c r="D608" s="560" t="n">
        <v>0.8</v>
      </c>
      <c r="E608" s="561"/>
      <c r="F608" s="561"/>
      <c r="G608" s="560" t="s">
        <v>1150</v>
      </c>
      <c r="H608" s="562" t="n">
        <v>33</v>
      </c>
      <c r="I608" s="563" t="n">
        <v>2.21199999999999</v>
      </c>
      <c r="J608" s="563" t="n">
        <v>2.44899999999999</v>
      </c>
      <c r="K608" s="536" t="n">
        <v>0.7</v>
      </c>
      <c r="L608" s="537" t="n">
        <f aca="false">ROUND((I608+J608)/2,2)</f>
        <v>2.33</v>
      </c>
      <c r="M608" s="538" t="n">
        <f aca="false">IF(F608=0,ROUND($D608*0.1,2),IF(D608&gt;2.8,0.18,0.15))</f>
        <v>0.08</v>
      </c>
      <c r="N608" s="538" t="n">
        <f aca="false">IF(F608=0,IF(ROUND($D608/4,2),IF(ROUND(($D608*1.2)/6,2)&lt;0.1,0.1,ROUND(($D608*1.2)/6,2))),0.5)</f>
        <v>0.16</v>
      </c>
      <c r="O608" s="537" t="n">
        <f aca="false">L608+M608+N608</f>
        <v>2.57</v>
      </c>
      <c r="P608" s="537" t="n">
        <f aca="false">IF(O608&lt;2,(D608+M608*2)+0.6,(D608+M608*2)+0.6+ROUNDUP(O608-2,0)*0.1)</f>
        <v>1.66</v>
      </c>
      <c r="Q608" s="539" t="n">
        <f aca="false">IF($O608&lt;=$W$4,ROUND(IF($O608&lt;1.5,$O608*$H608*$P608,1.5*$H608*$P608),2),0)</f>
        <v>0</v>
      </c>
      <c r="R608" s="539" t="n">
        <f aca="false">IF($O608&gt;$W$4,ROUND(IF($O608&lt;1.5,$O608*$H608*$P608,1.5*$H608*$P608),2),0)</f>
        <v>82.17</v>
      </c>
      <c r="S608" s="539" t="n">
        <f aca="false">IF($O608&gt;$W$4,ROUND(IF($O608&lt;1.5,0,IF($O608&gt;3,1.5*$H608*$P608,($O608-1.5)*$H608*$P608)),2),0)</f>
        <v>58.61</v>
      </c>
      <c r="T608" s="539" t="n">
        <f aca="false">IF($O608&gt;$W$4,ROUND(IF($O608&lt;3,0,IF($O608&gt;4.5,1.5*$H608*$P608,($O608-3)*$H608*$P608)),2),0)</f>
        <v>0</v>
      </c>
      <c r="U608" s="539" t="n">
        <f aca="false">IF($O608&gt;$W$4,ROUND(IF($O608&lt;4.5,0,IF($O608&gt;6,($O608-4.5)*$H608*$P608,($O608-4.5)*$H608*$P608)),2),0)</f>
        <v>0</v>
      </c>
      <c r="V608" s="540" t="n">
        <f aca="false">IF($O608&gt;$W$4,IF($O608&lt;=4,ROUND($H608*($O608+0.5)*2,2),0),0)</f>
        <v>202.62</v>
      </c>
      <c r="W608" s="541" t="n">
        <f aca="false">IF($O608&gt;$W$4,IF($O608&gt;4,ROUND($H608*($O608+0.5)*2,2),0),0)</f>
        <v>0</v>
      </c>
      <c r="X608" s="558" t="str">
        <f aca="false">A608</f>
        <v>JD5</v>
      </c>
      <c r="Y608" s="560" t="n">
        <f aca="false">IF($D608=0.4,1.2,IF($D608=0.6,1.2,IF($D608=0.8,1.3,IF($D608=1,1.5,IF($D608=1.2,1.7,IF($D608&lt;=2,2,"--"))))))</f>
        <v>1.3</v>
      </c>
      <c r="Z608" s="564" t="s">
        <v>1151</v>
      </c>
      <c r="AA608" s="561" t="n">
        <f aca="false">Y608</f>
        <v>1.3</v>
      </c>
      <c r="AB608" s="543" t="n">
        <f aca="false">IF($Y608="--","--",I608)</f>
        <v>2.21199999999999</v>
      </c>
      <c r="AC608" s="544" t="n">
        <f aca="false">IF($Y608="--","--",IF(D608&gt;1.5,0.15,ROUND($D608*0.1,2)))</f>
        <v>0.08</v>
      </c>
      <c r="AD608" s="544" t="n">
        <f aca="false">IF($Y608="--","--",0.15)</f>
        <v>0.15</v>
      </c>
      <c r="AE608" s="545" t="n">
        <f aca="false">IF($Y608="--","--",ROUND(AB608+AC608+AD608,2))</f>
        <v>2.44</v>
      </c>
      <c r="AF608" s="565" t="n">
        <f aca="false">IF($Y608="--","--",IF($AB608&lt;=2,$Y608+1,($Y608+1)+ROUNDUP($AB608-2,0)*0.1))</f>
        <v>2.4</v>
      </c>
      <c r="AG608" s="566" t="n">
        <f aca="false">IF($D608=0.4,0.92,IF($D608=0.6,0.68,IF($D608=0.8,0.74,IF($D608=1,0.7,IF($D608=1.2,0.66,IF($D608=1.5,0.6,IF($D608&lt;=2,(2.4-(D608+0.3)),"--")))))))</f>
        <v>0.74</v>
      </c>
      <c r="AH608" s="547" t="n">
        <f aca="false">IF($Y608="--","--",IF($AE608&lt;=$W$4,ROUND(IF($AE608&lt;1.5,$AE608*$AF608*$AG608,1.5*$AF608*$AG608),2),0))</f>
        <v>0</v>
      </c>
      <c r="AI608" s="547" t="n">
        <f aca="false">IF($Y608="--","--",IF($AE608&gt;$W$4,ROUND(IF($AE608&lt;1.5,$AE608*$AF608*$AG608,1.5*$AF608*$AG608),2),0))</f>
        <v>2.66</v>
      </c>
      <c r="AJ608" s="547" t="n">
        <f aca="false">IF($Y608="--","--",IF($AE608&gt;$W$4,ROUND(IF($AE608&lt;1.5,0,IF($AE608&gt;3,1.5*$AF608*$AG608,($AE608-1.5)*$AF608*$AG608)),2),0))</f>
        <v>1.67</v>
      </c>
      <c r="AK608" s="547" t="n">
        <f aca="false">IF($Y608="--","--",IF($AE608&gt;$W$4,ROUND(IF($AE608&lt;3,0,IF($AE608&gt;4.5,1.5*$AF608*$AG608,($AE608-3)*$AF608*$AG608)),2),0))</f>
        <v>0</v>
      </c>
      <c r="AL608" s="547" t="n">
        <f aca="false">IF($Y608="--","--",IF($AE608&gt;$W$4,ROUND(IF($AE608&lt;4.5,0,IF($AE608&gt;6,($AE608-4.5)*$AF608*$AG608,($AE608-4.5)*$AF608*$AG608)),2),0))</f>
        <v>0</v>
      </c>
      <c r="AM608" s="544" t="n">
        <f aca="false">IF($Y608="--","--",IF($AE608&gt;$W$4,IF($AE608&lt;=4,ROUND(($AG608*4)*($AE608+0.5)*2,2),0),0))</f>
        <v>17.4</v>
      </c>
      <c r="AN608" s="548" t="n">
        <f aca="false">IF($Y608="--","--",IF($AE608&gt;$W$4,IF($AE608&gt;4,ROUND(($AG608*4)*($AE608+0.5)*2,2),0),0))</f>
        <v>0</v>
      </c>
      <c r="AO608" s="558" t="s">
        <v>1684</v>
      </c>
      <c r="AP608" s="570" t="s">
        <v>10</v>
      </c>
      <c r="AQ608" s="571" t="s">
        <v>1685</v>
      </c>
      <c r="AR608" s="560" t="n">
        <v>0.8</v>
      </c>
      <c r="AS608" s="561"/>
      <c r="AT608" s="561"/>
      <c r="AU608" s="562" t="n">
        <v>33</v>
      </c>
      <c r="AV608" s="560" t="n">
        <f aca="false">IF($Y608="--","--",Y608+0.2)</f>
        <v>1.5</v>
      </c>
      <c r="AW608" s="564" t="s">
        <v>1151</v>
      </c>
      <c r="AX608" s="561" t="n">
        <f aca="false">AV608</f>
        <v>1.5</v>
      </c>
      <c r="AY608" s="538" t="n">
        <f aca="false">IF(D608&gt;2,AU608,AU608-AV608)</f>
        <v>31.5</v>
      </c>
      <c r="AZ608" s="538" t="n">
        <f aca="false">N608</f>
        <v>0.16</v>
      </c>
      <c r="BA608" s="538" t="n">
        <f aca="false">P608</f>
        <v>1.66</v>
      </c>
      <c r="BB608" s="537" t="n">
        <f aca="false">IF(F608=0,IF(ROUND(AY608*(((N608*P608)+(((D608+M608*2)/6)*P608))-ROUND(((D608+M608*2)^2)*((PI()*96.379/(4*360))-((SIN((96.379/2)*PI()/180))*(COS((96.379/2)*PI()/180))/4)),4)),2),ROUND(AY608*(((N608*P608)+(((D608+M608*2)/4)*P608))-ROUND(((D608+M608*2)^2)*((PI()*120/(4*360))-((SIN((120/2)*PI()/180))*(COS((120/2)*PI()/180))/4)),4)),2)),0)</f>
        <v>16.46</v>
      </c>
      <c r="BC608" s="549" t="n">
        <f aca="false">IF(F608&gt;0,ROUND(AY608*N608*P608,2),0)</f>
        <v>0</v>
      </c>
      <c r="BD608" s="549" t="n">
        <f aca="false">SUM(Q608:U608,AH608:AL608)</f>
        <v>145.11</v>
      </c>
      <c r="BE608" s="549" t="n">
        <f aca="false">IF(F608=0,ROUND((PI()*((D608+M608*2)^2)/4)*AY608,2),ROUND((D608+M608*2)*(F608+M608*2)*AY608,2))</f>
        <v>22.8</v>
      </c>
      <c r="BF608" s="572" t="n">
        <f aca="false">IF(($I608+M608-0.15)&lt;=2,($I608+M608+0.15),IF(($I608+M608)&lt;=3,2.35,($I608+M608+0.2)-0.85))</f>
        <v>2.35</v>
      </c>
      <c r="BG608" s="572" t="n">
        <f aca="false">IF(D608&gt;2,(I608-F608-M608-0.11),IF(($I608+M608)&lt;=2,0,IF(($I608+M608)&gt;3,0.85,(I608+M608+0.2-BF608))))</f>
        <v>0.14199999999999</v>
      </c>
      <c r="BH608" s="572" t="n">
        <f aca="false">IF(D608&gt;2,ROUND(((1.42+0.4)+(0.91+0.4))*2*BG608,2),ROUND(AV608*AX608*BF608,2))</f>
        <v>5.29</v>
      </c>
      <c r="BI608" s="572" t="n">
        <f aca="false">ROUND(((PI()*0.9^2)/4)*BG608,2)</f>
        <v>0.09</v>
      </c>
      <c r="BJ608" s="550" t="n">
        <f aca="false">ROUND(BD608-BE608-BH608-BI608-BB608-BC608,2)</f>
        <v>100.47</v>
      </c>
      <c r="BK608" s="516"/>
    </row>
    <row r="609" customFormat="false" ht="14.25" hidden="false" customHeight="false" outlineLevel="0" collapsed="false">
      <c r="A609" s="558" t="s">
        <v>1685</v>
      </c>
      <c r="B609" s="570" t="s">
        <v>10</v>
      </c>
      <c r="C609" s="559" t="s">
        <v>1686</v>
      </c>
      <c r="D609" s="560" t="n">
        <v>1.5</v>
      </c>
      <c r="E609" s="561"/>
      <c r="F609" s="561"/>
      <c r="G609" s="560" t="s">
        <v>1150</v>
      </c>
      <c r="H609" s="562" t="n">
        <v>37</v>
      </c>
      <c r="I609" s="563" t="n">
        <v>3.14899999999999</v>
      </c>
      <c r="J609" s="563" t="n">
        <v>3.48219999999999</v>
      </c>
      <c r="K609" s="536" t="n">
        <v>0</v>
      </c>
      <c r="L609" s="537" t="n">
        <f aca="false">ROUND((I609+J609)/2,2)</f>
        <v>3.32</v>
      </c>
      <c r="M609" s="538" t="n">
        <f aca="false">IF(F609=0,ROUND($D609*0.1,2),IF(D609&gt;2.8,0.18,0.15))</f>
        <v>0.15</v>
      </c>
      <c r="N609" s="538" t="n">
        <f aca="false">IF(F609=0,IF(ROUND($D609/4,2),IF(ROUND(($D609*1.2)/6,2)&lt;0.1,0.1,ROUND(($D609*1.2)/6,2))),0.5)</f>
        <v>0.3</v>
      </c>
      <c r="O609" s="537" t="n">
        <f aca="false">L609+M609+N609</f>
        <v>3.77</v>
      </c>
      <c r="P609" s="537" t="n">
        <f aca="false">IF(O609&lt;2,(D609+M609*2)+0.6,(D609+M609*2)+0.6+ROUNDUP(O609-2,0)*0.1)</f>
        <v>2.6</v>
      </c>
      <c r="Q609" s="539" t="n">
        <f aca="false">IF($O609&lt;=$W$4,ROUND(IF($O609&lt;1.5,$O609*$H609*$P609,1.5*$H609*$P609),2),0)</f>
        <v>0</v>
      </c>
      <c r="R609" s="539" t="n">
        <f aca="false">IF($O609&gt;$W$4,ROUND(IF($O609&lt;1.5,$O609*$H609*$P609,1.5*$H609*$P609),2),0)</f>
        <v>144.3</v>
      </c>
      <c r="S609" s="539" t="n">
        <f aca="false">IF($O609&gt;$W$4,ROUND(IF($O609&lt;1.5,0,IF($O609&gt;3,1.5*$H609*$P609,($O609-1.5)*$H609*$P609)),2),0)</f>
        <v>144.3</v>
      </c>
      <c r="T609" s="539" t="n">
        <f aca="false">IF($O609&gt;$W$4,ROUND(IF($O609&lt;3,0,IF($O609&gt;4.5,1.5*$H609*$P609,($O609-3)*$H609*$P609)),2),0)</f>
        <v>74.07</v>
      </c>
      <c r="U609" s="539" t="n">
        <f aca="false">IF($O609&gt;$W$4,ROUND(IF($O609&lt;4.5,0,IF($O609&gt;6,($O609-4.5)*$H609*$P609,($O609-4.5)*$H609*$P609)),2),0)</f>
        <v>0</v>
      </c>
      <c r="V609" s="540" t="n">
        <f aca="false">IF($O609&gt;$W$4,IF($O609&lt;=4,ROUND($H609*($O609+0.5)*2,2),0),0)</f>
        <v>315.98</v>
      </c>
      <c r="W609" s="541" t="n">
        <f aca="false">IF($O609&gt;$W$4,IF($O609&gt;4,ROUND($H609*($O609+0.5)*2,2),0),0)</f>
        <v>0</v>
      </c>
      <c r="X609" s="558" t="str">
        <f aca="false">A609</f>
        <v>JD6</v>
      </c>
      <c r="Y609" s="560" t="n">
        <f aca="false">IF($D609=0.4,1.2,IF($D609=0.6,1.2,IF($D609=0.8,1.3,IF($D609=1,1.5,IF($D609=1.2,1.7,IF($D609&lt;=2,2,"--"))))))</f>
        <v>2</v>
      </c>
      <c r="Z609" s="564" t="s">
        <v>1151</v>
      </c>
      <c r="AA609" s="561" t="n">
        <f aca="false">Y609</f>
        <v>2</v>
      </c>
      <c r="AB609" s="543" t="n">
        <f aca="false">IF($Y609="--","--",I609)</f>
        <v>3.14899999999999</v>
      </c>
      <c r="AC609" s="544" t="n">
        <f aca="false">IF($Y609="--","--",IF(D609&gt;1.5,0.15,ROUND($D609*0.1,2)))</f>
        <v>0.15</v>
      </c>
      <c r="AD609" s="544" t="n">
        <f aca="false">IF($Y609="--","--",0.15)</f>
        <v>0.15</v>
      </c>
      <c r="AE609" s="545" t="n">
        <f aca="false">IF($Y609="--","--",ROUND(AB609+AC609+AD609,2))</f>
        <v>3.45</v>
      </c>
      <c r="AF609" s="565" t="n">
        <f aca="false">IF($Y609="--","--",IF($AB609&lt;=2,$Y609+1,($Y609+1)+ROUNDUP($AB609-2,0)*0.1))</f>
        <v>3.2</v>
      </c>
      <c r="AG609" s="566" t="n">
        <f aca="false">IF($D609=0.4,0.92,IF($D609=0.6,0.68,IF($D609=0.8,0.74,IF($D609=1,0.7,IF($D609=1.2,0.66,IF($D609=1.5,0.6,IF($D609&lt;=2,(2.4-(D609+0.3)),"--")))))))</f>
        <v>0.6</v>
      </c>
      <c r="AH609" s="547" t="n">
        <f aca="false">IF($Y609="--","--",IF($AE609&lt;=$W$4,ROUND(IF($AE609&lt;1.5,$AE609*$AF609*$AG609,1.5*$AF609*$AG609),2),0))</f>
        <v>0</v>
      </c>
      <c r="AI609" s="547" t="n">
        <f aca="false">IF($Y609="--","--",IF($AE609&gt;$W$4,ROUND(IF($AE609&lt;1.5,$AE609*$AF609*$AG609,1.5*$AF609*$AG609),2),0))</f>
        <v>2.88</v>
      </c>
      <c r="AJ609" s="547" t="n">
        <f aca="false">IF($Y609="--","--",IF($AE609&gt;$W$4,ROUND(IF($AE609&lt;1.5,0,IF($AE609&gt;3,1.5*$AF609*$AG609,($AE609-1.5)*$AF609*$AG609)),2),0))</f>
        <v>2.88</v>
      </c>
      <c r="AK609" s="547" t="n">
        <f aca="false">IF($Y609="--","--",IF($AE609&gt;$W$4,ROUND(IF($AE609&lt;3,0,IF($AE609&gt;4.5,1.5*$AF609*$AG609,($AE609-3)*$AF609*$AG609)),2),0))</f>
        <v>0.86</v>
      </c>
      <c r="AL609" s="547" t="n">
        <f aca="false">IF($Y609="--","--",IF($AE609&gt;$W$4,ROUND(IF($AE609&lt;4.5,0,IF($AE609&gt;6,($AE609-4.5)*$AF609*$AG609,($AE609-4.5)*$AF609*$AG609)),2),0))</f>
        <v>0</v>
      </c>
      <c r="AM609" s="544" t="n">
        <f aca="false">IF($Y609="--","--",IF($AE609&gt;$W$4,IF($AE609&lt;=4,ROUND(($AG609*4)*($AE609+0.5)*2,2),0),0))</f>
        <v>18.96</v>
      </c>
      <c r="AN609" s="548" t="n">
        <f aca="false">IF($Y609="--","--",IF($AE609&gt;$W$4,IF($AE609&gt;4,ROUND(($AG609*4)*($AE609+0.5)*2,2),0),0))</f>
        <v>0</v>
      </c>
      <c r="AO609" s="558" t="s">
        <v>1685</v>
      </c>
      <c r="AP609" s="570" t="s">
        <v>10</v>
      </c>
      <c r="AQ609" s="571" t="s">
        <v>1686</v>
      </c>
      <c r="AR609" s="560" t="n">
        <v>1.5</v>
      </c>
      <c r="AS609" s="561"/>
      <c r="AT609" s="561"/>
      <c r="AU609" s="562" t="n">
        <v>37</v>
      </c>
      <c r="AV609" s="560" t="n">
        <f aca="false">IF($Y609="--","--",Y609+0.2)</f>
        <v>2.2</v>
      </c>
      <c r="AW609" s="564" t="s">
        <v>1151</v>
      </c>
      <c r="AX609" s="561" t="n">
        <f aca="false">AV609</f>
        <v>2.2</v>
      </c>
      <c r="AY609" s="538" t="n">
        <f aca="false">IF(D609&gt;2,AU609,AU609-AV609)</f>
        <v>34.8</v>
      </c>
      <c r="AZ609" s="538" t="n">
        <f aca="false">N609</f>
        <v>0.3</v>
      </c>
      <c r="BA609" s="538" t="n">
        <f aca="false">P609</f>
        <v>2.6</v>
      </c>
      <c r="BB609" s="537" t="n">
        <f aca="false">IF(F609=0,IF(ROUND(AY609*(((N609*P609)+(((D609+M609*2)/6)*P609))-ROUND(((D609+M609*2)^2)*((PI()*96.379/(4*360))-((SIN((96.379/2)*PI()/180))*(COS((96.379/2)*PI()/180))/4)),4)),2),ROUND(AY609*(((N609*P609)+(((D609+M609*2)/4)*P609))-ROUND(((D609+M609*2)^2)*((PI()*120/(4*360))-((SIN((120/2)*PI()/180))*(COS((120/2)*PI()/180))/4)),4)),2)),0)</f>
        <v>50.55</v>
      </c>
      <c r="BC609" s="549" t="n">
        <f aca="false">IF(F609&gt;0,ROUND(AY609*N609*P609,2),0)</f>
        <v>0</v>
      </c>
      <c r="BD609" s="549" t="n">
        <f aca="false">SUM(Q609:U609,AH609:AL609)</f>
        <v>369.29</v>
      </c>
      <c r="BE609" s="549" t="n">
        <f aca="false">IF(F609=0,ROUND((PI()*((D609+M609*2)^2)/4)*AY609,2),ROUND((D609+M609*2)*(F609+M609*2)*AY609,2))</f>
        <v>88.56</v>
      </c>
      <c r="BF609" s="572" t="n">
        <f aca="false">IF(($I609+M609-0.15)&lt;=2,($I609+M609+0.15),IF(($I609+M609)&lt;=3,2.35,($I609+M609+0.2)-0.85))</f>
        <v>2.64899999999999</v>
      </c>
      <c r="BG609" s="572" t="n">
        <f aca="false">IF(D609&gt;2,(I609-F609-M609-0.11),IF(($I609+M609)&lt;=2,0,IF(($I609+M609)&gt;3,0.85,(I609+M609+0.2-BF609))))</f>
        <v>0.85</v>
      </c>
      <c r="BH609" s="572" t="n">
        <f aca="false">IF(D609&gt;2,ROUND(((1.42+0.4)+(0.91+0.4))*2*BG609,2),ROUND(AV609*AX609*BF609,2))</f>
        <v>12.82</v>
      </c>
      <c r="BI609" s="572" t="n">
        <f aca="false">ROUND(((PI()*0.9^2)/4)*BG609,2)</f>
        <v>0.54</v>
      </c>
      <c r="BJ609" s="550" t="n">
        <f aca="false">ROUND(BD609-BE609-BH609-BI609-BB609-BC609,2)</f>
        <v>216.82</v>
      </c>
      <c r="BK609" s="516"/>
    </row>
    <row r="610" customFormat="false" ht="14.25" hidden="false" customHeight="false" outlineLevel="0" collapsed="false">
      <c r="A610" s="558" t="s">
        <v>1686</v>
      </c>
      <c r="B610" s="570" t="s">
        <v>10</v>
      </c>
      <c r="C610" s="559" t="s">
        <v>1687</v>
      </c>
      <c r="D610" s="560" t="n">
        <v>1.5</v>
      </c>
      <c r="E610" s="561"/>
      <c r="F610" s="561"/>
      <c r="G610" s="560" t="s">
        <v>1150</v>
      </c>
      <c r="H610" s="562" t="n">
        <v>33</v>
      </c>
      <c r="I610" s="563" t="n">
        <v>3.48219999999999</v>
      </c>
      <c r="J610" s="563" t="n">
        <v>3.28279999999999</v>
      </c>
      <c r="K610" s="536" t="n">
        <v>0</v>
      </c>
      <c r="L610" s="537" t="n">
        <f aca="false">ROUND((I610+J610)/2,2)</f>
        <v>3.38</v>
      </c>
      <c r="M610" s="538" t="n">
        <f aca="false">IF(F610=0,ROUND($D610*0.1,2),IF(D610&gt;2.8,0.18,0.15))</f>
        <v>0.15</v>
      </c>
      <c r="N610" s="538" t="n">
        <f aca="false">IF(F610=0,IF(ROUND($D610/4,2),IF(ROUND(($D610*1.2)/6,2)&lt;0.1,0.1,ROUND(($D610*1.2)/6,2))),0.5)</f>
        <v>0.3</v>
      </c>
      <c r="O610" s="537" t="n">
        <f aca="false">L610+M610+N610</f>
        <v>3.83</v>
      </c>
      <c r="P610" s="537" t="n">
        <f aca="false">IF(O610&lt;2,(D610+M610*2)+0.6,(D610+M610*2)+0.6+ROUNDUP(O610-2,0)*0.1)</f>
        <v>2.6</v>
      </c>
      <c r="Q610" s="539" t="n">
        <f aca="false">IF($O610&lt;=$W$4,ROUND(IF($O610&lt;1.5,$O610*$H610*$P610,1.5*$H610*$P610),2),0)</f>
        <v>0</v>
      </c>
      <c r="R610" s="539" t="n">
        <f aca="false">IF($O610&gt;$W$4,ROUND(IF($O610&lt;1.5,$O610*$H610*$P610,1.5*$H610*$P610),2),0)</f>
        <v>128.7</v>
      </c>
      <c r="S610" s="539" t="n">
        <f aca="false">IF($O610&gt;$W$4,ROUND(IF($O610&lt;1.5,0,IF($O610&gt;3,1.5*$H610*$P610,($O610-1.5)*$H610*$P610)),2),0)</f>
        <v>128.7</v>
      </c>
      <c r="T610" s="539" t="n">
        <f aca="false">IF($O610&gt;$W$4,ROUND(IF($O610&lt;3,0,IF($O610&gt;4.5,1.5*$H610*$P610,($O610-3)*$H610*$P610)),2),0)</f>
        <v>71.21</v>
      </c>
      <c r="U610" s="539" t="n">
        <f aca="false">IF($O610&gt;$W$4,ROUND(IF($O610&lt;4.5,0,IF($O610&gt;6,($O610-4.5)*$H610*$P610,($O610-4.5)*$H610*$P610)),2),0)</f>
        <v>0</v>
      </c>
      <c r="V610" s="540" t="n">
        <f aca="false">IF($O610&gt;$W$4,IF($O610&lt;=4,ROUND($H610*($O610+0.5)*2,2),0),0)</f>
        <v>285.78</v>
      </c>
      <c r="W610" s="541" t="n">
        <f aca="false">IF($O610&gt;$W$4,IF($O610&gt;4,ROUND($H610*($O610+0.5)*2,2),0),0)</f>
        <v>0</v>
      </c>
      <c r="X610" s="558" t="str">
        <f aca="false">A610</f>
        <v>JD7</v>
      </c>
      <c r="Y610" s="560" t="n">
        <f aca="false">IF($D610=0.4,1.2,IF($D610=0.6,1.2,IF($D610=0.8,1.3,IF($D610=1,1.5,IF($D610=1.2,1.7,IF($D610&lt;=2,2,"--"))))))</f>
        <v>2</v>
      </c>
      <c r="Z610" s="564" t="s">
        <v>1151</v>
      </c>
      <c r="AA610" s="561" t="n">
        <f aca="false">Y610</f>
        <v>2</v>
      </c>
      <c r="AB610" s="543" t="n">
        <f aca="false">IF($Y610="--","--",I610)</f>
        <v>3.48219999999999</v>
      </c>
      <c r="AC610" s="544" t="n">
        <f aca="false">IF($Y610="--","--",IF(D610&gt;1.5,0.15,ROUND($D610*0.1,2)))</f>
        <v>0.15</v>
      </c>
      <c r="AD610" s="544" t="n">
        <f aca="false">IF($Y610="--","--",0.15)</f>
        <v>0.15</v>
      </c>
      <c r="AE610" s="545" t="n">
        <f aca="false">IF($Y610="--","--",ROUND(AB610+AC610+AD610,2))</f>
        <v>3.78</v>
      </c>
      <c r="AF610" s="565" t="n">
        <f aca="false">IF($Y610="--","--",IF($AB610&lt;=2,$Y610+1,($Y610+1)+ROUNDUP($AB610-2,0)*0.1))</f>
        <v>3.2</v>
      </c>
      <c r="AG610" s="566" t="n">
        <f aca="false">IF($D610=0.4,0.92,IF($D610=0.6,0.68,IF($D610=0.8,0.74,IF($D610=1,0.7,IF($D610=1.2,0.66,IF($D610=1.5,0.6,IF($D610&lt;=2,(2.4-(D610+0.3)),"--")))))))</f>
        <v>0.6</v>
      </c>
      <c r="AH610" s="547" t="n">
        <f aca="false">IF($Y610="--","--",IF($AE610&lt;=$W$4,ROUND(IF($AE610&lt;1.5,$AE610*$AF610*$AG610,1.5*$AF610*$AG610),2),0))</f>
        <v>0</v>
      </c>
      <c r="AI610" s="547" t="n">
        <f aca="false">IF($Y610="--","--",IF($AE610&gt;$W$4,ROUND(IF($AE610&lt;1.5,$AE610*$AF610*$AG610,1.5*$AF610*$AG610),2),0))</f>
        <v>2.88</v>
      </c>
      <c r="AJ610" s="547" t="n">
        <f aca="false">IF($Y610="--","--",IF($AE610&gt;$W$4,ROUND(IF($AE610&lt;1.5,0,IF($AE610&gt;3,1.5*$AF610*$AG610,($AE610-1.5)*$AF610*$AG610)),2),0))</f>
        <v>2.88</v>
      </c>
      <c r="AK610" s="547" t="n">
        <f aca="false">IF($Y610="--","--",IF($AE610&gt;$W$4,ROUND(IF($AE610&lt;3,0,IF($AE610&gt;4.5,1.5*$AF610*$AG610,($AE610-3)*$AF610*$AG610)),2),0))</f>
        <v>1.5</v>
      </c>
      <c r="AL610" s="547" t="n">
        <f aca="false">IF($Y610="--","--",IF($AE610&gt;$W$4,ROUND(IF($AE610&lt;4.5,0,IF($AE610&gt;6,($AE610-4.5)*$AF610*$AG610,($AE610-4.5)*$AF610*$AG610)),2),0))</f>
        <v>0</v>
      </c>
      <c r="AM610" s="544" t="n">
        <f aca="false">IF($Y610="--","--",IF($AE610&gt;$W$4,IF($AE610&lt;=4,ROUND(($AG610*4)*($AE610+0.5)*2,2),0),0))</f>
        <v>20.54</v>
      </c>
      <c r="AN610" s="548" t="n">
        <f aca="false">IF($Y610="--","--",IF($AE610&gt;$W$4,IF($AE610&gt;4,ROUND(($AG610*4)*($AE610+0.5)*2,2),0),0))</f>
        <v>0</v>
      </c>
      <c r="AO610" s="558" t="s">
        <v>1686</v>
      </c>
      <c r="AP610" s="570" t="s">
        <v>10</v>
      </c>
      <c r="AQ610" s="571" t="s">
        <v>1687</v>
      </c>
      <c r="AR610" s="560" t="n">
        <v>1.5</v>
      </c>
      <c r="AS610" s="561"/>
      <c r="AT610" s="561"/>
      <c r="AU610" s="562" t="n">
        <v>33</v>
      </c>
      <c r="AV610" s="560" t="n">
        <f aca="false">IF($Y610="--","--",Y610+0.2)</f>
        <v>2.2</v>
      </c>
      <c r="AW610" s="564" t="s">
        <v>1151</v>
      </c>
      <c r="AX610" s="561" t="n">
        <f aca="false">AV610</f>
        <v>2.2</v>
      </c>
      <c r="AY610" s="538" t="n">
        <f aca="false">IF(D610&gt;2,AU610,AU610-AV610)</f>
        <v>30.8</v>
      </c>
      <c r="AZ610" s="538" t="n">
        <f aca="false">N610</f>
        <v>0.3</v>
      </c>
      <c r="BA610" s="538" t="n">
        <f aca="false">P610</f>
        <v>2.6</v>
      </c>
      <c r="BB610" s="537" t="n">
        <f aca="false">IF(F610=0,IF(ROUND(AY610*(((N610*P610)+(((D610+M610*2)/6)*P610))-ROUND(((D610+M610*2)^2)*((PI()*96.379/(4*360))-((SIN((96.379/2)*PI()/180))*(COS((96.379/2)*PI()/180))/4)),4)),2),ROUND(AY610*(((N610*P610)+(((D610+M610*2)/4)*P610))-ROUND(((D610+M610*2)^2)*((PI()*120/(4*360))-((SIN((120/2)*PI()/180))*(COS((120/2)*PI()/180))/4)),4)),2)),0)</f>
        <v>44.74</v>
      </c>
      <c r="BC610" s="549" t="n">
        <f aca="false">IF(F610&gt;0,ROUND(AY610*N610*P610,2),0)</f>
        <v>0</v>
      </c>
      <c r="BD610" s="549" t="n">
        <f aca="false">SUM(Q610:U610,AH610:AL610)</f>
        <v>335.87</v>
      </c>
      <c r="BE610" s="549" t="n">
        <f aca="false">IF(F610=0,ROUND((PI()*((D610+M610*2)^2)/4)*AY610,2),ROUND((D610+M610*2)*(F610+M610*2)*AY610,2))</f>
        <v>78.38</v>
      </c>
      <c r="BF610" s="572" t="n">
        <f aca="false">IF(($I610+M610-0.15)&lt;=2,($I610+M610+0.15),IF(($I610+M610)&lt;=3,2.35,($I610+M610+0.2)-0.85))</f>
        <v>2.98219999999999</v>
      </c>
      <c r="BG610" s="572" t="n">
        <f aca="false">IF(D610&gt;2,(I610-F610-M610-0.11),IF(($I610+M610)&lt;=2,0,IF(($I610+M610)&gt;3,0.85,(I610+M610+0.2-BF610))))</f>
        <v>0.85</v>
      </c>
      <c r="BH610" s="572" t="n">
        <f aca="false">IF(D610&gt;2,ROUND(((1.42+0.4)+(0.91+0.4))*2*BG610,2),ROUND(AV610*AX610*BF610,2))</f>
        <v>14.43</v>
      </c>
      <c r="BI610" s="572" t="n">
        <f aca="false">ROUND(((PI()*0.9^2)/4)*BG610,2)</f>
        <v>0.54</v>
      </c>
      <c r="BJ610" s="550" t="n">
        <f aca="false">ROUND(BD610-BE610-BH610-BI610-BB610-BC610,2)</f>
        <v>197.78</v>
      </c>
      <c r="BK610" s="516"/>
    </row>
    <row r="611" customFormat="false" ht="14.25" hidden="false" customHeight="false" outlineLevel="0" collapsed="false">
      <c r="A611" s="558" t="s">
        <v>1687</v>
      </c>
      <c r="B611" s="570" t="s">
        <v>10</v>
      </c>
      <c r="C611" s="559" t="s">
        <v>1688</v>
      </c>
      <c r="D611" s="560" t="n">
        <v>1.5</v>
      </c>
      <c r="E611" s="561"/>
      <c r="F611" s="561"/>
      <c r="G611" s="560" t="s">
        <v>1150</v>
      </c>
      <c r="H611" s="562" t="n">
        <v>37</v>
      </c>
      <c r="I611" s="563" t="n">
        <v>3.28279999999999</v>
      </c>
      <c r="J611" s="563" t="n">
        <v>3.21499999999999</v>
      </c>
      <c r="K611" s="536" t="n">
        <v>0</v>
      </c>
      <c r="L611" s="537" t="n">
        <f aca="false">ROUND((I611+J611)/2,2)</f>
        <v>3.25</v>
      </c>
      <c r="M611" s="538" t="n">
        <f aca="false">IF(F611=0,ROUND($D611*0.1,2),IF(D611&gt;2.8,0.18,0.15))</f>
        <v>0.15</v>
      </c>
      <c r="N611" s="538" t="n">
        <f aca="false">IF(F611=0,IF(ROUND($D611/4,2),IF(ROUND(($D611*1.2)/6,2)&lt;0.1,0.1,ROUND(($D611*1.2)/6,2))),0.5)</f>
        <v>0.3</v>
      </c>
      <c r="O611" s="537" t="n">
        <f aca="false">L611+M611+N611</f>
        <v>3.7</v>
      </c>
      <c r="P611" s="537" t="n">
        <f aca="false">IF(O611&lt;2,(D611+M611*2)+0.6,(D611+M611*2)+0.6+ROUNDUP(O611-2,0)*0.1)</f>
        <v>2.6</v>
      </c>
      <c r="Q611" s="539" t="n">
        <f aca="false">IF($O611&lt;=$W$4,ROUND(IF($O611&lt;1.5,$O611*$H611*$P611,1.5*$H611*$P611),2),0)</f>
        <v>0</v>
      </c>
      <c r="R611" s="539" t="n">
        <f aca="false">IF($O611&gt;$W$4,ROUND(IF($O611&lt;1.5,$O611*$H611*$P611,1.5*$H611*$P611),2),0)</f>
        <v>144.3</v>
      </c>
      <c r="S611" s="539" t="n">
        <f aca="false">IF($O611&gt;$W$4,ROUND(IF($O611&lt;1.5,0,IF($O611&gt;3,1.5*$H611*$P611,($O611-1.5)*$H611*$P611)),2),0)</f>
        <v>144.3</v>
      </c>
      <c r="T611" s="539" t="n">
        <f aca="false">IF($O611&gt;$W$4,ROUND(IF($O611&lt;3,0,IF($O611&gt;4.5,1.5*$H611*$P611,($O611-3)*$H611*$P611)),2),0)</f>
        <v>67.34</v>
      </c>
      <c r="U611" s="539" t="n">
        <f aca="false">IF($O611&gt;$W$4,ROUND(IF($O611&lt;4.5,0,IF($O611&gt;6,($O611-4.5)*$H611*$P611,($O611-4.5)*$H611*$P611)),2),0)</f>
        <v>0</v>
      </c>
      <c r="V611" s="540" t="n">
        <f aca="false">IF($O611&gt;$W$4,IF($O611&lt;=4,ROUND($H611*($O611+0.5)*2,2),0),0)</f>
        <v>310.8</v>
      </c>
      <c r="W611" s="541" t="n">
        <f aca="false">IF($O611&gt;$W$4,IF($O611&gt;4,ROUND($H611*($O611+0.5)*2,2),0),0)</f>
        <v>0</v>
      </c>
      <c r="X611" s="558" t="str">
        <f aca="false">A611</f>
        <v>JD8</v>
      </c>
      <c r="Y611" s="560" t="n">
        <f aca="false">IF($D611=0.4,1.2,IF($D611=0.6,1.2,IF($D611=0.8,1.3,IF($D611=1,1.5,IF($D611=1.2,1.7,IF($D611&lt;=2,2,"--"))))))</f>
        <v>2</v>
      </c>
      <c r="Z611" s="564" t="s">
        <v>1151</v>
      </c>
      <c r="AA611" s="561" t="n">
        <f aca="false">Y611</f>
        <v>2</v>
      </c>
      <c r="AB611" s="543" t="n">
        <f aca="false">IF($Y611="--","--",I611)</f>
        <v>3.28279999999999</v>
      </c>
      <c r="AC611" s="544" t="n">
        <f aca="false">IF($Y611="--","--",IF(D611&gt;1.5,0.15,ROUND($D611*0.1,2)))</f>
        <v>0.15</v>
      </c>
      <c r="AD611" s="544" t="n">
        <f aca="false">IF($Y611="--","--",0.15)</f>
        <v>0.15</v>
      </c>
      <c r="AE611" s="545" t="n">
        <f aca="false">IF($Y611="--","--",ROUND(AB611+AC611+AD611,2))</f>
        <v>3.58</v>
      </c>
      <c r="AF611" s="565" t="n">
        <f aca="false">IF($Y611="--","--",IF($AB611&lt;=2,$Y611+1,($Y611+1)+ROUNDUP($AB611-2,0)*0.1))</f>
        <v>3.2</v>
      </c>
      <c r="AG611" s="566" t="n">
        <f aca="false">IF($D611=0.4,0.92,IF($D611=0.6,0.68,IF($D611=0.8,0.74,IF($D611=1,0.7,IF($D611=1.2,0.66,IF($D611=1.5,0.6,IF($D611&lt;=2,(2.4-(D611+0.3)),"--")))))))</f>
        <v>0.6</v>
      </c>
      <c r="AH611" s="547" t="n">
        <f aca="false">IF($Y611="--","--",IF($AE611&lt;=$W$4,ROUND(IF($AE611&lt;1.5,$AE611*$AF611*$AG611,1.5*$AF611*$AG611),2),0))</f>
        <v>0</v>
      </c>
      <c r="AI611" s="547" t="n">
        <f aca="false">IF($Y611="--","--",IF($AE611&gt;$W$4,ROUND(IF($AE611&lt;1.5,$AE611*$AF611*$AG611,1.5*$AF611*$AG611),2),0))</f>
        <v>2.88</v>
      </c>
      <c r="AJ611" s="547" t="n">
        <f aca="false">IF($Y611="--","--",IF($AE611&gt;$W$4,ROUND(IF($AE611&lt;1.5,0,IF($AE611&gt;3,1.5*$AF611*$AG611,($AE611-1.5)*$AF611*$AG611)),2),0))</f>
        <v>2.88</v>
      </c>
      <c r="AK611" s="547" t="n">
        <f aca="false">IF($Y611="--","--",IF($AE611&gt;$W$4,ROUND(IF($AE611&lt;3,0,IF($AE611&gt;4.5,1.5*$AF611*$AG611,($AE611-3)*$AF611*$AG611)),2),0))</f>
        <v>1.11</v>
      </c>
      <c r="AL611" s="547" t="n">
        <f aca="false">IF($Y611="--","--",IF($AE611&gt;$W$4,ROUND(IF($AE611&lt;4.5,0,IF($AE611&gt;6,($AE611-4.5)*$AF611*$AG611,($AE611-4.5)*$AF611*$AG611)),2),0))</f>
        <v>0</v>
      </c>
      <c r="AM611" s="544" t="n">
        <f aca="false">IF($Y611="--","--",IF($AE611&gt;$W$4,IF($AE611&lt;=4,ROUND(($AG611*4)*($AE611+0.5)*2,2),0),0))</f>
        <v>19.58</v>
      </c>
      <c r="AN611" s="548" t="n">
        <f aca="false">IF($Y611="--","--",IF($AE611&gt;$W$4,IF($AE611&gt;4,ROUND(($AG611*4)*($AE611+0.5)*2,2),0),0))</f>
        <v>0</v>
      </c>
      <c r="AO611" s="558" t="s">
        <v>1687</v>
      </c>
      <c r="AP611" s="570" t="s">
        <v>10</v>
      </c>
      <c r="AQ611" s="571" t="s">
        <v>1688</v>
      </c>
      <c r="AR611" s="560" t="n">
        <v>1.5</v>
      </c>
      <c r="AS611" s="561"/>
      <c r="AT611" s="561"/>
      <c r="AU611" s="562" t="n">
        <v>37</v>
      </c>
      <c r="AV611" s="560" t="n">
        <f aca="false">IF($Y611="--","--",Y611+0.2)</f>
        <v>2.2</v>
      </c>
      <c r="AW611" s="564" t="s">
        <v>1151</v>
      </c>
      <c r="AX611" s="561" t="n">
        <f aca="false">AV611</f>
        <v>2.2</v>
      </c>
      <c r="AY611" s="538" t="n">
        <f aca="false">IF(D611&gt;2,AU611,AU611-AV611)</f>
        <v>34.8</v>
      </c>
      <c r="AZ611" s="538" t="n">
        <f aca="false">N611</f>
        <v>0.3</v>
      </c>
      <c r="BA611" s="538" t="n">
        <f aca="false">P611</f>
        <v>2.6</v>
      </c>
      <c r="BB611" s="537" t="n">
        <f aca="false">IF(F611=0,IF(ROUND(AY611*(((N611*P611)+(((D611+M611*2)/6)*P611))-ROUND(((D611+M611*2)^2)*((PI()*96.379/(4*360))-((SIN((96.379/2)*PI()/180))*(COS((96.379/2)*PI()/180))/4)),4)),2),ROUND(AY611*(((N611*P611)+(((D611+M611*2)/4)*P611))-ROUND(((D611+M611*2)^2)*((PI()*120/(4*360))-((SIN((120/2)*PI()/180))*(COS((120/2)*PI()/180))/4)),4)),2)),0)</f>
        <v>50.55</v>
      </c>
      <c r="BC611" s="549" t="n">
        <f aca="false">IF(F611&gt;0,ROUND(AY611*N611*P611,2),0)</f>
        <v>0</v>
      </c>
      <c r="BD611" s="549" t="n">
        <f aca="false">SUM(Q611:U611,AH611:AL611)</f>
        <v>362.81</v>
      </c>
      <c r="BE611" s="549" t="n">
        <f aca="false">IF(F611=0,ROUND((PI()*((D611+M611*2)^2)/4)*AY611,2),ROUND((D611+M611*2)*(F611+M611*2)*AY611,2))</f>
        <v>88.56</v>
      </c>
      <c r="BF611" s="572" t="n">
        <f aca="false">IF(($I611+M611-0.15)&lt;=2,($I611+M611+0.15),IF(($I611+M611)&lt;=3,2.35,($I611+M611+0.2)-0.85))</f>
        <v>2.78279999999999</v>
      </c>
      <c r="BG611" s="572" t="n">
        <f aca="false">IF(D611&gt;2,(I611-F611-M611-0.11),IF(($I611+M611)&lt;=2,0,IF(($I611+M611)&gt;3,0.85,(I611+M611+0.2-BF611))))</f>
        <v>0.85</v>
      </c>
      <c r="BH611" s="572" t="n">
        <f aca="false">IF(D611&gt;2,ROUND(((1.42+0.4)+(0.91+0.4))*2*BG611,2),ROUND(AV611*AX611*BF611,2))</f>
        <v>13.47</v>
      </c>
      <c r="BI611" s="572" t="n">
        <f aca="false">ROUND(((PI()*0.9^2)/4)*BG611,2)</f>
        <v>0.54</v>
      </c>
      <c r="BJ611" s="550" t="n">
        <f aca="false">ROUND(BD611-BE611-BH611-BI611-BB611-BC611,2)</f>
        <v>209.69</v>
      </c>
      <c r="BK611" s="516"/>
    </row>
    <row r="612" customFormat="false" ht="14.25" hidden="false" customHeight="false" outlineLevel="0" collapsed="false">
      <c r="A612" s="558" t="s">
        <v>1688</v>
      </c>
      <c r="B612" s="570" t="s">
        <v>10</v>
      </c>
      <c r="C612" s="559" t="s">
        <v>1689</v>
      </c>
      <c r="D612" s="560" t="n">
        <v>1.5</v>
      </c>
      <c r="E612" s="561"/>
      <c r="F612" s="561"/>
      <c r="G612" s="560" t="s">
        <v>1150</v>
      </c>
      <c r="H612" s="562" t="n">
        <v>33</v>
      </c>
      <c r="I612" s="563" t="n">
        <v>3.21499999999999</v>
      </c>
      <c r="J612" s="563" t="n">
        <v>3.27579999999999</v>
      </c>
      <c r="K612" s="536" t="n">
        <v>0</v>
      </c>
      <c r="L612" s="537" t="n">
        <f aca="false">ROUND((I612+J612)/2,2)</f>
        <v>3.25</v>
      </c>
      <c r="M612" s="538" t="n">
        <f aca="false">IF(F612=0,ROUND($D612*0.1,2),IF(D612&gt;2.8,0.18,0.15))</f>
        <v>0.15</v>
      </c>
      <c r="N612" s="538" t="n">
        <f aca="false">IF(F612=0,IF(ROUND($D612/4,2),IF(ROUND(($D612*1.2)/6,2)&lt;0.1,0.1,ROUND(($D612*1.2)/6,2))),0.5)</f>
        <v>0.3</v>
      </c>
      <c r="O612" s="537" t="n">
        <f aca="false">L612+M612+N612</f>
        <v>3.7</v>
      </c>
      <c r="P612" s="537" t="n">
        <f aca="false">IF(O612&lt;2,(D612+M612*2)+0.6,(D612+M612*2)+0.6+ROUNDUP(O612-2,0)*0.1)</f>
        <v>2.6</v>
      </c>
      <c r="Q612" s="539" t="n">
        <f aca="false">IF($O612&lt;=$W$4,ROUND(IF($O612&lt;1.5,$O612*$H612*$P612,1.5*$H612*$P612),2),0)</f>
        <v>0</v>
      </c>
      <c r="R612" s="539" t="n">
        <f aca="false">IF($O612&gt;$W$4,ROUND(IF($O612&lt;1.5,$O612*$H612*$P612,1.5*$H612*$P612),2),0)</f>
        <v>128.7</v>
      </c>
      <c r="S612" s="539" t="n">
        <f aca="false">IF($O612&gt;$W$4,ROUND(IF($O612&lt;1.5,0,IF($O612&gt;3,1.5*$H612*$P612,($O612-1.5)*$H612*$P612)),2),0)</f>
        <v>128.7</v>
      </c>
      <c r="T612" s="539" t="n">
        <f aca="false">IF($O612&gt;$W$4,ROUND(IF($O612&lt;3,0,IF($O612&gt;4.5,1.5*$H612*$P612,($O612-3)*$H612*$P612)),2),0)</f>
        <v>60.06</v>
      </c>
      <c r="U612" s="539" t="n">
        <f aca="false">IF($O612&gt;$W$4,ROUND(IF($O612&lt;4.5,0,IF($O612&gt;6,($O612-4.5)*$H612*$P612,($O612-4.5)*$H612*$P612)),2),0)</f>
        <v>0</v>
      </c>
      <c r="V612" s="540" t="n">
        <f aca="false">IF($O612&gt;$W$4,IF($O612&lt;=4,ROUND($H612*($O612+0.5)*2,2),0),0)</f>
        <v>277.2</v>
      </c>
      <c r="W612" s="541" t="n">
        <f aca="false">IF($O612&gt;$W$4,IF($O612&gt;4,ROUND($H612*($O612+0.5)*2,2),0),0)</f>
        <v>0</v>
      </c>
      <c r="X612" s="558" t="str">
        <f aca="false">A612</f>
        <v>JD9</v>
      </c>
      <c r="Y612" s="560" t="n">
        <f aca="false">IF($D612=0.4,1.2,IF($D612=0.6,1.2,IF($D612=0.8,1.3,IF($D612=1,1.5,IF($D612=1.2,1.7,IF($D612&lt;=2,2,"--"))))))</f>
        <v>2</v>
      </c>
      <c r="Z612" s="564" t="s">
        <v>1151</v>
      </c>
      <c r="AA612" s="561" t="n">
        <f aca="false">Y612</f>
        <v>2</v>
      </c>
      <c r="AB612" s="543" t="n">
        <f aca="false">IF($Y612="--","--",I612)</f>
        <v>3.21499999999999</v>
      </c>
      <c r="AC612" s="544" t="n">
        <f aca="false">IF($Y612="--","--",IF(D612&gt;1.5,0.15,ROUND($D612*0.1,2)))</f>
        <v>0.15</v>
      </c>
      <c r="AD612" s="544" t="n">
        <f aca="false">IF($Y612="--","--",0.15)</f>
        <v>0.15</v>
      </c>
      <c r="AE612" s="545" t="n">
        <f aca="false">IF($Y612="--","--",ROUND(AB612+AC612+AD612,2))</f>
        <v>3.51</v>
      </c>
      <c r="AF612" s="565" t="n">
        <f aca="false">IF($Y612="--","--",IF($AB612&lt;=2,$Y612+1,($Y612+1)+ROUNDUP($AB612-2,0)*0.1))</f>
        <v>3.2</v>
      </c>
      <c r="AG612" s="566" t="n">
        <f aca="false">IF($D612=0.4,0.92,IF($D612=0.6,0.68,IF($D612=0.8,0.74,IF($D612=1,0.7,IF($D612=1.2,0.66,IF($D612=1.5,0.6,IF($D612&lt;=2,(2.4-(D612+0.3)),"--")))))))</f>
        <v>0.6</v>
      </c>
      <c r="AH612" s="547" t="n">
        <f aca="false">IF($Y612="--","--",IF($AE612&lt;=$W$4,ROUND(IF($AE612&lt;1.5,$AE612*$AF612*$AG612,1.5*$AF612*$AG612),2),0))</f>
        <v>0</v>
      </c>
      <c r="AI612" s="547" t="n">
        <f aca="false">IF($Y612="--","--",IF($AE612&gt;$W$4,ROUND(IF($AE612&lt;1.5,$AE612*$AF612*$AG612,1.5*$AF612*$AG612),2),0))</f>
        <v>2.88</v>
      </c>
      <c r="AJ612" s="547" t="n">
        <f aca="false">IF($Y612="--","--",IF($AE612&gt;$W$4,ROUND(IF($AE612&lt;1.5,0,IF($AE612&gt;3,1.5*$AF612*$AG612,($AE612-1.5)*$AF612*$AG612)),2),0))</f>
        <v>2.88</v>
      </c>
      <c r="AK612" s="547" t="n">
        <f aca="false">IF($Y612="--","--",IF($AE612&gt;$W$4,ROUND(IF($AE612&lt;3,0,IF($AE612&gt;4.5,1.5*$AF612*$AG612,($AE612-3)*$AF612*$AG612)),2),0))</f>
        <v>0.98</v>
      </c>
      <c r="AL612" s="547" t="n">
        <f aca="false">IF($Y612="--","--",IF($AE612&gt;$W$4,ROUND(IF($AE612&lt;4.5,0,IF($AE612&gt;6,($AE612-4.5)*$AF612*$AG612,($AE612-4.5)*$AF612*$AG612)),2),0))</f>
        <v>0</v>
      </c>
      <c r="AM612" s="544" t="n">
        <f aca="false">IF($Y612="--","--",IF($AE612&gt;$W$4,IF($AE612&lt;=4,ROUND(($AG612*4)*($AE612+0.5)*2,2),0),0))</f>
        <v>19.25</v>
      </c>
      <c r="AN612" s="548" t="n">
        <f aca="false">IF($Y612="--","--",IF($AE612&gt;$W$4,IF($AE612&gt;4,ROUND(($AG612*4)*($AE612+0.5)*2,2),0),0))</f>
        <v>0</v>
      </c>
      <c r="AO612" s="558" t="s">
        <v>1688</v>
      </c>
      <c r="AP612" s="570" t="s">
        <v>10</v>
      </c>
      <c r="AQ612" s="571" t="s">
        <v>1689</v>
      </c>
      <c r="AR612" s="560" t="n">
        <v>1.5</v>
      </c>
      <c r="AS612" s="561"/>
      <c r="AT612" s="561"/>
      <c r="AU612" s="562" t="n">
        <v>33</v>
      </c>
      <c r="AV612" s="560" t="n">
        <f aca="false">IF($Y612="--","--",Y612+0.2)</f>
        <v>2.2</v>
      </c>
      <c r="AW612" s="564" t="s">
        <v>1151</v>
      </c>
      <c r="AX612" s="561" t="n">
        <f aca="false">AV612</f>
        <v>2.2</v>
      </c>
      <c r="AY612" s="538" t="n">
        <f aca="false">IF(D612&gt;2,AU612,AU612-AV612)</f>
        <v>30.8</v>
      </c>
      <c r="AZ612" s="538" t="n">
        <f aca="false">N612</f>
        <v>0.3</v>
      </c>
      <c r="BA612" s="538" t="n">
        <f aca="false">P612</f>
        <v>2.6</v>
      </c>
      <c r="BB612" s="537" t="n">
        <f aca="false">IF(F612=0,IF(ROUND(AY612*(((N612*P612)+(((D612+M612*2)/6)*P612))-ROUND(((D612+M612*2)^2)*((PI()*96.379/(4*360))-((SIN((96.379/2)*PI()/180))*(COS((96.379/2)*PI()/180))/4)),4)),2),ROUND(AY612*(((N612*P612)+(((D612+M612*2)/4)*P612))-ROUND(((D612+M612*2)^2)*((PI()*120/(4*360))-((SIN((120/2)*PI()/180))*(COS((120/2)*PI()/180))/4)),4)),2)),0)</f>
        <v>44.74</v>
      </c>
      <c r="BC612" s="549" t="n">
        <f aca="false">IF(F612&gt;0,ROUND(AY612*N612*P612,2),0)</f>
        <v>0</v>
      </c>
      <c r="BD612" s="549" t="n">
        <f aca="false">SUM(Q612:U612,AH612:AL612)</f>
        <v>324.2</v>
      </c>
      <c r="BE612" s="549" t="n">
        <f aca="false">IF(F612=0,ROUND((PI()*((D612+M612*2)^2)/4)*AY612,2),ROUND((D612+M612*2)*(F612+M612*2)*AY612,2))</f>
        <v>78.38</v>
      </c>
      <c r="BF612" s="572" t="n">
        <f aca="false">IF(($I612+M612-0.15)&lt;=2,($I612+M612+0.15),IF(($I612+M612)&lt;=3,2.35,($I612+M612+0.2)-0.85))</f>
        <v>2.71499999999999</v>
      </c>
      <c r="BG612" s="572" t="n">
        <f aca="false">IF(D612&gt;2,(I612-F612-M612-0.11),IF(($I612+M612)&lt;=2,0,IF(($I612+M612)&gt;3,0.85,(I612+M612+0.2-BF612))))</f>
        <v>0.85</v>
      </c>
      <c r="BH612" s="572" t="n">
        <f aca="false">IF(D612&gt;2,ROUND(((1.42+0.4)+(0.91+0.4))*2*BG612,2),ROUND(AV612*AX612*BF612,2))</f>
        <v>13.14</v>
      </c>
      <c r="BI612" s="572" t="n">
        <f aca="false">ROUND(((PI()*0.9^2)/4)*BG612,2)</f>
        <v>0.54</v>
      </c>
      <c r="BJ612" s="550" t="n">
        <f aca="false">ROUND(BD612-BE612-BH612-BI612-BB612-BC612,2)</f>
        <v>187.4</v>
      </c>
      <c r="BK612" s="516"/>
    </row>
    <row r="613" customFormat="false" ht="14.25" hidden="false" customHeight="false" outlineLevel="0" collapsed="false">
      <c r="A613" s="558" t="s">
        <v>1689</v>
      </c>
      <c r="B613" s="570" t="s">
        <v>10</v>
      </c>
      <c r="C613" s="559" t="s">
        <v>1690</v>
      </c>
      <c r="D613" s="560" t="n">
        <v>1.5</v>
      </c>
      <c r="E613" s="561"/>
      <c r="F613" s="561"/>
      <c r="G613" s="560" t="s">
        <v>1150</v>
      </c>
      <c r="H613" s="562" t="n">
        <v>40</v>
      </c>
      <c r="I613" s="563" t="n">
        <v>3.27579999999999</v>
      </c>
      <c r="J613" s="563" t="n">
        <v>3.00689999999999</v>
      </c>
      <c r="K613" s="536" t="n">
        <v>0</v>
      </c>
      <c r="L613" s="537" t="n">
        <f aca="false">ROUND((I613+J613)/2,2)</f>
        <v>3.14</v>
      </c>
      <c r="M613" s="538" t="n">
        <f aca="false">IF(F613=0,ROUND($D613*0.1,2),IF(D613&gt;2.8,0.18,0.15))</f>
        <v>0.15</v>
      </c>
      <c r="N613" s="538" t="n">
        <f aca="false">IF(F613=0,IF(ROUND($D613/4,2),IF(ROUND(($D613*1.2)/6,2)&lt;0.1,0.1,ROUND(($D613*1.2)/6,2))),0.5)</f>
        <v>0.3</v>
      </c>
      <c r="O613" s="537" t="n">
        <f aca="false">L613+M613+N613</f>
        <v>3.59</v>
      </c>
      <c r="P613" s="537" t="n">
        <f aca="false">IF(O613&lt;2,(D613+M613*2)+0.6,(D613+M613*2)+0.6+ROUNDUP(O613-2,0)*0.1)</f>
        <v>2.6</v>
      </c>
      <c r="Q613" s="539" t="n">
        <f aca="false">IF($O613&lt;=$W$4,ROUND(IF($O613&lt;1.5,$O613*$H613*$P613,1.5*$H613*$P613),2),0)</f>
        <v>0</v>
      </c>
      <c r="R613" s="539" t="n">
        <f aca="false">IF($O613&gt;$W$4,ROUND(IF($O613&lt;1.5,$O613*$H613*$P613,1.5*$H613*$P613),2),0)</f>
        <v>156</v>
      </c>
      <c r="S613" s="539" t="n">
        <f aca="false">IF($O613&gt;$W$4,ROUND(IF($O613&lt;1.5,0,IF($O613&gt;3,1.5*$H613*$P613,($O613-1.5)*$H613*$P613)),2),0)</f>
        <v>156</v>
      </c>
      <c r="T613" s="539" t="n">
        <f aca="false">IF($O613&gt;$W$4,ROUND(IF($O613&lt;3,0,IF($O613&gt;4.5,1.5*$H613*$P613,($O613-3)*$H613*$P613)),2),0)</f>
        <v>61.36</v>
      </c>
      <c r="U613" s="539" t="n">
        <f aca="false">IF($O613&gt;$W$4,ROUND(IF($O613&lt;4.5,0,IF($O613&gt;6,($O613-4.5)*$H613*$P613,($O613-4.5)*$H613*$P613)),2),0)</f>
        <v>0</v>
      </c>
      <c r="V613" s="540" t="n">
        <f aca="false">IF($O613&gt;$W$4,IF($O613&lt;=4,ROUND($H613*($O613+0.5)*2,2),0),0)</f>
        <v>327.2</v>
      </c>
      <c r="W613" s="541" t="n">
        <f aca="false">IF($O613&gt;$W$4,IF($O613&gt;4,ROUND($H613*($O613+0.5)*2,2),0),0)</f>
        <v>0</v>
      </c>
      <c r="X613" s="558" t="str">
        <f aca="false">A613</f>
        <v>JD10</v>
      </c>
      <c r="Y613" s="560" t="n">
        <f aca="false">IF($D613=0.4,1.2,IF($D613=0.6,1.2,IF($D613=0.8,1.3,IF($D613=1,1.5,IF($D613=1.2,1.7,IF($D613&lt;=2,2,"--"))))))</f>
        <v>2</v>
      </c>
      <c r="Z613" s="564" t="s">
        <v>1151</v>
      </c>
      <c r="AA613" s="561" t="n">
        <f aca="false">Y613</f>
        <v>2</v>
      </c>
      <c r="AB613" s="543" t="n">
        <f aca="false">IF($Y613="--","--",I613)</f>
        <v>3.27579999999999</v>
      </c>
      <c r="AC613" s="544" t="n">
        <f aca="false">IF($Y613="--","--",IF(D613&gt;1.5,0.15,ROUND($D613*0.1,2)))</f>
        <v>0.15</v>
      </c>
      <c r="AD613" s="544" t="n">
        <f aca="false">IF($Y613="--","--",0.15)</f>
        <v>0.15</v>
      </c>
      <c r="AE613" s="545" t="n">
        <f aca="false">IF($Y613="--","--",ROUND(AB613+AC613+AD613,2))</f>
        <v>3.58</v>
      </c>
      <c r="AF613" s="565" t="n">
        <f aca="false">IF($Y613="--","--",IF($AB613&lt;=2,$Y613+1,($Y613+1)+ROUNDUP($AB613-2,0)*0.1))</f>
        <v>3.2</v>
      </c>
      <c r="AG613" s="566" t="n">
        <f aca="false">IF($D613=0.4,0.92,IF($D613=0.6,0.68,IF($D613=0.8,0.74,IF($D613=1,0.7,IF($D613=1.2,0.66,IF($D613=1.5,0.6,IF($D613&lt;=2,(2.4-(D613+0.3)),"--")))))))</f>
        <v>0.6</v>
      </c>
      <c r="AH613" s="547" t="n">
        <f aca="false">IF($Y613="--","--",IF($AE613&lt;=$W$4,ROUND(IF($AE613&lt;1.5,$AE613*$AF613*$AG613,1.5*$AF613*$AG613),2),0))</f>
        <v>0</v>
      </c>
      <c r="AI613" s="547" t="n">
        <f aca="false">IF($Y613="--","--",IF($AE613&gt;$W$4,ROUND(IF($AE613&lt;1.5,$AE613*$AF613*$AG613,1.5*$AF613*$AG613),2),0))</f>
        <v>2.88</v>
      </c>
      <c r="AJ613" s="547" t="n">
        <f aca="false">IF($Y613="--","--",IF($AE613&gt;$W$4,ROUND(IF($AE613&lt;1.5,0,IF($AE613&gt;3,1.5*$AF613*$AG613,($AE613-1.5)*$AF613*$AG613)),2),0))</f>
        <v>2.88</v>
      </c>
      <c r="AK613" s="547" t="n">
        <f aca="false">IF($Y613="--","--",IF($AE613&gt;$W$4,ROUND(IF($AE613&lt;3,0,IF($AE613&gt;4.5,1.5*$AF613*$AG613,($AE613-3)*$AF613*$AG613)),2),0))</f>
        <v>1.11</v>
      </c>
      <c r="AL613" s="547" t="n">
        <f aca="false">IF($Y613="--","--",IF($AE613&gt;$W$4,ROUND(IF($AE613&lt;4.5,0,IF($AE613&gt;6,($AE613-4.5)*$AF613*$AG613,($AE613-4.5)*$AF613*$AG613)),2),0))</f>
        <v>0</v>
      </c>
      <c r="AM613" s="544" t="n">
        <f aca="false">IF($Y613="--","--",IF($AE613&gt;$W$4,IF($AE613&lt;=4,ROUND(($AG613*4)*($AE613+0.5)*2,2),0),0))</f>
        <v>19.58</v>
      </c>
      <c r="AN613" s="548" t="n">
        <f aca="false">IF($Y613="--","--",IF($AE613&gt;$W$4,IF($AE613&gt;4,ROUND(($AG613*4)*($AE613+0.5)*2,2),0),0))</f>
        <v>0</v>
      </c>
      <c r="AO613" s="558" t="s">
        <v>1689</v>
      </c>
      <c r="AP613" s="570" t="s">
        <v>10</v>
      </c>
      <c r="AQ613" s="571" t="s">
        <v>1690</v>
      </c>
      <c r="AR613" s="560" t="n">
        <v>1.5</v>
      </c>
      <c r="AS613" s="561"/>
      <c r="AT613" s="561"/>
      <c r="AU613" s="562" t="n">
        <v>40</v>
      </c>
      <c r="AV613" s="560" t="n">
        <f aca="false">IF($Y613="--","--",Y613+0.2)</f>
        <v>2.2</v>
      </c>
      <c r="AW613" s="564" t="s">
        <v>1151</v>
      </c>
      <c r="AX613" s="561" t="n">
        <f aca="false">AV613</f>
        <v>2.2</v>
      </c>
      <c r="AY613" s="538" t="n">
        <f aca="false">IF(D613&gt;2,AU613,AU613-AV613)</f>
        <v>37.8</v>
      </c>
      <c r="AZ613" s="538" t="n">
        <f aca="false">N613</f>
        <v>0.3</v>
      </c>
      <c r="BA613" s="538" t="n">
        <f aca="false">P613</f>
        <v>2.6</v>
      </c>
      <c r="BB613" s="537" t="n">
        <f aca="false">IF(F613=0,IF(ROUND(AY613*(((N613*P613)+(((D613+M613*2)/6)*P613))-ROUND(((D613+M613*2)^2)*((PI()*96.379/(4*360))-((SIN((96.379/2)*PI()/180))*(COS((96.379/2)*PI()/180))/4)),4)),2),ROUND(AY613*(((N613*P613)+(((D613+M613*2)/4)*P613))-ROUND(((D613+M613*2)^2)*((PI()*120/(4*360))-((SIN((120/2)*PI()/180))*(COS((120/2)*PI()/180))/4)),4)),2)),0)</f>
        <v>54.9</v>
      </c>
      <c r="BC613" s="549" t="n">
        <f aca="false">IF(F613&gt;0,ROUND(AY613*N613*P613,2),0)</f>
        <v>0</v>
      </c>
      <c r="BD613" s="549" t="n">
        <f aca="false">SUM(Q613:U613,AH613:AL613)</f>
        <v>380.23</v>
      </c>
      <c r="BE613" s="549" t="n">
        <f aca="false">IF(F613=0,ROUND((PI()*((D613+M613*2)^2)/4)*AY613,2),ROUND((D613+M613*2)*(F613+M613*2)*AY613,2))</f>
        <v>96.19</v>
      </c>
      <c r="BF613" s="572" t="n">
        <f aca="false">IF(($I613+M613-0.15)&lt;=2,($I613+M613+0.15),IF(($I613+M613)&lt;=3,2.35,($I613+M613+0.2)-0.85))</f>
        <v>2.77579999999999</v>
      </c>
      <c r="BG613" s="572" t="n">
        <f aca="false">IF(D613&gt;2,(I613-F613-M613-0.11),IF(($I613+M613)&lt;=2,0,IF(($I613+M613)&gt;3,0.85,(I613+M613+0.2-BF613))))</f>
        <v>0.85</v>
      </c>
      <c r="BH613" s="572" t="n">
        <f aca="false">IF(D613&gt;2,ROUND(((1.42+0.4)+(0.91+0.4))*2*BG613,2),ROUND(AV613*AX613*BF613,2))</f>
        <v>13.43</v>
      </c>
      <c r="BI613" s="572" t="n">
        <f aca="false">ROUND(((PI()*0.9^2)/4)*BG613,2)</f>
        <v>0.54</v>
      </c>
      <c r="BJ613" s="550" t="n">
        <f aca="false">ROUND(BD613-BE613-BH613-BI613-BB613-BC613,2)</f>
        <v>215.17</v>
      </c>
      <c r="BK613" s="516"/>
    </row>
    <row r="614" customFormat="false" ht="14.25" hidden="false" customHeight="false" outlineLevel="0" collapsed="false">
      <c r="A614" s="558" t="s">
        <v>1690</v>
      </c>
      <c r="B614" s="570" t="s">
        <v>10</v>
      </c>
      <c r="C614" s="559" t="s">
        <v>1691</v>
      </c>
      <c r="D614" s="560" t="n">
        <v>1.5</v>
      </c>
      <c r="E614" s="561"/>
      <c r="F614" s="561"/>
      <c r="G614" s="560" t="s">
        <v>1150</v>
      </c>
      <c r="H614" s="562" t="n">
        <v>30</v>
      </c>
      <c r="I614" s="563" t="n">
        <v>3.00689999999999</v>
      </c>
      <c r="J614" s="563" t="n">
        <v>3.06999999999999</v>
      </c>
      <c r="K614" s="536" t="n">
        <v>0</v>
      </c>
      <c r="L614" s="537" t="n">
        <f aca="false">ROUND((I614+J614)/2,2)</f>
        <v>3.04</v>
      </c>
      <c r="M614" s="538" t="n">
        <f aca="false">IF(F614=0,ROUND($D614*0.1,2),IF(D614&gt;2.8,0.18,0.15))</f>
        <v>0.15</v>
      </c>
      <c r="N614" s="538" t="n">
        <f aca="false">IF(F614=0,IF(ROUND($D614/4,2),IF(ROUND(($D614*1.2)/6,2)&lt;0.1,0.1,ROUND(($D614*1.2)/6,2))),0.5)</f>
        <v>0.3</v>
      </c>
      <c r="O614" s="537" t="n">
        <f aca="false">L614+M614+N614</f>
        <v>3.49</v>
      </c>
      <c r="P614" s="537" t="n">
        <f aca="false">IF(O614&lt;2,(D614+M614*2)+0.6,(D614+M614*2)+0.6+ROUNDUP(O614-2,0)*0.1)</f>
        <v>2.6</v>
      </c>
      <c r="Q614" s="539" t="n">
        <f aca="false">IF($O614&lt;=$W$4,ROUND(IF($O614&lt;1.5,$O614*$H614*$P614,1.5*$H614*$P614),2),0)</f>
        <v>0</v>
      </c>
      <c r="R614" s="539" t="n">
        <f aca="false">IF($O614&gt;$W$4,ROUND(IF($O614&lt;1.5,$O614*$H614*$P614,1.5*$H614*$P614),2),0)</f>
        <v>117</v>
      </c>
      <c r="S614" s="539" t="n">
        <f aca="false">IF($O614&gt;$W$4,ROUND(IF($O614&lt;1.5,0,IF($O614&gt;3,1.5*$H614*$P614,($O614-1.5)*$H614*$P614)),2),0)</f>
        <v>117</v>
      </c>
      <c r="T614" s="539" t="n">
        <f aca="false">IF($O614&gt;$W$4,ROUND(IF($O614&lt;3,0,IF($O614&gt;4.5,1.5*$H614*$P614,($O614-3)*$H614*$P614)),2),0)</f>
        <v>38.22</v>
      </c>
      <c r="U614" s="539" t="n">
        <f aca="false">IF($O614&gt;$W$4,ROUND(IF($O614&lt;4.5,0,IF($O614&gt;6,($O614-4.5)*$H614*$P614,($O614-4.5)*$H614*$P614)),2),0)</f>
        <v>0</v>
      </c>
      <c r="V614" s="540" t="n">
        <f aca="false">IF($O614&gt;$W$4,IF($O614&lt;=4,ROUND($H614*($O614+0.5)*2,2),0),0)</f>
        <v>239.4</v>
      </c>
      <c r="W614" s="541" t="n">
        <f aca="false">IF($O614&gt;$W$4,IF($O614&gt;4,ROUND($H614*($O614+0.5)*2,2),0),0)</f>
        <v>0</v>
      </c>
      <c r="X614" s="558" t="str">
        <f aca="false">A614</f>
        <v>JD11</v>
      </c>
      <c r="Y614" s="560" t="n">
        <f aca="false">IF($D614=0.4,1.2,IF($D614=0.6,1.2,IF($D614=0.8,1.3,IF($D614=1,1.5,IF($D614=1.2,1.7,IF($D614&lt;=2,2,"--"))))))</f>
        <v>2</v>
      </c>
      <c r="Z614" s="564" t="s">
        <v>1151</v>
      </c>
      <c r="AA614" s="561" t="n">
        <f aca="false">Y614</f>
        <v>2</v>
      </c>
      <c r="AB614" s="543" t="n">
        <f aca="false">IF($Y614="--","--",I614)</f>
        <v>3.00689999999999</v>
      </c>
      <c r="AC614" s="544" t="n">
        <f aca="false">IF($Y614="--","--",IF(D614&gt;1.5,0.15,ROUND($D614*0.1,2)))</f>
        <v>0.15</v>
      </c>
      <c r="AD614" s="544" t="n">
        <f aca="false">IF($Y614="--","--",0.15)</f>
        <v>0.15</v>
      </c>
      <c r="AE614" s="545" t="n">
        <f aca="false">IF($Y614="--","--",ROUND(AB614+AC614+AD614,2))</f>
        <v>3.31</v>
      </c>
      <c r="AF614" s="565" t="n">
        <f aca="false">IF($Y614="--","--",IF($AB614&lt;=2,$Y614+1,($Y614+1)+ROUNDUP($AB614-2,0)*0.1))</f>
        <v>3.2</v>
      </c>
      <c r="AG614" s="566" t="n">
        <f aca="false">IF($D614=0.4,0.92,IF($D614=0.6,0.68,IF($D614=0.8,0.74,IF($D614=1,0.7,IF($D614=1.2,0.66,IF($D614=1.5,0.6,IF($D614&lt;=2,(2.4-(D614+0.3)),"--")))))))</f>
        <v>0.6</v>
      </c>
      <c r="AH614" s="547" t="n">
        <f aca="false">IF($Y614="--","--",IF($AE614&lt;=$W$4,ROUND(IF($AE614&lt;1.5,$AE614*$AF614*$AG614,1.5*$AF614*$AG614),2),0))</f>
        <v>0</v>
      </c>
      <c r="AI614" s="547" t="n">
        <f aca="false">IF($Y614="--","--",IF($AE614&gt;$W$4,ROUND(IF($AE614&lt;1.5,$AE614*$AF614*$AG614,1.5*$AF614*$AG614),2),0))</f>
        <v>2.88</v>
      </c>
      <c r="AJ614" s="547" t="n">
        <f aca="false">IF($Y614="--","--",IF($AE614&gt;$W$4,ROUND(IF($AE614&lt;1.5,0,IF($AE614&gt;3,1.5*$AF614*$AG614,($AE614-1.5)*$AF614*$AG614)),2),0))</f>
        <v>2.88</v>
      </c>
      <c r="AK614" s="547" t="n">
        <f aca="false">IF($Y614="--","--",IF($AE614&gt;$W$4,ROUND(IF($AE614&lt;3,0,IF($AE614&gt;4.5,1.5*$AF614*$AG614,($AE614-3)*$AF614*$AG614)),2),0))</f>
        <v>0.6</v>
      </c>
      <c r="AL614" s="547" t="n">
        <f aca="false">IF($Y614="--","--",IF($AE614&gt;$W$4,ROUND(IF($AE614&lt;4.5,0,IF($AE614&gt;6,($AE614-4.5)*$AF614*$AG614,($AE614-4.5)*$AF614*$AG614)),2),0))</f>
        <v>0</v>
      </c>
      <c r="AM614" s="544" t="n">
        <f aca="false">IF($Y614="--","--",IF($AE614&gt;$W$4,IF($AE614&lt;=4,ROUND(($AG614*4)*($AE614+0.5)*2,2),0),0))</f>
        <v>18.29</v>
      </c>
      <c r="AN614" s="548" t="n">
        <f aca="false">IF($Y614="--","--",IF($AE614&gt;$W$4,IF($AE614&gt;4,ROUND(($AG614*4)*($AE614+0.5)*2,2),0),0))</f>
        <v>0</v>
      </c>
      <c r="AO614" s="558" t="s">
        <v>1690</v>
      </c>
      <c r="AP614" s="570" t="s">
        <v>10</v>
      </c>
      <c r="AQ614" s="571" t="s">
        <v>1691</v>
      </c>
      <c r="AR614" s="560" t="n">
        <v>1.5</v>
      </c>
      <c r="AS614" s="561"/>
      <c r="AT614" s="561"/>
      <c r="AU614" s="562" t="n">
        <v>30</v>
      </c>
      <c r="AV614" s="560" t="n">
        <f aca="false">IF($Y614="--","--",Y614+0.2)</f>
        <v>2.2</v>
      </c>
      <c r="AW614" s="564" t="s">
        <v>1151</v>
      </c>
      <c r="AX614" s="561" t="n">
        <f aca="false">AV614</f>
        <v>2.2</v>
      </c>
      <c r="AY614" s="538" t="n">
        <f aca="false">IF(D614&gt;2,AU614,AU614-AV614)</f>
        <v>27.8</v>
      </c>
      <c r="AZ614" s="538" t="n">
        <f aca="false">N614</f>
        <v>0.3</v>
      </c>
      <c r="BA614" s="538" t="n">
        <f aca="false">P614</f>
        <v>2.6</v>
      </c>
      <c r="BB614" s="537" t="n">
        <f aca="false">IF(F614=0,IF(ROUND(AY614*(((N614*P614)+(((D614+M614*2)/6)*P614))-ROUND(((D614+M614*2)^2)*((PI()*96.379/(4*360))-((SIN((96.379/2)*PI()/180))*(COS((96.379/2)*PI()/180))/4)),4)),2),ROUND(AY614*(((N614*P614)+(((D614+M614*2)/4)*P614))-ROUND(((D614+M614*2)^2)*((PI()*120/(4*360))-((SIN((120/2)*PI()/180))*(COS((120/2)*PI()/180))/4)),4)),2)),0)</f>
        <v>40.38</v>
      </c>
      <c r="BC614" s="549" t="n">
        <f aca="false">IF(F614&gt;0,ROUND(AY614*N614*P614,2),0)</f>
        <v>0</v>
      </c>
      <c r="BD614" s="549" t="n">
        <f aca="false">SUM(Q614:U614,AH614:AL614)</f>
        <v>278.58</v>
      </c>
      <c r="BE614" s="549" t="n">
        <f aca="false">IF(F614=0,ROUND((PI()*((D614+M614*2)^2)/4)*AY614,2),ROUND((D614+M614*2)*(F614+M614*2)*AY614,2))</f>
        <v>70.74</v>
      </c>
      <c r="BF614" s="572" t="n">
        <f aca="false">IF(($I614+M614-0.15)&lt;=2,($I614+M614+0.15),IF(($I614+M614)&lt;=3,2.35,($I614+M614+0.2)-0.85))</f>
        <v>2.50689999999999</v>
      </c>
      <c r="BG614" s="572" t="n">
        <f aca="false">IF(D614&gt;2,(I614-F614-M614-0.11),IF(($I614+M614)&lt;=2,0,IF(($I614+M614)&gt;3,0.85,(I614+M614+0.2-BF614))))</f>
        <v>0.85</v>
      </c>
      <c r="BH614" s="572" t="n">
        <f aca="false">IF(D614&gt;2,ROUND(((1.42+0.4)+(0.91+0.4))*2*BG614,2),ROUND(AV614*AX614*BF614,2))</f>
        <v>12.13</v>
      </c>
      <c r="BI614" s="572" t="n">
        <f aca="false">ROUND(((PI()*0.9^2)/4)*BG614,2)</f>
        <v>0.54</v>
      </c>
      <c r="BJ614" s="550" t="n">
        <f aca="false">ROUND(BD614-BE614-BH614-BI614-BB614-BC614,2)</f>
        <v>154.79</v>
      </c>
      <c r="BK614" s="516"/>
    </row>
    <row r="615" customFormat="false" ht="14.25" hidden="false" customHeight="false" outlineLevel="0" collapsed="false">
      <c r="A615" s="558" t="s">
        <v>1691</v>
      </c>
      <c r="B615" s="570" t="s">
        <v>10</v>
      </c>
      <c r="C615" s="559" t="s">
        <v>1692</v>
      </c>
      <c r="D615" s="560" t="n">
        <v>1.5</v>
      </c>
      <c r="E615" s="561"/>
      <c r="F615" s="561"/>
      <c r="G615" s="560" t="s">
        <v>1150</v>
      </c>
      <c r="H615" s="562" t="n">
        <v>30</v>
      </c>
      <c r="I615" s="563" t="n">
        <v>3.06999999999999</v>
      </c>
      <c r="J615" s="563" t="n">
        <v>3.10349999999999</v>
      </c>
      <c r="K615" s="536" t="n">
        <v>0</v>
      </c>
      <c r="L615" s="537" t="n">
        <f aca="false">ROUND((I615+J615)/2,2)</f>
        <v>3.09</v>
      </c>
      <c r="M615" s="538" t="n">
        <f aca="false">IF(F615=0,ROUND($D615*0.1,2),IF(D615&gt;2.8,0.18,0.15))</f>
        <v>0.15</v>
      </c>
      <c r="N615" s="538" t="n">
        <f aca="false">IF(F615=0,IF(ROUND($D615/4,2),IF(ROUND(($D615*1.2)/6,2)&lt;0.1,0.1,ROUND(($D615*1.2)/6,2))),0.5)</f>
        <v>0.3</v>
      </c>
      <c r="O615" s="537" t="n">
        <f aca="false">L615+M615+N615</f>
        <v>3.54</v>
      </c>
      <c r="P615" s="537" t="n">
        <f aca="false">IF(O615&lt;2,(D615+M615*2)+0.6,(D615+M615*2)+0.6+ROUNDUP(O615-2,0)*0.1)</f>
        <v>2.6</v>
      </c>
      <c r="Q615" s="539" t="n">
        <f aca="false">IF($O615&lt;=$W$4,ROUND(IF($O615&lt;1.5,$O615*$H615*$P615,1.5*$H615*$P615),2),0)</f>
        <v>0</v>
      </c>
      <c r="R615" s="539" t="n">
        <f aca="false">IF($O615&gt;$W$4,ROUND(IF($O615&lt;1.5,$O615*$H615*$P615,1.5*$H615*$P615),2),0)</f>
        <v>117</v>
      </c>
      <c r="S615" s="539" t="n">
        <f aca="false">IF($O615&gt;$W$4,ROUND(IF($O615&lt;1.5,0,IF($O615&gt;3,1.5*$H615*$P615,($O615-1.5)*$H615*$P615)),2),0)</f>
        <v>117</v>
      </c>
      <c r="T615" s="539" t="n">
        <f aca="false">IF($O615&gt;$W$4,ROUND(IF($O615&lt;3,0,IF($O615&gt;4.5,1.5*$H615*$P615,($O615-3)*$H615*$P615)),2),0)</f>
        <v>42.12</v>
      </c>
      <c r="U615" s="539" t="n">
        <f aca="false">IF($O615&gt;$W$4,ROUND(IF($O615&lt;4.5,0,IF($O615&gt;6,($O615-4.5)*$H615*$P615,($O615-4.5)*$H615*$P615)),2),0)</f>
        <v>0</v>
      </c>
      <c r="V615" s="540" t="n">
        <f aca="false">IF($O615&gt;$W$4,IF($O615&lt;=4,ROUND($H615*($O615+0.5)*2,2),0),0)</f>
        <v>242.4</v>
      </c>
      <c r="W615" s="541" t="n">
        <f aca="false">IF($O615&gt;$W$4,IF($O615&gt;4,ROUND($H615*($O615+0.5)*2,2),0),0)</f>
        <v>0</v>
      </c>
      <c r="X615" s="558" t="str">
        <f aca="false">A615</f>
        <v>JD12</v>
      </c>
      <c r="Y615" s="560" t="n">
        <f aca="false">IF($D615=0.4,1.2,IF($D615=0.6,1.2,IF($D615=0.8,1.3,IF($D615=1,1.5,IF($D615=1.2,1.7,IF($D615&lt;=2,2,"--"))))))</f>
        <v>2</v>
      </c>
      <c r="Z615" s="564" t="s">
        <v>1151</v>
      </c>
      <c r="AA615" s="561" t="n">
        <f aca="false">Y615</f>
        <v>2</v>
      </c>
      <c r="AB615" s="543" t="n">
        <f aca="false">IF($Y615="--","--",I615)</f>
        <v>3.06999999999999</v>
      </c>
      <c r="AC615" s="544" t="n">
        <f aca="false">IF($Y615="--","--",IF(D615&gt;1.5,0.15,ROUND($D615*0.1,2)))</f>
        <v>0.15</v>
      </c>
      <c r="AD615" s="544" t="n">
        <f aca="false">IF($Y615="--","--",0.15)</f>
        <v>0.15</v>
      </c>
      <c r="AE615" s="545" t="n">
        <f aca="false">IF($Y615="--","--",ROUND(AB615+AC615+AD615,2))</f>
        <v>3.37</v>
      </c>
      <c r="AF615" s="565" t="n">
        <f aca="false">IF($Y615="--","--",IF($AB615&lt;=2,$Y615+1,($Y615+1)+ROUNDUP($AB615-2,0)*0.1))</f>
        <v>3.2</v>
      </c>
      <c r="AG615" s="566" t="n">
        <f aca="false">IF($D615=0.4,0.92,IF($D615=0.6,0.68,IF($D615=0.8,0.74,IF($D615=1,0.7,IF($D615=1.2,0.66,IF($D615=1.5,0.6,IF($D615&lt;=2,(2.4-(D615+0.3)),"--")))))))</f>
        <v>0.6</v>
      </c>
      <c r="AH615" s="547" t="n">
        <f aca="false">IF($Y615="--","--",IF($AE615&lt;=$W$4,ROUND(IF($AE615&lt;1.5,$AE615*$AF615*$AG615,1.5*$AF615*$AG615),2),0))</f>
        <v>0</v>
      </c>
      <c r="AI615" s="547" t="n">
        <f aca="false">IF($Y615="--","--",IF($AE615&gt;$W$4,ROUND(IF($AE615&lt;1.5,$AE615*$AF615*$AG615,1.5*$AF615*$AG615),2),0))</f>
        <v>2.88</v>
      </c>
      <c r="AJ615" s="547" t="n">
        <f aca="false">IF($Y615="--","--",IF($AE615&gt;$W$4,ROUND(IF($AE615&lt;1.5,0,IF($AE615&gt;3,1.5*$AF615*$AG615,($AE615-1.5)*$AF615*$AG615)),2),0))</f>
        <v>2.88</v>
      </c>
      <c r="AK615" s="547" t="n">
        <f aca="false">IF($Y615="--","--",IF($AE615&gt;$W$4,ROUND(IF($AE615&lt;3,0,IF($AE615&gt;4.5,1.5*$AF615*$AG615,($AE615-3)*$AF615*$AG615)),2),0))</f>
        <v>0.71</v>
      </c>
      <c r="AL615" s="547" t="n">
        <f aca="false">IF($Y615="--","--",IF($AE615&gt;$W$4,ROUND(IF($AE615&lt;4.5,0,IF($AE615&gt;6,($AE615-4.5)*$AF615*$AG615,($AE615-4.5)*$AF615*$AG615)),2),0))</f>
        <v>0</v>
      </c>
      <c r="AM615" s="544" t="n">
        <f aca="false">IF($Y615="--","--",IF($AE615&gt;$W$4,IF($AE615&lt;=4,ROUND(($AG615*4)*($AE615+0.5)*2,2),0),0))</f>
        <v>18.58</v>
      </c>
      <c r="AN615" s="548" t="n">
        <f aca="false">IF($Y615="--","--",IF($AE615&gt;$W$4,IF($AE615&gt;4,ROUND(($AG615*4)*($AE615+0.5)*2,2),0),0))</f>
        <v>0</v>
      </c>
      <c r="AO615" s="558" t="s">
        <v>1691</v>
      </c>
      <c r="AP615" s="570" t="s">
        <v>10</v>
      </c>
      <c r="AQ615" s="571" t="s">
        <v>1692</v>
      </c>
      <c r="AR615" s="560" t="n">
        <v>1.5</v>
      </c>
      <c r="AS615" s="561"/>
      <c r="AT615" s="561"/>
      <c r="AU615" s="562" t="n">
        <v>30</v>
      </c>
      <c r="AV615" s="560" t="n">
        <f aca="false">IF($Y615="--","--",Y615+0.2)</f>
        <v>2.2</v>
      </c>
      <c r="AW615" s="564" t="s">
        <v>1151</v>
      </c>
      <c r="AX615" s="561" t="n">
        <f aca="false">AV615</f>
        <v>2.2</v>
      </c>
      <c r="AY615" s="538" t="n">
        <f aca="false">IF(D615&gt;2,AU615,AU615-AV615)</f>
        <v>27.8</v>
      </c>
      <c r="AZ615" s="538" t="n">
        <f aca="false">N615</f>
        <v>0.3</v>
      </c>
      <c r="BA615" s="538" t="n">
        <f aca="false">P615</f>
        <v>2.6</v>
      </c>
      <c r="BB615" s="537" t="n">
        <f aca="false">IF(F615=0,IF(ROUND(AY615*(((N615*P615)+(((D615+M615*2)/6)*P615))-ROUND(((D615+M615*2)^2)*((PI()*96.379/(4*360))-((SIN((96.379/2)*PI()/180))*(COS((96.379/2)*PI()/180))/4)),4)),2),ROUND(AY615*(((N615*P615)+(((D615+M615*2)/4)*P615))-ROUND(((D615+M615*2)^2)*((PI()*120/(4*360))-((SIN((120/2)*PI()/180))*(COS((120/2)*PI()/180))/4)),4)),2)),0)</f>
        <v>40.38</v>
      </c>
      <c r="BC615" s="549" t="n">
        <f aca="false">IF(F615&gt;0,ROUND(AY615*N615*P615,2),0)</f>
        <v>0</v>
      </c>
      <c r="BD615" s="549" t="n">
        <f aca="false">SUM(Q615:U615,AH615:AL615)</f>
        <v>282.59</v>
      </c>
      <c r="BE615" s="549" t="n">
        <f aca="false">IF(F615=0,ROUND((PI()*((D615+M615*2)^2)/4)*AY615,2),ROUND((D615+M615*2)*(F615+M615*2)*AY615,2))</f>
        <v>70.74</v>
      </c>
      <c r="BF615" s="572" t="n">
        <f aca="false">IF(($I615+M615-0.15)&lt;=2,($I615+M615+0.15),IF(($I615+M615)&lt;=3,2.35,($I615+M615+0.2)-0.85))</f>
        <v>2.56999999999999</v>
      </c>
      <c r="BG615" s="572" t="n">
        <f aca="false">IF(D615&gt;2,(I615-F615-M615-0.11),IF(($I615+M615)&lt;=2,0,IF(($I615+M615)&gt;3,0.85,(I615+M615+0.2-BF615))))</f>
        <v>0.85</v>
      </c>
      <c r="BH615" s="572" t="n">
        <f aca="false">IF(D615&gt;2,ROUND(((1.42+0.4)+(0.91+0.4))*2*BG615,2),ROUND(AV615*AX615*BF615,2))</f>
        <v>12.44</v>
      </c>
      <c r="BI615" s="572" t="n">
        <f aca="false">ROUND(((PI()*0.9^2)/4)*BG615,2)</f>
        <v>0.54</v>
      </c>
      <c r="BJ615" s="550" t="n">
        <f aca="false">ROUND(BD615-BE615-BH615-BI615-BB615-BC615,2)</f>
        <v>158.49</v>
      </c>
      <c r="BK615" s="516"/>
    </row>
    <row r="616" customFormat="false" ht="14.25" hidden="false" customHeight="false" outlineLevel="0" collapsed="false">
      <c r="A616" s="558" t="s">
        <v>1692</v>
      </c>
      <c r="B616" s="570" t="s">
        <v>10</v>
      </c>
      <c r="C616" s="559" t="s">
        <v>1693</v>
      </c>
      <c r="D616" s="560" t="n">
        <v>1.5</v>
      </c>
      <c r="E616" s="561"/>
      <c r="F616" s="561"/>
      <c r="G616" s="560" t="s">
        <v>1150</v>
      </c>
      <c r="H616" s="562" t="n">
        <v>30</v>
      </c>
      <c r="I616" s="563" t="n">
        <v>3.10349999999999</v>
      </c>
      <c r="J616" s="563" t="n">
        <v>2.8366</v>
      </c>
      <c r="K616" s="536" t="n">
        <v>0.535</v>
      </c>
      <c r="L616" s="537" t="n">
        <f aca="false">ROUND((I616+J616)/2,2)</f>
        <v>2.97</v>
      </c>
      <c r="M616" s="538" t="n">
        <f aca="false">IF(F616=0,ROUND($D616*0.1,2),IF(D616&gt;2.8,0.18,0.15))</f>
        <v>0.15</v>
      </c>
      <c r="N616" s="538" t="n">
        <f aca="false">IF(F616=0,IF(ROUND($D616/4,2),IF(ROUND(($D616*1.2)/6,2)&lt;0.1,0.1,ROUND(($D616*1.2)/6,2))),0.5)</f>
        <v>0.3</v>
      </c>
      <c r="O616" s="537" t="n">
        <f aca="false">L616+M616+N616</f>
        <v>3.42</v>
      </c>
      <c r="P616" s="537" t="n">
        <f aca="false">IF(O616&lt;2,(D616+M616*2)+0.6,(D616+M616*2)+0.6+ROUNDUP(O616-2,0)*0.1)</f>
        <v>2.6</v>
      </c>
      <c r="Q616" s="539" t="n">
        <f aca="false">IF($O616&lt;=$W$4,ROUND(IF($O616&lt;1.5,$O616*$H616*$P616,1.5*$H616*$P616),2),0)</f>
        <v>0</v>
      </c>
      <c r="R616" s="539" t="n">
        <f aca="false">IF($O616&gt;$W$4,ROUND(IF($O616&lt;1.5,$O616*$H616*$P616,1.5*$H616*$P616),2),0)</f>
        <v>117</v>
      </c>
      <c r="S616" s="539" t="n">
        <f aca="false">IF($O616&gt;$W$4,ROUND(IF($O616&lt;1.5,0,IF($O616&gt;3,1.5*$H616*$P616,($O616-1.5)*$H616*$P616)),2),0)</f>
        <v>117</v>
      </c>
      <c r="T616" s="539" t="n">
        <f aca="false">IF($O616&gt;$W$4,ROUND(IF($O616&lt;3,0,IF($O616&gt;4.5,1.5*$H616*$P616,($O616-3)*$H616*$P616)),2),0)</f>
        <v>32.76</v>
      </c>
      <c r="U616" s="539" t="n">
        <f aca="false">IF($O616&gt;$W$4,ROUND(IF($O616&lt;4.5,0,IF($O616&gt;6,($O616-4.5)*$H616*$P616,($O616-4.5)*$H616*$P616)),2),0)</f>
        <v>0</v>
      </c>
      <c r="V616" s="540" t="n">
        <f aca="false">IF($O616&gt;$W$4,IF($O616&lt;=4,ROUND($H616*($O616+0.5)*2,2),0),0)</f>
        <v>235.2</v>
      </c>
      <c r="W616" s="541" t="n">
        <f aca="false">IF($O616&gt;$W$4,IF($O616&gt;4,ROUND($H616*($O616+0.5)*2,2),0),0)</f>
        <v>0</v>
      </c>
      <c r="X616" s="558" t="str">
        <f aca="false">A616</f>
        <v>JD13</v>
      </c>
      <c r="Y616" s="560" t="n">
        <f aca="false">IF($D616=0.4,1.2,IF($D616=0.6,1.2,IF($D616=0.8,1.3,IF($D616=1,1.5,IF($D616=1.2,1.7,IF($D616&lt;=2,2,"--"))))))</f>
        <v>2</v>
      </c>
      <c r="Z616" s="564" t="s">
        <v>1151</v>
      </c>
      <c r="AA616" s="561" t="n">
        <f aca="false">Y616</f>
        <v>2</v>
      </c>
      <c r="AB616" s="543" t="n">
        <f aca="false">IF($Y616="--","--",I616)</f>
        <v>3.10349999999999</v>
      </c>
      <c r="AC616" s="544" t="n">
        <f aca="false">IF($Y616="--","--",IF(D616&gt;1.5,0.15,ROUND($D616*0.1,2)))</f>
        <v>0.15</v>
      </c>
      <c r="AD616" s="544" t="n">
        <f aca="false">IF($Y616="--","--",0.15)</f>
        <v>0.15</v>
      </c>
      <c r="AE616" s="545" t="n">
        <f aca="false">IF($Y616="--","--",ROUND(AB616+AC616+AD616,2))</f>
        <v>3.4</v>
      </c>
      <c r="AF616" s="565" t="n">
        <f aca="false">IF($Y616="--","--",IF($AB616&lt;=2,$Y616+1,($Y616+1)+ROUNDUP($AB616-2,0)*0.1))</f>
        <v>3.2</v>
      </c>
      <c r="AG616" s="566" t="n">
        <f aca="false">IF($D616=0.4,0.92,IF($D616=0.6,0.68,IF($D616=0.8,0.74,IF($D616=1,0.7,IF($D616=1.2,0.66,IF($D616=1.5,0.6,IF($D616&lt;=2,(2.4-(D616+0.3)),"--")))))))</f>
        <v>0.6</v>
      </c>
      <c r="AH616" s="547" t="n">
        <f aca="false">IF($Y616="--","--",IF($AE616&lt;=$W$4,ROUND(IF($AE616&lt;1.5,$AE616*$AF616*$AG616,1.5*$AF616*$AG616),2),0))</f>
        <v>0</v>
      </c>
      <c r="AI616" s="547" t="n">
        <f aca="false">IF($Y616="--","--",IF($AE616&gt;$W$4,ROUND(IF($AE616&lt;1.5,$AE616*$AF616*$AG616,1.5*$AF616*$AG616),2),0))</f>
        <v>2.88</v>
      </c>
      <c r="AJ616" s="547" t="n">
        <f aca="false">IF($Y616="--","--",IF($AE616&gt;$W$4,ROUND(IF($AE616&lt;1.5,0,IF($AE616&gt;3,1.5*$AF616*$AG616,($AE616-1.5)*$AF616*$AG616)),2),0))</f>
        <v>2.88</v>
      </c>
      <c r="AK616" s="547" t="n">
        <f aca="false">IF($Y616="--","--",IF($AE616&gt;$W$4,ROUND(IF($AE616&lt;3,0,IF($AE616&gt;4.5,1.5*$AF616*$AG616,($AE616-3)*$AF616*$AG616)),2),0))</f>
        <v>0.77</v>
      </c>
      <c r="AL616" s="547" t="n">
        <f aca="false">IF($Y616="--","--",IF($AE616&gt;$W$4,ROUND(IF($AE616&lt;4.5,0,IF($AE616&gt;6,($AE616-4.5)*$AF616*$AG616,($AE616-4.5)*$AF616*$AG616)),2),0))</f>
        <v>0</v>
      </c>
      <c r="AM616" s="544" t="n">
        <f aca="false">IF($Y616="--","--",IF($AE616&gt;$W$4,IF($AE616&lt;=4,ROUND(($AG616*4)*($AE616+0.5)*2,2),0),0))</f>
        <v>18.72</v>
      </c>
      <c r="AN616" s="548" t="n">
        <f aca="false">IF($Y616="--","--",IF($AE616&gt;$W$4,IF($AE616&gt;4,ROUND(($AG616*4)*($AE616+0.5)*2,2),0),0))</f>
        <v>0</v>
      </c>
      <c r="AO616" s="558" t="s">
        <v>1692</v>
      </c>
      <c r="AP616" s="570" t="s">
        <v>10</v>
      </c>
      <c r="AQ616" s="571" t="s">
        <v>1693</v>
      </c>
      <c r="AR616" s="560" t="n">
        <v>1.5</v>
      </c>
      <c r="AS616" s="561"/>
      <c r="AT616" s="561"/>
      <c r="AU616" s="562" t="n">
        <v>30</v>
      </c>
      <c r="AV616" s="560" t="n">
        <f aca="false">IF($Y616="--","--",Y616+0.2)</f>
        <v>2.2</v>
      </c>
      <c r="AW616" s="564" t="s">
        <v>1151</v>
      </c>
      <c r="AX616" s="561" t="n">
        <f aca="false">AV616</f>
        <v>2.2</v>
      </c>
      <c r="AY616" s="538" t="n">
        <f aca="false">IF(D616&gt;2,AU616,AU616-AV616)</f>
        <v>27.8</v>
      </c>
      <c r="AZ616" s="538" t="n">
        <f aca="false">N616</f>
        <v>0.3</v>
      </c>
      <c r="BA616" s="538" t="n">
        <f aca="false">P616</f>
        <v>2.6</v>
      </c>
      <c r="BB616" s="537" t="n">
        <f aca="false">IF(F616=0,IF(ROUND(AY616*(((N616*P616)+(((D616+M616*2)/6)*P616))-ROUND(((D616+M616*2)^2)*((PI()*96.379/(4*360))-((SIN((96.379/2)*PI()/180))*(COS((96.379/2)*PI()/180))/4)),4)),2),ROUND(AY616*(((N616*P616)+(((D616+M616*2)/4)*P616))-ROUND(((D616+M616*2)^2)*((PI()*120/(4*360))-((SIN((120/2)*PI()/180))*(COS((120/2)*PI()/180))/4)),4)),2)),0)</f>
        <v>40.38</v>
      </c>
      <c r="BC616" s="549" t="n">
        <f aca="false">IF(F616&gt;0,ROUND(AY616*N616*P616,2),0)</f>
        <v>0</v>
      </c>
      <c r="BD616" s="549" t="n">
        <f aca="false">SUM(Q616:U616,AH616:AL616)</f>
        <v>273.29</v>
      </c>
      <c r="BE616" s="549" t="n">
        <f aca="false">IF(F616=0,ROUND((PI()*((D616+M616*2)^2)/4)*AY616,2),ROUND((D616+M616*2)*(F616+M616*2)*AY616,2))</f>
        <v>70.74</v>
      </c>
      <c r="BF616" s="572" t="n">
        <f aca="false">IF(($I616+M616-0.15)&lt;=2,($I616+M616+0.15),IF(($I616+M616)&lt;=3,2.35,($I616+M616+0.2)-0.85))</f>
        <v>2.60349999999999</v>
      </c>
      <c r="BG616" s="572" t="n">
        <f aca="false">IF(D616&gt;2,(I616-F616-M616-0.11),IF(($I616+M616)&lt;=2,0,IF(($I616+M616)&gt;3,0.85,(I616+M616+0.2-BF616))))</f>
        <v>0.85</v>
      </c>
      <c r="BH616" s="572" t="n">
        <f aca="false">IF(D616&gt;2,ROUND(((1.42+0.4)+(0.91+0.4))*2*BG616,2),ROUND(AV616*AX616*BF616,2))</f>
        <v>12.6</v>
      </c>
      <c r="BI616" s="572" t="n">
        <f aca="false">ROUND(((PI()*0.9^2)/4)*BG616,2)</f>
        <v>0.54</v>
      </c>
      <c r="BJ616" s="550" t="n">
        <f aca="false">ROUND(BD616-BE616-BH616-BI616-BB616-BC616,2)</f>
        <v>149.03</v>
      </c>
      <c r="BK616" s="516"/>
    </row>
    <row r="617" customFormat="false" ht="14.25" hidden="false" customHeight="false" outlineLevel="0" collapsed="false">
      <c r="A617" s="558" t="s">
        <v>1693</v>
      </c>
      <c r="B617" s="570" t="s">
        <v>10</v>
      </c>
      <c r="C617" s="559" t="s">
        <v>1694</v>
      </c>
      <c r="D617" s="560" t="n">
        <v>1.5</v>
      </c>
      <c r="E617" s="561"/>
      <c r="F617" s="561"/>
      <c r="G617" s="560" t="s">
        <v>1150</v>
      </c>
      <c r="H617" s="562" t="n">
        <v>37</v>
      </c>
      <c r="I617" s="563" t="n">
        <v>3.3716</v>
      </c>
      <c r="J617" s="563" t="n">
        <v>3.1039</v>
      </c>
      <c r="K617" s="536" t="n">
        <v>0</v>
      </c>
      <c r="L617" s="537" t="n">
        <f aca="false">ROUND((I617+J617)/2,2)</f>
        <v>3.24</v>
      </c>
      <c r="M617" s="538" t="n">
        <f aca="false">IF(F617=0,ROUND($D617*0.1,2),IF(D617&gt;2.8,0.18,0.15))</f>
        <v>0.15</v>
      </c>
      <c r="N617" s="538" t="n">
        <f aca="false">IF(F617=0,IF(ROUND($D617/4,2),IF(ROUND(($D617*1.2)/6,2)&lt;0.1,0.1,ROUND(($D617*1.2)/6,2))),0.5)</f>
        <v>0.3</v>
      </c>
      <c r="O617" s="537" t="n">
        <f aca="false">L617+M617+N617</f>
        <v>3.69</v>
      </c>
      <c r="P617" s="537" t="n">
        <f aca="false">IF(O617&lt;2,(D617+M617*2)+0.6,(D617+M617*2)+0.6+ROUNDUP(O617-2,0)*0.1)</f>
        <v>2.6</v>
      </c>
      <c r="Q617" s="539" t="n">
        <f aca="false">IF($O617&lt;=$W$4,ROUND(IF($O617&lt;1.5,$O617*$H617*$P617,1.5*$H617*$P617),2),0)</f>
        <v>0</v>
      </c>
      <c r="R617" s="539" t="n">
        <f aca="false">IF($O617&gt;$W$4,ROUND(IF($O617&lt;1.5,$O617*$H617*$P617,1.5*$H617*$P617),2),0)</f>
        <v>144.3</v>
      </c>
      <c r="S617" s="539" t="n">
        <f aca="false">IF($O617&gt;$W$4,ROUND(IF($O617&lt;1.5,0,IF($O617&gt;3,1.5*$H617*$P617,($O617-1.5)*$H617*$P617)),2),0)</f>
        <v>144.3</v>
      </c>
      <c r="T617" s="539" t="n">
        <f aca="false">IF($O617&gt;$W$4,ROUND(IF($O617&lt;3,0,IF($O617&gt;4.5,1.5*$H617*$P617,($O617-3)*$H617*$P617)),2),0)</f>
        <v>66.38</v>
      </c>
      <c r="U617" s="539" t="n">
        <f aca="false">IF($O617&gt;$W$4,ROUND(IF($O617&lt;4.5,0,IF($O617&gt;6,($O617-4.5)*$H617*$P617,($O617-4.5)*$H617*$P617)),2),0)</f>
        <v>0</v>
      </c>
      <c r="V617" s="540" t="n">
        <f aca="false">IF($O617&gt;$W$4,IF($O617&lt;=4,ROUND($H617*($O617+0.5)*2,2),0),0)</f>
        <v>310.06</v>
      </c>
      <c r="W617" s="541" t="n">
        <f aca="false">IF($O617&gt;$W$4,IF($O617&gt;4,ROUND($H617*($O617+0.5)*2,2),0),0)</f>
        <v>0</v>
      </c>
      <c r="X617" s="558" t="str">
        <f aca="false">A617</f>
        <v>JD14</v>
      </c>
      <c r="Y617" s="560" t="n">
        <f aca="false">IF($D617=0.4,1.2,IF($D617=0.6,1.2,IF($D617=0.8,1.3,IF($D617=1,1.5,IF($D617=1.2,1.7,IF($D617&lt;=2,2,"--"))))))</f>
        <v>2</v>
      </c>
      <c r="Z617" s="564" t="s">
        <v>1151</v>
      </c>
      <c r="AA617" s="561" t="n">
        <f aca="false">Y617</f>
        <v>2</v>
      </c>
      <c r="AB617" s="543" t="n">
        <f aca="false">IF($Y617="--","--",I617)</f>
        <v>3.3716</v>
      </c>
      <c r="AC617" s="544" t="n">
        <f aca="false">IF($Y617="--","--",IF(D617&gt;1.5,0.15,ROUND($D617*0.1,2)))</f>
        <v>0.15</v>
      </c>
      <c r="AD617" s="544" t="n">
        <f aca="false">IF($Y617="--","--",0.15)</f>
        <v>0.15</v>
      </c>
      <c r="AE617" s="545" t="n">
        <f aca="false">IF($Y617="--","--",ROUND(AB617+AC617+AD617,2))</f>
        <v>3.67</v>
      </c>
      <c r="AF617" s="565" t="n">
        <f aca="false">IF($Y617="--","--",IF($AB617&lt;=2,$Y617+1,($Y617+1)+ROUNDUP($AB617-2,0)*0.1))</f>
        <v>3.2</v>
      </c>
      <c r="AG617" s="566" t="n">
        <f aca="false">IF($D617=0.4,0.92,IF($D617=0.6,0.68,IF($D617=0.8,0.74,IF($D617=1,0.7,IF($D617=1.2,0.66,IF($D617=1.5,0.6,IF($D617&lt;=2,(2.4-(D617+0.3)),"--")))))))</f>
        <v>0.6</v>
      </c>
      <c r="AH617" s="547" t="n">
        <f aca="false">IF($Y617="--","--",IF($AE617&lt;=$W$4,ROUND(IF($AE617&lt;1.5,$AE617*$AF617*$AG617,1.5*$AF617*$AG617),2),0))</f>
        <v>0</v>
      </c>
      <c r="AI617" s="547" t="n">
        <f aca="false">IF($Y617="--","--",IF($AE617&gt;$W$4,ROUND(IF($AE617&lt;1.5,$AE617*$AF617*$AG617,1.5*$AF617*$AG617),2),0))</f>
        <v>2.88</v>
      </c>
      <c r="AJ617" s="547" t="n">
        <f aca="false">IF($Y617="--","--",IF($AE617&gt;$W$4,ROUND(IF($AE617&lt;1.5,0,IF($AE617&gt;3,1.5*$AF617*$AG617,($AE617-1.5)*$AF617*$AG617)),2),0))</f>
        <v>2.88</v>
      </c>
      <c r="AK617" s="547" t="n">
        <f aca="false">IF($Y617="--","--",IF($AE617&gt;$W$4,ROUND(IF($AE617&lt;3,0,IF($AE617&gt;4.5,1.5*$AF617*$AG617,($AE617-3)*$AF617*$AG617)),2),0))</f>
        <v>1.29</v>
      </c>
      <c r="AL617" s="547" t="n">
        <f aca="false">IF($Y617="--","--",IF($AE617&gt;$W$4,ROUND(IF($AE617&lt;4.5,0,IF($AE617&gt;6,($AE617-4.5)*$AF617*$AG617,($AE617-4.5)*$AF617*$AG617)),2),0))</f>
        <v>0</v>
      </c>
      <c r="AM617" s="544" t="n">
        <f aca="false">IF($Y617="--","--",IF($AE617&gt;$W$4,IF($AE617&lt;=4,ROUND(($AG617*4)*($AE617+0.5)*2,2),0),0))</f>
        <v>20.02</v>
      </c>
      <c r="AN617" s="548" t="n">
        <f aca="false">IF($Y617="--","--",IF($AE617&gt;$W$4,IF($AE617&gt;4,ROUND(($AG617*4)*($AE617+0.5)*2,2),0),0))</f>
        <v>0</v>
      </c>
      <c r="AO617" s="558" t="s">
        <v>1693</v>
      </c>
      <c r="AP617" s="570" t="s">
        <v>10</v>
      </c>
      <c r="AQ617" s="571" t="s">
        <v>1694</v>
      </c>
      <c r="AR617" s="560" t="n">
        <v>1.5</v>
      </c>
      <c r="AS617" s="561"/>
      <c r="AT617" s="561"/>
      <c r="AU617" s="562" t="n">
        <v>37</v>
      </c>
      <c r="AV617" s="560" t="n">
        <f aca="false">IF($Y617="--","--",Y617+0.2)</f>
        <v>2.2</v>
      </c>
      <c r="AW617" s="564" t="s">
        <v>1151</v>
      </c>
      <c r="AX617" s="561" t="n">
        <f aca="false">AV617</f>
        <v>2.2</v>
      </c>
      <c r="AY617" s="538" t="n">
        <f aca="false">IF(D617&gt;2,AU617,AU617-AV617)</f>
        <v>34.8</v>
      </c>
      <c r="AZ617" s="538" t="n">
        <f aca="false">N617</f>
        <v>0.3</v>
      </c>
      <c r="BA617" s="538" t="n">
        <f aca="false">P617</f>
        <v>2.6</v>
      </c>
      <c r="BB617" s="537" t="n">
        <f aca="false">IF(F617=0,IF(ROUND(AY617*(((N617*P617)+(((D617+M617*2)/6)*P617))-ROUND(((D617+M617*2)^2)*((PI()*96.379/(4*360))-((SIN((96.379/2)*PI()/180))*(COS((96.379/2)*PI()/180))/4)),4)),2),ROUND(AY617*(((N617*P617)+(((D617+M617*2)/4)*P617))-ROUND(((D617+M617*2)^2)*((PI()*120/(4*360))-((SIN((120/2)*PI()/180))*(COS((120/2)*PI()/180))/4)),4)),2)),0)</f>
        <v>50.55</v>
      </c>
      <c r="BC617" s="549" t="n">
        <f aca="false">IF(F617&gt;0,ROUND(AY617*N617*P617,2),0)</f>
        <v>0</v>
      </c>
      <c r="BD617" s="549" t="n">
        <f aca="false">SUM(Q617:U617,AH617:AL617)</f>
        <v>362.03</v>
      </c>
      <c r="BE617" s="549" t="n">
        <f aca="false">IF(F617=0,ROUND((PI()*((D617+M617*2)^2)/4)*AY617,2),ROUND((D617+M617*2)*(F617+M617*2)*AY617,2))</f>
        <v>88.56</v>
      </c>
      <c r="BF617" s="572" t="n">
        <f aca="false">IF(($I617+M617-0.15)&lt;=2,($I617+M617+0.15),IF(($I617+M617)&lt;=3,2.35,($I617+M617+0.2)-0.85))</f>
        <v>2.8716</v>
      </c>
      <c r="BG617" s="572" t="n">
        <f aca="false">IF(D617&gt;2,(I617-F617-M617-0.11),IF(($I617+M617)&lt;=2,0,IF(($I617+M617)&gt;3,0.85,(I617+M617+0.2-BF617))))</f>
        <v>0.85</v>
      </c>
      <c r="BH617" s="572" t="n">
        <f aca="false">IF(D617&gt;2,ROUND(((1.42+0.4)+(0.91+0.4))*2*BG617,2),ROUND(AV617*AX617*BF617,2))</f>
        <v>13.9</v>
      </c>
      <c r="BI617" s="572" t="n">
        <f aca="false">ROUND(((PI()*0.9^2)/4)*BG617,2)</f>
        <v>0.54</v>
      </c>
      <c r="BJ617" s="550" t="n">
        <f aca="false">ROUND(BD617-BE617-BH617-BI617-BB617-BC617,2)</f>
        <v>208.48</v>
      </c>
      <c r="BK617" s="516"/>
    </row>
    <row r="618" customFormat="false" ht="14.25" hidden="false" customHeight="false" outlineLevel="0" collapsed="false">
      <c r="A618" s="558" t="s">
        <v>1694</v>
      </c>
      <c r="B618" s="570" t="s">
        <v>10</v>
      </c>
      <c r="C618" s="559" t="s">
        <v>1695</v>
      </c>
      <c r="D618" s="560" t="n">
        <v>1.5</v>
      </c>
      <c r="E618" s="561"/>
      <c r="F618" s="561"/>
      <c r="G618" s="560" t="s">
        <v>1150</v>
      </c>
      <c r="H618" s="562" t="n">
        <v>33</v>
      </c>
      <c r="I618" s="563" t="n">
        <v>3.1039</v>
      </c>
      <c r="J618" s="563" t="n">
        <v>2.8862</v>
      </c>
      <c r="K618" s="536" t="n">
        <v>0</v>
      </c>
      <c r="L618" s="537" t="n">
        <f aca="false">ROUND((I618+J618)/2,2)</f>
        <v>3</v>
      </c>
      <c r="M618" s="538" t="n">
        <f aca="false">IF(F618=0,ROUND($D618*0.1,2),IF(D618&gt;2.8,0.18,0.15))</f>
        <v>0.15</v>
      </c>
      <c r="N618" s="538" t="n">
        <f aca="false">IF(F618=0,IF(ROUND($D618/4,2),IF(ROUND(($D618*1.2)/6,2)&lt;0.1,0.1,ROUND(($D618*1.2)/6,2))),0.5)</f>
        <v>0.3</v>
      </c>
      <c r="O618" s="537" t="n">
        <f aca="false">L618+M618+N618</f>
        <v>3.45</v>
      </c>
      <c r="P618" s="537" t="n">
        <f aca="false">IF(O618&lt;2,(D618+M618*2)+0.6,(D618+M618*2)+0.6+ROUNDUP(O618-2,0)*0.1)</f>
        <v>2.6</v>
      </c>
      <c r="Q618" s="539" t="n">
        <f aca="false">IF($O618&lt;=$W$4,ROUND(IF($O618&lt;1.5,$O618*$H618*$P618,1.5*$H618*$P618),2),0)</f>
        <v>0</v>
      </c>
      <c r="R618" s="539" t="n">
        <f aca="false">IF($O618&gt;$W$4,ROUND(IF($O618&lt;1.5,$O618*$H618*$P618,1.5*$H618*$P618),2),0)</f>
        <v>128.7</v>
      </c>
      <c r="S618" s="539" t="n">
        <f aca="false">IF($O618&gt;$W$4,ROUND(IF($O618&lt;1.5,0,IF($O618&gt;3,1.5*$H618*$P618,($O618-1.5)*$H618*$P618)),2),0)</f>
        <v>128.7</v>
      </c>
      <c r="T618" s="539" t="n">
        <f aca="false">IF($O618&gt;$W$4,ROUND(IF($O618&lt;3,0,IF($O618&gt;4.5,1.5*$H618*$P618,($O618-3)*$H618*$P618)),2),0)</f>
        <v>38.61</v>
      </c>
      <c r="U618" s="539" t="n">
        <f aca="false">IF($O618&gt;$W$4,ROUND(IF($O618&lt;4.5,0,IF($O618&gt;6,($O618-4.5)*$H618*$P618,($O618-4.5)*$H618*$P618)),2),0)</f>
        <v>0</v>
      </c>
      <c r="V618" s="540" t="n">
        <f aca="false">IF($O618&gt;$W$4,IF($O618&lt;=4,ROUND($H618*($O618+0.5)*2,2),0),0)</f>
        <v>260.7</v>
      </c>
      <c r="W618" s="541" t="n">
        <f aca="false">IF($O618&gt;$W$4,IF($O618&gt;4,ROUND($H618*($O618+0.5)*2,2),0),0)</f>
        <v>0</v>
      </c>
      <c r="X618" s="558" t="str">
        <f aca="false">A618</f>
        <v>JD15</v>
      </c>
      <c r="Y618" s="560" t="n">
        <f aca="false">IF($D618=0.4,1.2,IF($D618=0.6,1.2,IF($D618=0.8,1.3,IF($D618=1,1.5,IF($D618=1.2,1.7,IF($D618&lt;=2,2,"--"))))))</f>
        <v>2</v>
      </c>
      <c r="Z618" s="564" t="s">
        <v>1151</v>
      </c>
      <c r="AA618" s="561" t="n">
        <f aca="false">Y618</f>
        <v>2</v>
      </c>
      <c r="AB618" s="543" t="n">
        <f aca="false">IF($Y618="--","--",I618)</f>
        <v>3.1039</v>
      </c>
      <c r="AC618" s="544" t="n">
        <f aca="false">IF($Y618="--","--",IF(D618&gt;1.5,0.15,ROUND($D618*0.1,2)))</f>
        <v>0.15</v>
      </c>
      <c r="AD618" s="544" t="n">
        <f aca="false">IF($Y618="--","--",0.15)</f>
        <v>0.15</v>
      </c>
      <c r="AE618" s="545" t="n">
        <f aca="false">IF($Y618="--","--",ROUND(AB618+AC618+AD618,2))</f>
        <v>3.4</v>
      </c>
      <c r="AF618" s="565" t="n">
        <f aca="false">IF($Y618="--","--",IF($AB618&lt;=2,$Y618+1,($Y618+1)+ROUNDUP($AB618-2,0)*0.1))</f>
        <v>3.2</v>
      </c>
      <c r="AG618" s="566" t="n">
        <f aca="false">IF($D618=0.4,0.92,IF($D618=0.6,0.68,IF($D618=0.8,0.74,IF($D618=1,0.7,IF($D618=1.2,0.66,IF($D618=1.5,0.6,IF($D618&lt;=2,(2.4-(D618+0.3)),"--")))))))</f>
        <v>0.6</v>
      </c>
      <c r="AH618" s="547" t="n">
        <f aca="false">IF($Y618="--","--",IF($AE618&lt;=$W$4,ROUND(IF($AE618&lt;1.5,$AE618*$AF618*$AG618,1.5*$AF618*$AG618),2),0))</f>
        <v>0</v>
      </c>
      <c r="AI618" s="547" t="n">
        <f aca="false">IF($Y618="--","--",IF($AE618&gt;$W$4,ROUND(IF($AE618&lt;1.5,$AE618*$AF618*$AG618,1.5*$AF618*$AG618),2),0))</f>
        <v>2.88</v>
      </c>
      <c r="AJ618" s="547" t="n">
        <f aca="false">IF($Y618="--","--",IF($AE618&gt;$W$4,ROUND(IF($AE618&lt;1.5,0,IF($AE618&gt;3,1.5*$AF618*$AG618,($AE618-1.5)*$AF618*$AG618)),2),0))</f>
        <v>2.88</v>
      </c>
      <c r="AK618" s="547" t="n">
        <f aca="false">IF($Y618="--","--",IF($AE618&gt;$W$4,ROUND(IF($AE618&lt;3,0,IF($AE618&gt;4.5,1.5*$AF618*$AG618,($AE618-3)*$AF618*$AG618)),2),0))</f>
        <v>0.77</v>
      </c>
      <c r="AL618" s="547" t="n">
        <f aca="false">IF($Y618="--","--",IF($AE618&gt;$W$4,ROUND(IF($AE618&lt;4.5,0,IF($AE618&gt;6,($AE618-4.5)*$AF618*$AG618,($AE618-4.5)*$AF618*$AG618)),2),0))</f>
        <v>0</v>
      </c>
      <c r="AM618" s="544" t="n">
        <f aca="false">IF($Y618="--","--",IF($AE618&gt;$W$4,IF($AE618&lt;=4,ROUND(($AG618*4)*($AE618+0.5)*2,2),0),0))</f>
        <v>18.72</v>
      </c>
      <c r="AN618" s="548" t="n">
        <f aca="false">IF($Y618="--","--",IF($AE618&gt;$W$4,IF($AE618&gt;4,ROUND(($AG618*4)*($AE618+0.5)*2,2),0),0))</f>
        <v>0</v>
      </c>
      <c r="AO618" s="558" t="s">
        <v>1694</v>
      </c>
      <c r="AP618" s="570" t="s">
        <v>10</v>
      </c>
      <c r="AQ618" s="571" t="s">
        <v>1695</v>
      </c>
      <c r="AR618" s="560" t="n">
        <v>1.5</v>
      </c>
      <c r="AS618" s="561"/>
      <c r="AT618" s="561"/>
      <c r="AU618" s="562" t="n">
        <v>33</v>
      </c>
      <c r="AV618" s="560" t="n">
        <f aca="false">IF($Y618="--","--",Y618+0.2)</f>
        <v>2.2</v>
      </c>
      <c r="AW618" s="564" t="s">
        <v>1151</v>
      </c>
      <c r="AX618" s="561" t="n">
        <f aca="false">AV618</f>
        <v>2.2</v>
      </c>
      <c r="AY618" s="538" t="n">
        <f aca="false">IF(D618&gt;2,AU618,AU618-AV618)</f>
        <v>30.8</v>
      </c>
      <c r="AZ618" s="538" t="n">
        <f aca="false">N618</f>
        <v>0.3</v>
      </c>
      <c r="BA618" s="538" t="n">
        <f aca="false">P618</f>
        <v>2.6</v>
      </c>
      <c r="BB618" s="537" t="n">
        <f aca="false">IF(F618=0,IF(ROUND(AY618*(((N618*P618)+(((D618+M618*2)/6)*P618))-ROUND(((D618+M618*2)^2)*((PI()*96.379/(4*360))-((SIN((96.379/2)*PI()/180))*(COS((96.379/2)*PI()/180))/4)),4)),2),ROUND(AY618*(((N618*P618)+(((D618+M618*2)/4)*P618))-ROUND(((D618+M618*2)^2)*((PI()*120/(4*360))-((SIN((120/2)*PI()/180))*(COS((120/2)*PI()/180))/4)),4)),2)),0)</f>
        <v>44.74</v>
      </c>
      <c r="BC618" s="549" t="n">
        <f aca="false">IF(F618&gt;0,ROUND(AY618*N618*P618,2),0)</f>
        <v>0</v>
      </c>
      <c r="BD618" s="549" t="n">
        <f aca="false">SUM(Q618:U618,AH618:AL618)</f>
        <v>302.54</v>
      </c>
      <c r="BE618" s="549" t="n">
        <f aca="false">IF(F618=0,ROUND((PI()*((D618+M618*2)^2)/4)*AY618,2),ROUND((D618+M618*2)*(F618+M618*2)*AY618,2))</f>
        <v>78.38</v>
      </c>
      <c r="BF618" s="572" t="n">
        <f aca="false">IF(($I618+M618-0.15)&lt;=2,($I618+M618+0.15),IF(($I618+M618)&lt;=3,2.35,($I618+M618+0.2)-0.85))</f>
        <v>2.6039</v>
      </c>
      <c r="BG618" s="572" t="n">
        <f aca="false">IF(D618&gt;2,(I618-F618-M618-0.11),IF(($I618+M618)&lt;=2,0,IF(($I618+M618)&gt;3,0.85,(I618+M618+0.2-BF618))))</f>
        <v>0.85</v>
      </c>
      <c r="BH618" s="572" t="n">
        <f aca="false">IF(D618&gt;2,ROUND(((1.42+0.4)+(0.91+0.4))*2*BG618,2),ROUND(AV618*AX618*BF618,2))</f>
        <v>12.6</v>
      </c>
      <c r="BI618" s="572" t="n">
        <f aca="false">ROUND(((PI()*0.9^2)/4)*BG618,2)</f>
        <v>0.54</v>
      </c>
      <c r="BJ618" s="550" t="n">
        <f aca="false">ROUND(BD618-BE618-BH618-BI618-BB618-BC618,2)</f>
        <v>166.28</v>
      </c>
      <c r="BK618" s="516"/>
    </row>
    <row r="619" customFormat="false" ht="14.25" hidden="false" customHeight="false" outlineLevel="0" collapsed="false">
      <c r="A619" s="558" t="s">
        <v>1695</v>
      </c>
      <c r="B619" s="570" t="s">
        <v>10</v>
      </c>
      <c r="C619" s="559" t="s">
        <v>1696</v>
      </c>
      <c r="D619" s="560" t="n">
        <v>1.5</v>
      </c>
      <c r="E619" s="561"/>
      <c r="F619" s="561"/>
      <c r="G619" s="560" t="s">
        <v>1150</v>
      </c>
      <c r="H619" s="562" t="n">
        <v>35</v>
      </c>
      <c r="I619" s="563" t="n">
        <v>2.8862</v>
      </c>
      <c r="J619" s="563" t="n">
        <v>2.83389999999999</v>
      </c>
      <c r="K619" s="536" t="n">
        <v>0</v>
      </c>
      <c r="L619" s="537" t="n">
        <f aca="false">ROUND((I619+J619)/2,2)</f>
        <v>2.86</v>
      </c>
      <c r="M619" s="538" t="n">
        <f aca="false">IF(F619=0,ROUND($D619*0.1,2),IF(D619&gt;2.8,0.18,0.15))</f>
        <v>0.15</v>
      </c>
      <c r="N619" s="538" t="n">
        <f aca="false">IF(F619=0,IF(ROUND($D619/4,2),IF(ROUND(($D619*1.2)/6,2)&lt;0.1,0.1,ROUND(($D619*1.2)/6,2))),0.5)</f>
        <v>0.3</v>
      </c>
      <c r="O619" s="537" t="n">
        <f aca="false">L619+M619+N619</f>
        <v>3.31</v>
      </c>
      <c r="P619" s="537" t="n">
        <f aca="false">IF(O619&lt;2,(D619+M619*2)+0.6,(D619+M619*2)+0.6+ROUNDUP(O619-2,0)*0.1)</f>
        <v>2.6</v>
      </c>
      <c r="Q619" s="539" t="n">
        <f aca="false">IF($O619&lt;=$W$4,ROUND(IF($O619&lt;1.5,$O619*$H619*$P619,1.5*$H619*$P619),2),0)</f>
        <v>0</v>
      </c>
      <c r="R619" s="539" t="n">
        <f aca="false">IF($O619&gt;$W$4,ROUND(IF($O619&lt;1.5,$O619*$H619*$P619,1.5*$H619*$P619),2),0)</f>
        <v>136.5</v>
      </c>
      <c r="S619" s="539" t="n">
        <f aca="false">IF($O619&gt;$W$4,ROUND(IF($O619&lt;1.5,0,IF($O619&gt;3,1.5*$H619*$P619,($O619-1.5)*$H619*$P619)),2),0)</f>
        <v>136.5</v>
      </c>
      <c r="T619" s="539" t="n">
        <f aca="false">IF($O619&gt;$W$4,ROUND(IF($O619&lt;3,0,IF($O619&gt;4.5,1.5*$H619*$P619,($O619-3)*$H619*$P619)),2),0)</f>
        <v>28.21</v>
      </c>
      <c r="U619" s="539" t="n">
        <f aca="false">IF($O619&gt;$W$4,ROUND(IF($O619&lt;4.5,0,IF($O619&gt;6,($O619-4.5)*$H619*$P619,($O619-4.5)*$H619*$P619)),2),0)</f>
        <v>0</v>
      </c>
      <c r="V619" s="540" t="n">
        <f aca="false">IF($O619&gt;$W$4,IF($O619&lt;=4,ROUND($H619*($O619+0.5)*2,2),0),0)</f>
        <v>266.7</v>
      </c>
      <c r="W619" s="541" t="n">
        <f aca="false">IF($O619&gt;$W$4,IF($O619&gt;4,ROUND($H619*($O619+0.5)*2,2),0),0)</f>
        <v>0</v>
      </c>
      <c r="X619" s="558" t="str">
        <f aca="false">A619</f>
        <v>JD16</v>
      </c>
      <c r="Y619" s="560" t="n">
        <f aca="false">IF($D619=0.4,1.2,IF($D619=0.6,1.2,IF($D619=0.8,1.3,IF($D619=1,1.5,IF($D619=1.2,1.7,IF($D619&lt;=2,2,"--"))))))</f>
        <v>2</v>
      </c>
      <c r="Z619" s="564" t="s">
        <v>1151</v>
      </c>
      <c r="AA619" s="561" t="n">
        <f aca="false">Y619</f>
        <v>2</v>
      </c>
      <c r="AB619" s="543" t="n">
        <f aca="false">IF($Y619="--","--",I619)</f>
        <v>2.8862</v>
      </c>
      <c r="AC619" s="544" t="n">
        <f aca="false">IF($Y619="--","--",IF(D619&gt;1.5,0.15,ROUND($D619*0.1,2)))</f>
        <v>0.15</v>
      </c>
      <c r="AD619" s="544" t="n">
        <f aca="false">IF($Y619="--","--",0.15)</f>
        <v>0.15</v>
      </c>
      <c r="AE619" s="545" t="n">
        <f aca="false">IF($Y619="--","--",ROUND(AB619+AC619+AD619,2))</f>
        <v>3.19</v>
      </c>
      <c r="AF619" s="565" t="n">
        <f aca="false">IF($Y619="--","--",IF($AB619&lt;=2,$Y619+1,($Y619+1)+ROUNDUP($AB619-2,0)*0.1))</f>
        <v>3.1</v>
      </c>
      <c r="AG619" s="566" t="n">
        <f aca="false">IF($D619=0.4,0.92,IF($D619=0.6,0.68,IF($D619=0.8,0.74,IF($D619=1,0.7,IF($D619=1.2,0.66,IF($D619=1.5,0.6,IF($D619&lt;=2,(2.4-(D619+0.3)),"--")))))))</f>
        <v>0.6</v>
      </c>
      <c r="AH619" s="547" t="n">
        <f aca="false">IF($Y619="--","--",IF($AE619&lt;=$W$4,ROUND(IF($AE619&lt;1.5,$AE619*$AF619*$AG619,1.5*$AF619*$AG619),2),0))</f>
        <v>0</v>
      </c>
      <c r="AI619" s="547" t="n">
        <f aca="false">IF($Y619="--","--",IF($AE619&gt;$W$4,ROUND(IF($AE619&lt;1.5,$AE619*$AF619*$AG619,1.5*$AF619*$AG619),2),0))</f>
        <v>2.79</v>
      </c>
      <c r="AJ619" s="547" t="n">
        <f aca="false">IF($Y619="--","--",IF($AE619&gt;$W$4,ROUND(IF($AE619&lt;1.5,0,IF($AE619&gt;3,1.5*$AF619*$AG619,($AE619-1.5)*$AF619*$AG619)),2),0))</f>
        <v>2.79</v>
      </c>
      <c r="AK619" s="547" t="n">
        <f aca="false">IF($Y619="--","--",IF($AE619&gt;$W$4,ROUND(IF($AE619&lt;3,0,IF($AE619&gt;4.5,1.5*$AF619*$AG619,($AE619-3)*$AF619*$AG619)),2),0))</f>
        <v>0.35</v>
      </c>
      <c r="AL619" s="547" t="n">
        <f aca="false">IF($Y619="--","--",IF($AE619&gt;$W$4,ROUND(IF($AE619&lt;4.5,0,IF($AE619&gt;6,($AE619-4.5)*$AF619*$AG619,($AE619-4.5)*$AF619*$AG619)),2),0))</f>
        <v>0</v>
      </c>
      <c r="AM619" s="544" t="n">
        <f aca="false">IF($Y619="--","--",IF($AE619&gt;$W$4,IF($AE619&lt;=4,ROUND(($AG619*4)*($AE619+0.5)*2,2),0),0))</f>
        <v>17.71</v>
      </c>
      <c r="AN619" s="548" t="n">
        <f aca="false">IF($Y619="--","--",IF($AE619&gt;$W$4,IF($AE619&gt;4,ROUND(($AG619*4)*($AE619+0.5)*2,2),0),0))</f>
        <v>0</v>
      </c>
      <c r="AO619" s="558" t="s">
        <v>1695</v>
      </c>
      <c r="AP619" s="570" t="s">
        <v>10</v>
      </c>
      <c r="AQ619" s="571" t="s">
        <v>1696</v>
      </c>
      <c r="AR619" s="560" t="n">
        <v>1.5</v>
      </c>
      <c r="AS619" s="561"/>
      <c r="AT619" s="561"/>
      <c r="AU619" s="562" t="n">
        <v>35</v>
      </c>
      <c r="AV619" s="560" t="n">
        <f aca="false">IF($Y619="--","--",Y619+0.2)</f>
        <v>2.2</v>
      </c>
      <c r="AW619" s="564" t="s">
        <v>1151</v>
      </c>
      <c r="AX619" s="561" t="n">
        <f aca="false">AV619</f>
        <v>2.2</v>
      </c>
      <c r="AY619" s="538" t="n">
        <f aca="false">IF(D619&gt;2,AU619,AU619-AV619)</f>
        <v>32.8</v>
      </c>
      <c r="AZ619" s="538" t="n">
        <f aca="false">N619</f>
        <v>0.3</v>
      </c>
      <c r="BA619" s="538" t="n">
        <f aca="false">P619</f>
        <v>2.6</v>
      </c>
      <c r="BB619" s="537" t="n">
        <f aca="false">IF(F619=0,IF(ROUND(AY619*(((N619*P619)+(((D619+M619*2)/6)*P619))-ROUND(((D619+M619*2)^2)*((PI()*96.379/(4*360))-((SIN((96.379/2)*PI()/180))*(COS((96.379/2)*PI()/180))/4)),4)),2),ROUND(AY619*(((N619*P619)+(((D619+M619*2)/4)*P619))-ROUND(((D619+M619*2)^2)*((PI()*120/(4*360))-((SIN((120/2)*PI()/180))*(COS((120/2)*PI()/180))/4)),4)),2)),0)</f>
        <v>47.64</v>
      </c>
      <c r="BC619" s="549" t="n">
        <f aca="false">IF(F619&gt;0,ROUND(AY619*N619*P619,2),0)</f>
        <v>0</v>
      </c>
      <c r="BD619" s="549" t="n">
        <f aca="false">SUM(Q619:U619,AH619:AL619)</f>
        <v>307.14</v>
      </c>
      <c r="BE619" s="549" t="n">
        <f aca="false">IF(F619=0,ROUND((PI()*((D619+M619*2)^2)/4)*AY619,2),ROUND((D619+M619*2)*(F619+M619*2)*AY619,2))</f>
        <v>83.47</v>
      </c>
      <c r="BF619" s="572" t="n">
        <f aca="false">IF(($I619+M619-0.15)&lt;=2,($I619+M619+0.15),IF(($I619+M619)&lt;=3,2.35,($I619+M619+0.2)-0.85))</f>
        <v>2.3862</v>
      </c>
      <c r="BG619" s="572" t="n">
        <f aca="false">IF(D619&gt;2,(I619-F619-M619-0.11),IF(($I619+M619)&lt;=2,0,IF(($I619+M619)&gt;3,0.85,(I619+M619+0.2-BF619))))</f>
        <v>0.85</v>
      </c>
      <c r="BH619" s="572" t="n">
        <f aca="false">IF(D619&gt;2,ROUND(((1.42+0.4)+(0.91+0.4))*2*BG619,2),ROUND(AV619*AX619*BF619,2))</f>
        <v>11.55</v>
      </c>
      <c r="BI619" s="572" t="n">
        <f aca="false">ROUND(((PI()*0.9^2)/4)*BG619,2)</f>
        <v>0.54</v>
      </c>
      <c r="BJ619" s="550" t="n">
        <f aca="false">ROUND(BD619-BE619-BH619-BI619-BB619-BC619,2)</f>
        <v>163.94</v>
      </c>
      <c r="BK619" s="516"/>
    </row>
    <row r="620" customFormat="false" ht="14.25" hidden="false" customHeight="false" outlineLevel="0" collapsed="false">
      <c r="A620" s="558" t="s">
        <v>1696</v>
      </c>
      <c r="B620" s="570" t="s">
        <v>10</v>
      </c>
      <c r="C620" s="559" t="s">
        <v>1697</v>
      </c>
      <c r="D620" s="560" t="n">
        <v>1.5</v>
      </c>
      <c r="E620" s="561"/>
      <c r="F620" s="561"/>
      <c r="G620" s="560" t="s">
        <v>1150</v>
      </c>
      <c r="H620" s="562" t="n">
        <v>35</v>
      </c>
      <c r="I620" s="563" t="n">
        <v>2.83389999999999</v>
      </c>
      <c r="J620" s="563" t="n">
        <v>2.7686</v>
      </c>
      <c r="K620" s="536" t="n">
        <v>0</v>
      </c>
      <c r="L620" s="537" t="n">
        <f aca="false">ROUND((I620+J620)/2,2)</f>
        <v>2.8</v>
      </c>
      <c r="M620" s="538" t="n">
        <f aca="false">IF(F620=0,ROUND($D620*0.1,2),IF(D620&gt;2.8,0.18,0.15))</f>
        <v>0.15</v>
      </c>
      <c r="N620" s="538" t="n">
        <f aca="false">IF(F620=0,IF(ROUND($D620/4,2),IF(ROUND(($D620*1.2)/6,2)&lt;0.1,0.1,ROUND(($D620*1.2)/6,2))),0.5)</f>
        <v>0.3</v>
      </c>
      <c r="O620" s="537" t="n">
        <f aca="false">L620+M620+N620</f>
        <v>3.25</v>
      </c>
      <c r="P620" s="537" t="n">
        <f aca="false">IF(O620&lt;2,(D620+M620*2)+0.6,(D620+M620*2)+0.6+ROUNDUP(O620-2,0)*0.1)</f>
        <v>2.6</v>
      </c>
      <c r="Q620" s="539" t="n">
        <f aca="false">IF($O620&lt;=$W$4,ROUND(IF($O620&lt;1.5,$O620*$H620*$P620,1.5*$H620*$P620),2),0)</f>
        <v>0</v>
      </c>
      <c r="R620" s="539" t="n">
        <f aca="false">IF($O620&gt;$W$4,ROUND(IF($O620&lt;1.5,$O620*$H620*$P620,1.5*$H620*$P620),2),0)</f>
        <v>136.5</v>
      </c>
      <c r="S620" s="539" t="n">
        <f aca="false">IF($O620&gt;$W$4,ROUND(IF($O620&lt;1.5,0,IF($O620&gt;3,1.5*$H620*$P620,($O620-1.5)*$H620*$P620)),2),0)</f>
        <v>136.5</v>
      </c>
      <c r="T620" s="539" t="n">
        <f aca="false">IF($O620&gt;$W$4,ROUND(IF($O620&lt;3,0,IF($O620&gt;4.5,1.5*$H620*$P620,($O620-3)*$H620*$P620)),2),0)</f>
        <v>22.75</v>
      </c>
      <c r="U620" s="539" t="n">
        <f aca="false">IF($O620&gt;$W$4,ROUND(IF($O620&lt;4.5,0,IF($O620&gt;6,($O620-4.5)*$H620*$P620,($O620-4.5)*$H620*$P620)),2),0)</f>
        <v>0</v>
      </c>
      <c r="V620" s="540" t="n">
        <f aca="false">IF($O620&gt;$W$4,IF($O620&lt;=4,ROUND($H620*($O620+0.5)*2,2),0),0)</f>
        <v>262.5</v>
      </c>
      <c r="W620" s="541" t="n">
        <f aca="false">IF($O620&gt;$W$4,IF($O620&gt;4,ROUND($H620*($O620+0.5)*2,2),0),0)</f>
        <v>0</v>
      </c>
      <c r="X620" s="558" t="str">
        <f aca="false">A620</f>
        <v>JD17</v>
      </c>
      <c r="Y620" s="560" t="n">
        <f aca="false">IF($D620=0.4,1.2,IF($D620=0.6,1.2,IF($D620=0.8,1.3,IF($D620=1,1.5,IF($D620=1.2,1.7,IF($D620&lt;=2,2,"--"))))))</f>
        <v>2</v>
      </c>
      <c r="Z620" s="564" t="s">
        <v>1151</v>
      </c>
      <c r="AA620" s="561" t="n">
        <f aca="false">Y620</f>
        <v>2</v>
      </c>
      <c r="AB620" s="543" t="n">
        <f aca="false">IF($Y620="--","--",I620)</f>
        <v>2.83389999999999</v>
      </c>
      <c r="AC620" s="544" t="n">
        <f aca="false">IF($Y620="--","--",IF(D620&gt;1.5,0.15,ROUND($D620*0.1,2)))</f>
        <v>0.15</v>
      </c>
      <c r="AD620" s="544" t="n">
        <f aca="false">IF($Y620="--","--",0.15)</f>
        <v>0.15</v>
      </c>
      <c r="AE620" s="545" t="n">
        <f aca="false">IF($Y620="--","--",ROUND(AB620+AC620+AD620,2))</f>
        <v>3.13</v>
      </c>
      <c r="AF620" s="565" t="n">
        <f aca="false">IF($Y620="--","--",IF($AB620&lt;=2,$Y620+1,($Y620+1)+ROUNDUP($AB620-2,0)*0.1))</f>
        <v>3.1</v>
      </c>
      <c r="AG620" s="566" t="n">
        <f aca="false">IF($D620=0.4,0.92,IF($D620=0.6,0.68,IF($D620=0.8,0.74,IF($D620=1,0.7,IF($D620=1.2,0.66,IF($D620=1.5,0.6,IF($D620&lt;=2,(2.4-(D620+0.3)),"--")))))))</f>
        <v>0.6</v>
      </c>
      <c r="AH620" s="547" t="n">
        <f aca="false">IF($Y620="--","--",IF($AE620&lt;=$W$4,ROUND(IF($AE620&lt;1.5,$AE620*$AF620*$AG620,1.5*$AF620*$AG620),2),0))</f>
        <v>0</v>
      </c>
      <c r="AI620" s="547" t="n">
        <f aca="false">IF($Y620="--","--",IF($AE620&gt;$W$4,ROUND(IF($AE620&lt;1.5,$AE620*$AF620*$AG620,1.5*$AF620*$AG620),2),0))</f>
        <v>2.79</v>
      </c>
      <c r="AJ620" s="547" t="n">
        <f aca="false">IF($Y620="--","--",IF($AE620&gt;$W$4,ROUND(IF($AE620&lt;1.5,0,IF($AE620&gt;3,1.5*$AF620*$AG620,($AE620-1.5)*$AF620*$AG620)),2),0))</f>
        <v>2.79</v>
      </c>
      <c r="AK620" s="547" t="n">
        <f aca="false">IF($Y620="--","--",IF($AE620&gt;$W$4,ROUND(IF($AE620&lt;3,0,IF($AE620&gt;4.5,1.5*$AF620*$AG620,($AE620-3)*$AF620*$AG620)),2),0))</f>
        <v>0.24</v>
      </c>
      <c r="AL620" s="547" t="n">
        <f aca="false">IF($Y620="--","--",IF($AE620&gt;$W$4,ROUND(IF($AE620&lt;4.5,0,IF($AE620&gt;6,($AE620-4.5)*$AF620*$AG620,($AE620-4.5)*$AF620*$AG620)),2),0))</f>
        <v>0</v>
      </c>
      <c r="AM620" s="544" t="n">
        <f aca="false">IF($Y620="--","--",IF($AE620&gt;$W$4,IF($AE620&lt;=4,ROUND(($AG620*4)*($AE620+0.5)*2,2),0),0))</f>
        <v>17.42</v>
      </c>
      <c r="AN620" s="548" t="n">
        <f aca="false">IF($Y620="--","--",IF($AE620&gt;$W$4,IF($AE620&gt;4,ROUND(($AG620*4)*($AE620+0.5)*2,2),0),0))</f>
        <v>0</v>
      </c>
      <c r="AO620" s="558" t="s">
        <v>1696</v>
      </c>
      <c r="AP620" s="570" t="s">
        <v>10</v>
      </c>
      <c r="AQ620" s="571" t="s">
        <v>1697</v>
      </c>
      <c r="AR620" s="560" t="n">
        <v>1.5</v>
      </c>
      <c r="AS620" s="561"/>
      <c r="AT620" s="561"/>
      <c r="AU620" s="562" t="n">
        <v>35</v>
      </c>
      <c r="AV620" s="560" t="n">
        <f aca="false">IF($Y620="--","--",Y620+0.2)</f>
        <v>2.2</v>
      </c>
      <c r="AW620" s="564" t="s">
        <v>1151</v>
      </c>
      <c r="AX620" s="561" t="n">
        <f aca="false">AV620</f>
        <v>2.2</v>
      </c>
      <c r="AY620" s="538" t="n">
        <f aca="false">IF(D620&gt;2,AU620,AU620-AV620)</f>
        <v>32.8</v>
      </c>
      <c r="AZ620" s="538" t="n">
        <f aca="false">N620</f>
        <v>0.3</v>
      </c>
      <c r="BA620" s="538" t="n">
        <f aca="false">P620</f>
        <v>2.6</v>
      </c>
      <c r="BB620" s="537" t="n">
        <f aca="false">IF(F620=0,IF(ROUND(AY620*(((N620*P620)+(((D620+M620*2)/6)*P620))-ROUND(((D620+M620*2)^2)*((PI()*96.379/(4*360))-((SIN((96.379/2)*PI()/180))*(COS((96.379/2)*PI()/180))/4)),4)),2),ROUND(AY620*(((N620*P620)+(((D620+M620*2)/4)*P620))-ROUND(((D620+M620*2)^2)*((PI()*120/(4*360))-((SIN((120/2)*PI()/180))*(COS((120/2)*PI()/180))/4)),4)),2)),0)</f>
        <v>47.64</v>
      </c>
      <c r="BC620" s="549" t="n">
        <f aca="false">IF(F620&gt;0,ROUND(AY620*N620*P620,2),0)</f>
        <v>0</v>
      </c>
      <c r="BD620" s="549" t="n">
        <f aca="false">SUM(Q620:U620,AH620:AL620)</f>
        <v>301.57</v>
      </c>
      <c r="BE620" s="549" t="n">
        <f aca="false">IF(F620=0,ROUND((PI()*((D620+M620*2)^2)/4)*AY620,2),ROUND((D620+M620*2)*(F620+M620*2)*AY620,2))</f>
        <v>83.47</v>
      </c>
      <c r="BF620" s="572" t="n">
        <f aca="false">IF(($I620+M620-0.15)&lt;=2,($I620+M620+0.15),IF(($I620+M620)&lt;=3,2.35,($I620+M620+0.2)-0.85))</f>
        <v>2.35</v>
      </c>
      <c r="BG620" s="572" t="n">
        <f aca="false">IF(D620&gt;2,(I620-F620-M620-0.11),IF(($I620+M620)&lt;=2,0,IF(($I620+M620)&gt;3,0.85,(I620+M620+0.2-BF620))))</f>
        <v>0.83389999999999</v>
      </c>
      <c r="BH620" s="572" t="n">
        <f aca="false">IF(D620&gt;2,ROUND(((1.42+0.4)+(0.91+0.4))*2*BG620,2),ROUND(AV620*AX620*BF620,2))</f>
        <v>11.37</v>
      </c>
      <c r="BI620" s="572" t="n">
        <f aca="false">ROUND(((PI()*0.9^2)/4)*BG620,2)</f>
        <v>0.53</v>
      </c>
      <c r="BJ620" s="550" t="n">
        <f aca="false">ROUND(BD620-BE620-BH620-BI620-BB620-BC620,2)</f>
        <v>158.56</v>
      </c>
      <c r="BK620" s="516"/>
    </row>
    <row r="621" customFormat="false" ht="14.25" hidden="false" customHeight="false" outlineLevel="0" collapsed="false">
      <c r="A621" s="558" t="s">
        <v>1697</v>
      </c>
      <c r="B621" s="570" t="s">
        <v>10</v>
      </c>
      <c r="C621" s="559" t="s">
        <v>1698</v>
      </c>
      <c r="D621" s="560" t="n">
        <v>1.5</v>
      </c>
      <c r="E621" s="561"/>
      <c r="F621" s="561"/>
      <c r="G621" s="560" t="s">
        <v>1150</v>
      </c>
      <c r="H621" s="562" t="n">
        <v>30</v>
      </c>
      <c r="I621" s="563" t="n">
        <v>2.7686</v>
      </c>
      <c r="J621" s="563" t="n">
        <v>2.7153</v>
      </c>
      <c r="K621" s="536" t="n">
        <v>0</v>
      </c>
      <c r="L621" s="537" t="n">
        <f aca="false">ROUND((I621+J621)/2,2)</f>
        <v>2.74</v>
      </c>
      <c r="M621" s="538" t="n">
        <f aca="false">IF(F621=0,ROUND($D621*0.1,2),IF(D621&gt;2.8,0.18,0.15))</f>
        <v>0.15</v>
      </c>
      <c r="N621" s="538" t="n">
        <f aca="false">IF(F621=0,IF(ROUND($D621/4,2),IF(ROUND(($D621*1.2)/6,2)&lt;0.1,0.1,ROUND(($D621*1.2)/6,2))),0.5)</f>
        <v>0.3</v>
      </c>
      <c r="O621" s="537" t="n">
        <f aca="false">L621+M621+N621</f>
        <v>3.19</v>
      </c>
      <c r="P621" s="537" t="n">
        <f aca="false">IF(O621&lt;2,(D621+M621*2)+0.6,(D621+M621*2)+0.6+ROUNDUP(O621-2,0)*0.1)</f>
        <v>2.6</v>
      </c>
      <c r="Q621" s="539" t="n">
        <f aca="false">IF($O621&lt;=$W$4,ROUND(IF($O621&lt;1.5,$O621*$H621*$P621,1.5*$H621*$P621),2),0)</f>
        <v>0</v>
      </c>
      <c r="R621" s="539" t="n">
        <f aca="false">IF($O621&gt;$W$4,ROUND(IF($O621&lt;1.5,$O621*$H621*$P621,1.5*$H621*$P621),2),0)</f>
        <v>117</v>
      </c>
      <c r="S621" s="539" t="n">
        <f aca="false">IF($O621&gt;$W$4,ROUND(IF($O621&lt;1.5,0,IF($O621&gt;3,1.5*$H621*$P621,($O621-1.5)*$H621*$P621)),2),0)</f>
        <v>117</v>
      </c>
      <c r="T621" s="539" t="n">
        <f aca="false">IF($O621&gt;$W$4,ROUND(IF($O621&lt;3,0,IF($O621&gt;4.5,1.5*$H621*$P621,($O621-3)*$H621*$P621)),2),0)</f>
        <v>14.82</v>
      </c>
      <c r="U621" s="539" t="n">
        <f aca="false">IF($O621&gt;$W$4,ROUND(IF($O621&lt;4.5,0,IF($O621&gt;6,($O621-4.5)*$H621*$P621,($O621-4.5)*$H621*$P621)),2),0)</f>
        <v>0</v>
      </c>
      <c r="V621" s="540" t="n">
        <f aca="false">IF($O621&gt;$W$4,IF($O621&lt;=4,ROUND($H621*($O621+0.5)*2,2),0),0)</f>
        <v>221.4</v>
      </c>
      <c r="W621" s="541" t="n">
        <f aca="false">IF($O621&gt;$W$4,IF($O621&gt;4,ROUND($H621*($O621+0.5)*2,2),0),0)</f>
        <v>0</v>
      </c>
      <c r="X621" s="558" t="str">
        <f aca="false">A621</f>
        <v>JD18</v>
      </c>
      <c r="Y621" s="560" t="n">
        <f aca="false">IF($D621=0.4,1.2,IF($D621=0.6,1.2,IF($D621=0.8,1.3,IF($D621=1,1.5,IF($D621=1.2,1.7,IF($D621&lt;=2,2,"--"))))))</f>
        <v>2</v>
      </c>
      <c r="Z621" s="564" t="s">
        <v>1151</v>
      </c>
      <c r="AA621" s="561" t="n">
        <f aca="false">Y621</f>
        <v>2</v>
      </c>
      <c r="AB621" s="543" t="n">
        <f aca="false">IF($Y621="--","--",I621)</f>
        <v>2.7686</v>
      </c>
      <c r="AC621" s="544" t="n">
        <f aca="false">IF($Y621="--","--",IF(D621&gt;1.5,0.15,ROUND($D621*0.1,2)))</f>
        <v>0.15</v>
      </c>
      <c r="AD621" s="544" t="n">
        <f aca="false">IF($Y621="--","--",0.15)</f>
        <v>0.15</v>
      </c>
      <c r="AE621" s="545" t="n">
        <f aca="false">IF($Y621="--","--",ROUND(AB621+AC621+AD621,2))</f>
        <v>3.07</v>
      </c>
      <c r="AF621" s="565" t="n">
        <f aca="false">IF($Y621="--","--",IF($AB621&lt;=2,$Y621+1,($Y621+1)+ROUNDUP($AB621-2,0)*0.1))</f>
        <v>3.1</v>
      </c>
      <c r="AG621" s="566" t="n">
        <f aca="false">IF($D621=0.4,0.92,IF($D621=0.6,0.68,IF($D621=0.8,0.74,IF($D621=1,0.7,IF($D621=1.2,0.66,IF($D621=1.5,0.6,IF($D621&lt;=2,(2.4-(D621+0.3)),"--")))))))</f>
        <v>0.6</v>
      </c>
      <c r="AH621" s="547" t="n">
        <f aca="false">IF($Y621="--","--",IF($AE621&lt;=$W$4,ROUND(IF($AE621&lt;1.5,$AE621*$AF621*$AG621,1.5*$AF621*$AG621),2),0))</f>
        <v>0</v>
      </c>
      <c r="AI621" s="547" t="n">
        <f aca="false">IF($Y621="--","--",IF($AE621&gt;$W$4,ROUND(IF($AE621&lt;1.5,$AE621*$AF621*$AG621,1.5*$AF621*$AG621),2),0))</f>
        <v>2.79</v>
      </c>
      <c r="AJ621" s="547" t="n">
        <f aca="false">IF($Y621="--","--",IF($AE621&gt;$W$4,ROUND(IF($AE621&lt;1.5,0,IF($AE621&gt;3,1.5*$AF621*$AG621,($AE621-1.5)*$AF621*$AG621)),2),0))</f>
        <v>2.79</v>
      </c>
      <c r="AK621" s="547" t="n">
        <f aca="false">IF($Y621="--","--",IF($AE621&gt;$W$4,ROUND(IF($AE621&lt;3,0,IF($AE621&gt;4.5,1.5*$AF621*$AG621,($AE621-3)*$AF621*$AG621)),2),0))</f>
        <v>0.13</v>
      </c>
      <c r="AL621" s="547" t="n">
        <f aca="false">IF($Y621="--","--",IF($AE621&gt;$W$4,ROUND(IF($AE621&lt;4.5,0,IF($AE621&gt;6,($AE621-4.5)*$AF621*$AG621,($AE621-4.5)*$AF621*$AG621)),2),0))</f>
        <v>0</v>
      </c>
      <c r="AM621" s="544" t="n">
        <f aca="false">IF($Y621="--","--",IF($AE621&gt;$W$4,IF($AE621&lt;=4,ROUND(($AG621*4)*($AE621+0.5)*2,2),0),0))</f>
        <v>17.14</v>
      </c>
      <c r="AN621" s="548" t="n">
        <f aca="false">IF($Y621="--","--",IF($AE621&gt;$W$4,IF($AE621&gt;4,ROUND(($AG621*4)*($AE621+0.5)*2,2),0),0))</f>
        <v>0</v>
      </c>
      <c r="AO621" s="558" t="s">
        <v>1697</v>
      </c>
      <c r="AP621" s="570" t="s">
        <v>10</v>
      </c>
      <c r="AQ621" s="571" t="s">
        <v>1698</v>
      </c>
      <c r="AR621" s="560" t="n">
        <v>1.5</v>
      </c>
      <c r="AS621" s="561"/>
      <c r="AT621" s="561"/>
      <c r="AU621" s="562" t="n">
        <v>30</v>
      </c>
      <c r="AV621" s="560" t="n">
        <f aca="false">IF($Y621="--","--",Y621+0.2)</f>
        <v>2.2</v>
      </c>
      <c r="AW621" s="564" t="s">
        <v>1151</v>
      </c>
      <c r="AX621" s="561" t="n">
        <f aca="false">AV621</f>
        <v>2.2</v>
      </c>
      <c r="AY621" s="538" t="n">
        <f aca="false">IF(D621&gt;2,AU621,AU621-AV621)</f>
        <v>27.8</v>
      </c>
      <c r="AZ621" s="538" t="n">
        <f aca="false">N621</f>
        <v>0.3</v>
      </c>
      <c r="BA621" s="538" t="n">
        <f aca="false">P621</f>
        <v>2.6</v>
      </c>
      <c r="BB621" s="537" t="n">
        <f aca="false">IF(F621=0,IF(ROUND(AY621*(((N621*P621)+(((D621+M621*2)/6)*P621))-ROUND(((D621+M621*2)^2)*((PI()*96.379/(4*360))-((SIN((96.379/2)*PI()/180))*(COS((96.379/2)*PI()/180))/4)),4)),2),ROUND(AY621*(((N621*P621)+(((D621+M621*2)/4)*P621))-ROUND(((D621+M621*2)^2)*((PI()*120/(4*360))-((SIN((120/2)*PI()/180))*(COS((120/2)*PI()/180))/4)),4)),2)),0)</f>
        <v>40.38</v>
      </c>
      <c r="BC621" s="549" t="n">
        <f aca="false">IF(F621&gt;0,ROUND(AY621*N621*P621,2),0)</f>
        <v>0</v>
      </c>
      <c r="BD621" s="549" t="n">
        <f aca="false">SUM(Q621:U621,AH621:AL621)</f>
        <v>254.53</v>
      </c>
      <c r="BE621" s="549" t="n">
        <f aca="false">IF(F621=0,ROUND((PI()*((D621+M621*2)^2)/4)*AY621,2),ROUND((D621+M621*2)*(F621+M621*2)*AY621,2))</f>
        <v>70.74</v>
      </c>
      <c r="BF621" s="572" t="n">
        <f aca="false">IF(($I621+M621-0.15)&lt;=2,($I621+M621+0.15),IF(($I621+M621)&lt;=3,2.35,($I621+M621+0.2)-0.85))</f>
        <v>2.35</v>
      </c>
      <c r="BG621" s="572" t="n">
        <f aca="false">IF(D621&gt;2,(I621-F621-M621-0.11),IF(($I621+M621)&lt;=2,0,IF(($I621+M621)&gt;3,0.85,(I621+M621+0.2-BF621))))</f>
        <v>0.7686</v>
      </c>
      <c r="BH621" s="572" t="n">
        <f aca="false">IF(D621&gt;2,ROUND(((1.42+0.4)+(0.91+0.4))*2*BG621,2),ROUND(AV621*AX621*BF621,2))</f>
        <v>11.37</v>
      </c>
      <c r="BI621" s="572" t="n">
        <f aca="false">ROUND(((PI()*0.9^2)/4)*BG621,2)</f>
        <v>0.49</v>
      </c>
      <c r="BJ621" s="550" t="n">
        <f aca="false">ROUND(BD621-BE621-BH621-BI621-BB621-BC621,2)</f>
        <v>131.55</v>
      </c>
      <c r="BK621" s="516"/>
    </row>
    <row r="622" customFormat="false" ht="14.25" hidden="false" customHeight="false" outlineLevel="0" collapsed="false">
      <c r="A622" s="558" t="s">
        <v>1698</v>
      </c>
      <c r="B622" s="570" t="s">
        <v>10</v>
      </c>
      <c r="C622" s="559" t="s">
        <v>1699</v>
      </c>
      <c r="D622" s="560" t="n">
        <v>1.5</v>
      </c>
      <c r="E622" s="561"/>
      <c r="F622" s="561"/>
      <c r="G622" s="560" t="s">
        <v>1150</v>
      </c>
      <c r="H622" s="562" t="n">
        <v>30</v>
      </c>
      <c r="I622" s="563" t="n">
        <v>2.7153</v>
      </c>
      <c r="J622" s="563" t="n">
        <v>2.6615</v>
      </c>
      <c r="K622" s="536" t="n">
        <v>0.195</v>
      </c>
      <c r="L622" s="537" t="n">
        <f aca="false">ROUND((I622+J622)/2,2)</f>
        <v>2.69</v>
      </c>
      <c r="M622" s="538" t="n">
        <f aca="false">IF(F622=0,ROUND($D622*0.1,2),IF(D622&gt;2.8,0.18,0.15))</f>
        <v>0.15</v>
      </c>
      <c r="N622" s="538" t="n">
        <f aca="false">IF(F622=0,IF(ROUND($D622/4,2),IF(ROUND(($D622*1.2)/6,2)&lt;0.1,0.1,ROUND(($D622*1.2)/6,2))),0.5)</f>
        <v>0.3</v>
      </c>
      <c r="O622" s="537" t="n">
        <f aca="false">L622+M622+N622</f>
        <v>3.14</v>
      </c>
      <c r="P622" s="537" t="n">
        <f aca="false">IF(O622&lt;2,(D622+M622*2)+0.6,(D622+M622*2)+0.6+ROUNDUP(O622-2,0)*0.1)</f>
        <v>2.6</v>
      </c>
      <c r="Q622" s="539" t="n">
        <f aca="false">IF($O622&lt;=$W$4,ROUND(IF($O622&lt;1.5,$O622*$H622*$P622,1.5*$H622*$P622),2),0)</f>
        <v>0</v>
      </c>
      <c r="R622" s="539" t="n">
        <f aca="false">IF($O622&gt;$W$4,ROUND(IF($O622&lt;1.5,$O622*$H622*$P622,1.5*$H622*$P622),2),0)</f>
        <v>117</v>
      </c>
      <c r="S622" s="539" t="n">
        <f aca="false">IF($O622&gt;$W$4,ROUND(IF($O622&lt;1.5,0,IF($O622&gt;3,1.5*$H622*$P622,($O622-1.5)*$H622*$P622)),2),0)</f>
        <v>117</v>
      </c>
      <c r="T622" s="539" t="n">
        <f aca="false">IF($O622&gt;$W$4,ROUND(IF($O622&lt;3,0,IF($O622&gt;4.5,1.5*$H622*$P622,($O622-3)*$H622*$P622)),2),0)</f>
        <v>10.92</v>
      </c>
      <c r="U622" s="539" t="n">
        <f aca="false">IF($O622&gt;$W$4,ROUND(IF($O622&lt;4.5,0,IF($O622&gt;6,($O622-4.5)*$H622*$P622,($O622-4.5)*$H622*$P622)),2),0)</f>
        <v>0</v>
      </c>
      <c r="V622" s="540" t="n">
        <f aca="false">IF($O622&gt;$W$4,IF($O622&lt;=4,ROUND($H622*($O622+0.5)*2,2),0),0)</f>
        <v>218.4</v>
      </c>
      <c r="W622" s="541" t="n">
        <f aca="false">IF($O622&gt;$W$4,IF($O622&gt;4,ROUND($H622*($O622+0.5)*2,2),0),0)</f>
        <v>0</v>
      </c>
      <c r="X622" s="558" t="str">
        <f aca="false">A622</f>
        <v>JD19</v>
      </c>
      <c r="Y622" s="560" t="n">
        <f aca="false">IF($D622=0.4,1.2,IF($D622=0.6,1.2,IF($D622=0.8,1.3,IF($D622=1,1.5,IF($D622=1.2,1.7,IF($D622&lt;=2,2,"--"))))))</f>
        <v>2</v>
      </c>
      <c r="Z622" s="564" t="s">
        <v>1151</v>
      </c>
      <c r="AA622" s="561" t="n">
        <f aca="false">Y622</f>
        <v>2</v>
      </c>
      <c r="AB622" s="543" t="n">
        <f aca="false">IF($Y622="--","--",I622)</f>
        <v>2.7153</v>
      </c>
      <c r="AC622" s="544" t="n">
        <f aca="false">IF($Y622="--","--",IF(D622&gt;1.5,0.15,ROUND($D622*0.1,2)))</f>
        <v>0.15</v>
      </c>
      <c r="AD622" s="544" t="n">
        <f aca="false">IF($Y622="--","--",0.15)</f>
        <v>0.15</v>
      </c>
      <c r="AE622" s="545" t="n">
        <f aca="false">IF($Y622="--","--",ROUND(AB622+AC622+AD622,2))</f>
        <v>3.02</v>
      </c>
      <c r="AF622" s="565" t="n">
        <f aca="false">IF($Y622="--","--",IF($AB622&lt;=2,$Y622+1,($Y622+1)+ROUNDUP($AB622-2,0)*0.1))</f>
        <v>3.1</v>
      </c>
      <c r="AG622" s="566" t="n">
        <f aca="false">IF($D622=0.4,0.92,IF($D622=0.6,0.68,IF($D622=0.8,0.74,IF($D622=1,0.7,IF($D622=1.2,0.66,IF($D622=1.5,0.6,IF($D622&lt;=2,(2.4-(D622+0.3)),"--")))))))</f>
        <v>0.6</v>
      </c>
      <c r="AH622" s="547" t="n">
        <f aca="false">IF($Y622="--","--",IF($AE622&lt;=$W$4,ROUND(IF($AE622&lt;1.5,$AE622*$AF622*$AG622,1.5*$AF622*$AG622),2),0))</f>
        <v>0</v>
      </c>
      <c r="AI622" s="547" t="n">
        <f aca="false">IF($Y622="--","--",IF($AE622&gt;$W$4,ROUND(IF($AE622&lt;1.5,$AE622*$AF622*$AG622,1.5*$AF622*$AG622),2),0))</f>
        <v>2.79</v>
      </c>
      <c r="AJ622" s="547" t="n">
        <f aca="false">IF($Y622="--","--",IF($AE622&gt;$W$4,ROUND(IF($AE622&lt;1.5,0,IF($AE622&gt;3,1.5*$AF622*$AG622,($AE622-1.5)*$AF622*$AG622)),2),0))</f>
        <v>2.79</v>
      </c>
      <c r="AK622" s="547" t="n">
        <f aca="false">IF($Y622="--","--",IF($AE622&gt;$W$4,ROUND(IF($AE622&lt;3,0,IF($AE622&gt;4.5,1.5*$AF622*$AG622,($AE622-3)*$AF622*$AG622)),2),0))</f>
        <v>0.04</v>
      </c>
      <c r="AL622" s="547" t="n">
        <f aca="false">IF($Y622="--","--",IF($AE622&gt;$W$4,ROUND(IF($AE622&lt;4.5,0,IF($AE622&gt;6,($AE622-4.5)*$AF622*$AG622,($AE622-4.5)*$AF622*$AG622)),2),0))</f>
        <v>0</v>
      </c>
      <c r="AM622" s="544" t="n">
        <f aca="false">IF($Y622="--","--",IF($AE622&gt;$W$4,IF($AE622&lt;=4,ROUND(($AG622*4)*($AE622+0.5)*2,2),0),0))</f>
        <v>16.9</v>
      </c>
      <c r="AN622" s="548" t="n">
        <f aca="false">IF($Y622="--","--",IF($AE622&gt;$W$4,IF($AE622&gt;4,ROUND(($AG622*4)*($AE622+0.5)*2,2),0),0))</f>
        <v>0</v>
      </c>
      <c r="AO622" s="558" t="s">
        <v>1698</v>
      </c>
      <c r="AP622" s="570" t="s">
        <v>10</v>
      </c>
      <c r="AQ622" s="571" t="s">
        <v>1699</v>
      </c>
      <c r="AR622" s="560" t="n">
        <v>1.5</v>
      </c>
      <c r="AS622" s="561"/>
      <c r="AT622" s="561"/>
      <c r="AU622" s="562" t="n">
        <v>30</v>
      </c>
      <c r="AV622" s="560" t="n">
        <f aca="false">IF($Y622="--","--",Y622+0.2)</f>
        <v>2.2</v>
      </c>
      <c r="AW622" s="564" t="s">
        <v>1151</v>
      </c>
      <c r="AX622" s="561" t="n">
        <f aca="false">AV622</f>
        <v>2.2</v>
      </c>
      <c r="AY622" s="538" t="n">
        <f aca="false">IF(D622&gt;2,AU622,AU622-AV622)</f>
        <v>27.8</v>
      </c>
      <c r="AZ622" s="538" t="n">
        <f aca="false">N622</f>
        <v>0.3</v>
      </c>
      <c r="BA622" s="538" t="n">
        <f aca="false">P622</f>
        <v>2.6</v>
      </c>
      <c r="BB622" s="537" t="n">
        <f aca="false">IF(F622=0,IF(ROUND(AY622*(((N622*P622)+(((D622+M622*2)/6)*P622))-ROUND(((D622+M622*2)^2)*((PI()*96.379/(4*360))-((SIN((96.379/2)*PI()/180))*(COS((96.379/2)*PI()/180))/4)),4)),2),ROUND(AY622*(((N622*P622)+(((D622+M622*2)/4)*P622))-ROUND(((D622+M622*2)^2)*((PI()*120/(4*360))-((SIN((120/2)*PI()/180))*(COS((120/2)*PI()/180))/4)),4)),2)),0)</f>
        <v>40.38</v>
      </c>
      <c r="BC622" s="549" t="n">
        <f aca="false">IF(F622&gt;0,ROUND(AY622*N622*P622,2),0)</f>
        <v>0</v>
      </c>
      <c r="BD622" s="549" t="n">
        <f aca="false">SUM(Q622:U622,AH622:AL622)</f>
        <v>250.54</v>
      </c>
      <c r="BE622" s="549" t="n">
        <f aca="false">IF(F622=0,ROUND((PI()*((D622+M622*2)^2)/4)*AY622,2),ROUND((D622+M622*2)*(F622+M622*2)*AY622,2))</f>
        <v>70.74</v>
      </c>
      <c r="BF622" s="572" t="n">
        <f aca="false">IF(($I622+M622-0.15)&lt;=2,($I622+M622+0.15),IF(($I622+M622)&lt;=3,2.35,($I622+M622+0.2)-0.85))</f>
        <v>2.35</v>
      </c>
      <c r="BG622" s="572" t="n">
        <f aca="false">IF(D622&gt;2,(I622-F622-M622-0.11),IF(($I622+M622)&lt;=2,0,IF(($I622+M622)&gt;3,0.85,(I622+M622+0.2-BF622))))</f>
        <v>0.7153</v>
      </c>
      <c r="BH622" s="572" t="n">
        <f aca="false">IF(D622&gt;2,ROUND(((1.42+0.4)+(0.91+0.4))*2*BG622,2),ROUND(AV622*AX622*BF622,2))</f>
        <v>11.37</v>
      </c>
      <c r="BI622" s="572" t="n">
        <f aca="false">ROUND(((PI()*0.9^2)/4)*BG622,2)</f>
        <v>0.46</v>
      </c>
      <c r="BJ622" s="550" t="n">
        <f aca="false">ROUND(BD622-BE622-BH622-BI622-BB622-BC622,2)</f>
        <v>127.59</v>
      </c>
      <c r="BK622" s="516"/>
    </row>
    <row r="623" customFormat="false" ht="14.25" hidden="false" customHeight="false" outlineLevel="0" collapsed="false">
      <c r="A623" s="558" t="s">
        <v>1699</v>
      </c>
      <c r="B623" s="570" t="s">
        <v>10</v>
      </c>
      <c r="C623" s="559" t="s">
        <v>1700</v>
      </c>
      <c r="D623" s="560" t="n">
        <v>1.5</v>
      </c>
      <c r="E623" s="561"/>
      <c r="F623" s="561"/>
      <c r="G623" s="560" t="s">
        <v>1150</v>
      </c>
      <c r="H623" s="562" t="n">
        <v>8</v>
      </c>
      <c r="I623" s="563" t="n">
        <v>2.8565</v>
      </c>
      <c r="J623" s="563" t="n">
        <v>2.9548</v>
      </c>
      <c r="K623" s="536" t="n">
        <v>0</v>
      </c>
      <c r="L623" s="537" t="n">
        <f aca="false">ROUND((I623+J623)/2,2)</f>
        <v>2.91</v>
      </c>
      <c r="M623" s="538" t="n">
        <f aca="false">IF(F623=0,ROUND($D623*0.1,2),IF(D623&gt;2.8,0.18,0.15))</f>
        <v>0.15</v>
      </c>
      <c r="N623" s="538" t="n">
        <f aca="false">IF(F623=0,IF(ROUND($D623/4,2),IF(ROUND(($D623*1.2)/6,2)&lt;0.1,0.1,ROUND(($D623*1.2)/6,2))),0.5)</f>
        <v>0.3</v>
      </c>
      <c r="O623" s="537" t="n">
        <f aca="false">L623+M623+N623</f>
        <v>3.36</v>
      </c>
      <c r="P623" s="537" t="n">
        <f aca="false">IF(O623&lt;2,(D623+M623*2)+0.6,(D623+M623*2)+0.6+ROUNDUP(O623-2,0)*0.1)</f>
        <v>2.6</v>
      </c>
      <c r="Q623" s="539" t="n">
        <f aca="false">IF($O623&lt;=$W$4,ROUND(IF($O623&lt;1.5,$O623*$H623*$P623,1.5*$H623*$P623),2),0)</f>
        <v>0</v>
      </c>
      <c r="R623" s="539" t="n">
        <f aca="false">IF($O623&gt;$W$4,ROUND(IF($O623&lt;1.5,$O623*$H623*$P623,1.5*$H623*$P623),2),0)</f>
        <v>31.2</v>
      </c>
      <c r="S623" s="539" t="n">
        <f aca="false">IF($O623&gt;$W$4,ROUND(IF($O623&lt;1.5,0,IF($O623&gt;3,1.5*$H623*$P623,($O623-1.5)*$H623*$P623)),2),0)</f>
        <v>31.2</v>
      </c>
      <c r="T623" s="539" t="n">
        <f aca="false">IF($O623&gt;$W$4,ROUND(IF($O623&lt;3,0,IF($O623&gt;4.5,1.5*$H623*$P623,($O623-3)*$H623*$P623)),2),0)</f>
        <v>7.49</v>
      </c>
      <c r="U623" s="539" t="n">
        <f aca="false">IF($O623&gt;$W$4,ROUND(IF($O623&lt;4.5,0,IF($O623&gt;6,($O623-4.5)*$H623*$P623,($O623-4.5)*$H623*$P623)),2),0)</f>
        <v>0</v>
      </c>
      <c r="V623" s="540" t="n">
        <f aca="false">IF($O623&gt;$W$4,IF($O623&lt;=4,ROUND($H623*($O623+0.5)*2,2),0),0)</f>
        <v>61.76</v>
      </c>
      <c r="W623" s="541" t="n">
        <f aca="false">IF($O623&gt;$W$4,IF($O623&gt;4,ROUND($H623*($O623+0.5)*2,2),0),0)</f>
        <v>0</v>
      </c>
      <c r="X623" s="558" t="str">
        <f aca="false">A623</f>
        <v>JD20</v>
      </c>
      <c r="Y623" s="560" t="n">
        <f aca="false">IF($D623=0.4,1.2,IF($D623=0.6,1.2,IF($D623=0.8,1.3,IF($D623=1,1.5,IF($D623=1.2,1.7,IF($D623&lt;=2,2,"--"))))))</f>
        <v>2</v>
      </c>
      <c r="Z623" s="564" t="s">
        <v>1151</v>
      </c>
      <c r="AA623" s="561" t="n">
        <f aca="false">Y623</f>
        <v>2</v>
      </c>
      <c r="AB623" s="543" t="n">
        <f aca="false">IF($Y623="--","--",I623)</f>
        <v>2.8565</v>
      </c>
      <c r="AC623" s="544" t="n">
        <f aca="false">IF($Y623="--","--",IF(D623&gt;1.5,0.15,ROUND($D623*0.1,2)))</f>
        <v>0.15</v>
      </c>
      <c r="AD623" s="544" t="n">
        <f aca="false">IF($Y623="--","--",0.15)</f>
        <v>0.15</v>
      </c>
      <c r="AE623" s="545" t="n">
        <f aca="false">IF($Y623="--","--",ROUND(AB623+AC623+AD623,2))</f>
        <v>3.16</v>
      </c>
      <c r="AF623" s="565" t="n">
        <f aca="false">IF($Y623="--","--",IF($AB623&lt;=2,$Y623+1,($Y623+1)+ROUNDUP($AB623-2,0)*0.1))</f>
        <v>3.1</v>
      </c>
      <c r="AG623" s="566" t="n">
        <f aca="false">IF($D623=0.4,0.92,IF($D623=0.6,0.68,IF($D623=0.8,0.74,IF($D623=1,0.7,IF($D623=1.2,0.66,IF($D623=1.5,0.6,IF($D623&lt;=2,(2.4-(D623+0.3)),"--")))))))</f>
        <v>0.6</v>
      </c>
      <c r="AH623" s="547" t="n">
        <f aca="false">IF($Y623="--","--",IF($AE623&lt;=$W$4,ROUND(IF($AE623&lt;1.5,$AE623*$AF623*$AG623,1.5*$AF623*$AG623),2),0))</f>
        <v>0</v>
      </c>
      <c r="AI623" s="547" t="n">
        <f aca="false">IF($Y623="--","--",IF($AE623&gt;$W$4,ROUND(IF($AE623&lt;1.5,$AE623*$AF623*$AG623,1.5*$AF623*$AG623),2),0))</f>
        <v>2.79</v>
      </c>
      <c r="AJ623" s="547" t="n">
        <f aca="false">IF($Y623="--","--",IF($AE623&gt;$W$4,ROUND(IF($AE623&lt;1.5,0,IF($AE623&gt;3,1.5*$AF623*$AG623,($AE623-1.5)*$AF623*$AG623)),2),0))</f>
        <v>2.79</v>
      </c>
      <c r="AK623" s="547" t="n">
        <f aca="false">IF($Y623="--","--",IF($AE623&gt;$W$4,ROUND(IF($AE623&lt;3,0,IF($AE623&gt;4.5,1.5*$AF623*$AG623,($AE623-3)*$AF623*$AG623)),2),0))</f>
        <v>0.3</v>
      </c>
      <c r="AL623" s="547" t="n">
        <f aca="false">IF($Y623="--","--",IF($AE623&gt;$W$4,ROUND(IF($AE623&lt;4.5,0,IF($AE623&gt;6,($AE623-4.5)*$AF623*$AG623,($AE623-4.5)*$AF623*$AG623)),2),0))</f>
        <v>0</v>
      </c>
      <c r="AM623" s="544" t="n">
        <f aca="false">IF($Y623="--","--",IF($AE623&gt;$W$4,IF($AE623&lt;=4,ROUND(($AG623*4)*($AE623+0.5)*2,2),0),0))</f>
        <v>17.57</v>
      </c>
      <c r="AN623" s="548" t="n">
        <f aca="false">IF($Y623="--","--",IF($AE623&gt;$W$4,IF($AE623&gt;4,ROUND(($AG623*4)*($AE623+0.5)*2,2),0),0))</f>
        <v>0</v>
      </c>
      <c r="AO623" s="558" t="s">
        <v>1699</v>
      </c>
      <c r="AP623" s="570" t="s">
        <v>10</v>
      </c>
      <c r="AQ623" s="571" t="s">
        <v>1700</v>
      </c>
      <c r="AR623" s="560" t="n">
        <v>1.5</v>
      </c>
      <c r="AS623" s="561"/>
      <c r="AT623" s="561"/>
      <c r="AU623" s="562" t="n">
        <v>8</v>
      </c>
      <c r="AV623" s="560" t="n">
        <f aca="false">IF($Y623="--","--",Y623+0.2)</f>
        <v>2.2</v>
      </c>
      <c r="AW623" s="564" t="s">
        <v>1151</v>
      </c>
      <c r="AX623" s="561" t="n">
        <f aca="false">AV623</f>
        <v>2.2</v>
      </c>
      <c r="AY623" s="538" t="n">
        <f aca="false">IF(D623&gt;2,AU623,AU623-AV623)</f>
        <v>5.8</v>
      </c>
      <c r="AZ623" s="538" t="n">
        <f aca="false">N623</f>
        <v>0.3</v>
      </c>
      <c r="BA623" s="538" t="n">
        <f aca="false">P623</f>
        <v>2.6</v>
      </c>
      <c r="BB623" s="537" t="n">
        <f aca="false">IF(F623=0,IF(ROUND(AY623*(((N623*P623)+(((D623+M623*2)/6)*P623))-ROUND(((D623+M623*2)^2)*((PI()*96.379/(4*360))-((SIN((96.379/2)*PI()/180))*(COS((96.379/2)*PI()/180))/4)),4)),2),ROUND(AY623*(((N623*P623)+(((D623+M623*2)/4)*P623))-ROUND(((D623+M623*2)^2)*((PI()*120/(4*360))-((SIN((120/2)*PI()/180))*(COS((120/2)*PI()/180))/4)),4)),2)),0)</f>
        <v>8.42</v>
      </c>
      <c r="BC623" s="549" t="n">
        <f aca="false">IF(F623&gt;0,ROUND(AY623*N623*P623,2),0)</f>
        <v>0</v>
      </c>
      <c r="BD623" s="549" t="n">
        <f aca="false">SUM(Q623:U623,AH623:AL623)</f>
        <v>75.77</v>
      </c>
      <c r="BE623" s="549" t="n">
        <f aca="false">IF(F623=0,ROUND((PI()*((D623+M623*2)^2)/4)*AY623,2),ROUND((D623+M623*2)*(F623+M623*2)*AY623,2))</f>
        <v>14.76</v>
      </c>
      <c r="BF623" s="572" t="n">
        <f aca="false">IF(($I623+M623-0.15)&lt;=2,($I623+M623+0.15),IF(($I623+M623)&lt;=3,2.35,($I623+M623+0.2)-0.85))</f>
        <v>2.3565</v>
      </c>
      <c r="BG623" s="572" t="n">
        <f aca="false">IF(D623&gt;2,(I623-F623-M623-0.11),IF(($I623+M623)&lt;=2,0,IF(($I623+M623)&gt;3,0.85,(I623+M623+0.2-BF623))))</f>
        <v>0.85</v>
      </c>
      <c r="BH623" s="572" t="n">
        <f aca="false">IF(D623&gt;2,ROUND(((1.42+0.4)+(0.91+0.4))*2*BG623,2),ROUND(AV623*AX623*BF623,2))</f>
        <v>11.41</v>
      </c>
      <c r="BI623" s="572" t="n">
        <f aca="false">ROUND(((PI()*0.9^2)/4)*BG623,2)</f>
        <v>0.54</v>
      </c>
      <c r="BJ623" s="550" t="n">
        <f aca="false">ROUND(BD623-BE623-BH623-BI623-BB623-BC623,2)</f>
        <v>40.64</v>
      </c>
      <c r="BK623" s="516"/>
    </row>
    <row r="624" customFormat="false" ht="14.25" hidden="false" customHeight="false" outlineLevel="0" collapsed="false">
      <c r="A624" s="558" t="s">
        <v>1700</v>
      </c>
      <c r="B624" s="570" t="s">
        <v>10</v>
      </c>
      <c r="C624" s="559" t="s">
        <v>1701</v>
      </c>
      <c r="D624" s="560" t="n">
        <v>1.5</v>
      </c>
      <c r="E624" s="561"/>
      <c r="F624" s="561"/>
      <c r="G624" s="560" t="s">
        <v>1150</v>
      </c>
      <c r="H624" s="562" t="n">
        <v>27</v>
      </c>
      <c r="I624" s="563" t="n">
        <v>2.9548</v>
      </c>
      <c r="J624" s="563" t="n">
        <v>2.8368</v>
      </c>
      <c r="K624" s="536" t="n">
        <v>0</v>
      </c>
      <c r="L624" s="537" t="n">
        <f aca="false">ROUND((I624+J624)/2,2)</f>
        <v>2.9</v>
      </c>
      <c r="M624" s="538" t="n">
        <f aca="false">IF(F624=0,ROUND($D624*0.1,2),IF(D624&gt;2.8,0.18,0.15))</f>
        <v>0.15</v>
      </c>
      <c r="N624" s="538" t="n">
        <f aca="false">IF(F624=0,IF(ROUND($D624/4,2),IF(ROUND(($D624*1.2)/6,2)&lt;0.1,0.1,ROUND(($D624*1.2)/6,2))),0.5)</f>
        <v>0.3</v>
      </c>
      <c r="O624" s="537" t="n">
        <f aca="false">L624+M624+N624</f>
        <v>3.35</v>
      </c>
      <c r="P624" s="537" t="n">
        <f aca="false">IF(O624&lt;2,(D624+M624*2)+0.6,(D624+M624*2)+0.6+ROUNDUP(O624-2,0)*0.1)</f>
        <v>2.6</v>
      </c>
      <c r="Q624" s="539" t="n">
        <f aca="false">IF($O624&lt;=$W$4,ROUND(IF($O624&lt;1.5,$O624*$H624*$P624,1.5*$H624*$P624),2),0)</f>
        <v>0</v>
      </c>
      <c r="R624" s="539" t="n">
        <f aca="false">IF($O624&gt;$W$4,ROUND(IF($O624&lt;1.5,$O624*$H624*$P624,1.5*$H624*$P624),2),0)</f>
        <v>105.3</v>
      </c>
      <c r="S624" s="539" t="n">
        <f aca="false">IF($O624&gt;$W$4,ROUND(IF($O624&lt;1.5,0,IF($O624&gt;3,1.5*$H624*$P624,($O624-1.5)*$H624*$P624)),2),0)</f>
        <v>105.3</v>
      </c>
      <c r="T624" s="539" t="n">
        <f aca="false">IF($O624&gt;$W$4,ROUND(IF($O624&lt;3,0,IF($O624&gt;4.5,1.5*$H624*$P624,($O624-3)*$H624*$P624)),2),0)</f>
        <v>24.57</v>
      </c>
      <c r="U624" s="539" t="n">
        <f aca="false">IF($O624&gt;$W$4,ROUND(IF($O624&lt;4.5,0,IF($O624&gt;6,($O624-4.5)*$H624*$P624,($O624-4.5)*$H624*$P624)),2),0)</f>
        <v>0</v>
      </c>
      <c r="V624" s="540" t="n">
        <f aca="false">IF($O624&gt;$W$4,IF($O624&lt;=4,ROUND($H624*($O624+0.5)*2,2),0),0)</f>
        <v>207.9</v>
      </c>
      <c r="W624" s="541" t="n">
        <f aca="false">IF($O624&gt;$W$4,IF($O624&gt;4,ROUND($H624*($O624+0.5)*2,2),0),0)</f>
        <v>0</v>
      </c>
      <c r="X624" s="558" t="str">
        <f aca="false">A624</f>
        <v>JD21</v>
      </c>
      <c r="Y624" s="560" t="n">
        <f aca="false">IF($D624=0.4,1.2,IF($D624=0.6,1.2,IF($D624=0.8,1.3,IF($D624=1,1.5,IF($D624=1.2,1.7,IF($D624&lt;=2,2,"--"))))))</f>
        <v>2</v>
      </c>
      <c r="Z624" s="564" t="s">
        <v>1151</v>
      </c>
      <c r="AA624" s="561" t="n">
        <f aca="false">Y624</f>
        <v>2</v>
      </c>
      <c r="AB624" s="543" t="n">
        <f aca="false">IF($Y624="--","--",I624)</f>
        <v>2.9548</v>
      </c>
      <c r="AC624" s="544" t="n">
        <f aca="false">IF($Y624="--","--",IF(D624&gt;1.5,0.15,ROUND($D624*0.1,2)))</f>
        <v>0.15</v>
      </c>
      <c r="AD624" s="544" t="n">
        <f aca="false">IF($Y624="--","--",0.15)</f>
        <v>0.15</v>
      </c>
      <c r="AE624" s="545" t="n">
        <f aca="false">IF($Y624="--","--",ROUND(AB624+AC624+AD624,2))</f>
        <v>3.25</v>
      </c>
      <c r="AF624" s="565" t="n">
        <f aca="false">IF($Y624="--","--",IF($AB624&lt;=2,$Y624+1,($Y624+1)+ROUNDUP($AB624-2,0)*0.1))</f>
        <v>3.1</v>
      </c>
      <c r="AG624" s="566" t="n">
        <f aca="false">IF($D624=0.4,0.92,IF($D624=0.6,0.68,IF($D624=0.8,0.74,IF($D624=1,0.7,IF($D624=1.2,0.66,IF($D624=1.5,0.6,IF($D624&lt;=2,(2.4-(D624+0.3)),"--")))))))</f>
        <v>0.6</v>
      </c>
      <c r="AH624" s="547" t="n">
        <f aca="false">IF($Y624="--","--",IF($AE624&lt;=$W$4,ROUND(IF($AE624&lt;1.5,$AE624*$AF624*$AG624,1.5*$AF624*$AG624),2),0))</f>
        <v>0</v>
      </c>
      <c r="AI624" s="547" t="n">
        <f aca="false">IF($Y624="--","--",IF($AE624&gt;$W$4,ROUND(IF($AE624&lt;1.5,$AE624*$AF624*$AG624,1.5*$AF624*$AG624),2),0))</f>
        <v>2.79</v>
      </c>
      <c r="AJ624" s="547" t="n">
        <f aca="false">IF($Y624="--","--",IF($AE624&gt;$W$4,ROUND(IF($AE624&lt;1.5,0,IF($AE624&gt;3,1.5*$AF624*$AG624,($AE624-1.5)*$AF624*$AG624)),2),0))</f>
        <v>2.79</v>
      </c>
      <c r="AK624" s="547" t="n">
        <f aca="false">IF($Y624="--","--",IF($AE624&gt;$W$4,ROUND(IF($AE624&lt;3,0,IF($AE624&gt;4.5,1.5*$AF624*$AG624,($AE624-3)*$AF624*$AG624)),2),0))</f>
        <v>0.47</v>
      </c>
      <c r="AL624" s="547" t="n">
        <f aca="false">IF($Y624="--","--",IF($AE624&gt;$W$4,ROUND(IF($AE624&lt;4.5,0,IF($AE624&gt;6,($AE624-4.5)*$AF624*$AG624,($AE624-4.5)*$AF624*$AG624)),2),0))</f>
        <v>0</v>
      </c>
      <c r="AM624" s="544" t="n">
        <f aca="false">IF($Y624="--","--",IF($AE624&gt;$W$4,IF($AE624&lt;=4,ROUND(($AG624*4)*($AE624+0.5)*2,2),0),0))</f>
        <v>18</v>
      </c>
      <c r="AN624" s="548" t="n">
        <f aca="false">IF($Y624="--","--",IF($AE624&gt;$W$4,IF($AE624&gt;4,ROUND(($AG624*4)*($AE624+0.5)*2,2),0),0))</f>
        <v>0</v>
      </c>
      <c r="AO624" s="558" t="s">
        <v>1700</v>
      </c>
      <c r="AP624" s="570" t="s">
        <v>10</v>
      </c>
      <c r="AQ624" s="571" t="s">
        <v>1701</v>
      </c>
      <c r="AR624" s="560" t="n">
        <v>1.5</v>
      </c>
      <c r="AS624" s="561"/>
      <c r="AT624" s="561"/>
      <c r="AU624" s="562" t="n">
        <v>27</v>
      </c>
      <c r="AV624" s="560" t="n">
        <f aca="false">IF($Y624="--","--",Y624+0.2)</f>
        <v>2.2</v>
      </c>
      <c r="AW624" s="564" t="s">
        <v>1151</v>
      </c>
      <c r="AX624" s="561" t="n">
        <f aca="false">AV624</f>
        <v>2.2</v>
      </c>
      <c r="AY624" s="538" t="n">
        <f aca="false">IF(D624&gt;2,AU624,AU624-AV624)</f>
        <v>24.8</v>
      </c>
      <c r="AZ624" s="538" t="n">
        <f aca="false">N624</f>
        <v>0.3</v>
      </c>
      <c r="BA624" s="538" t="n">
        <f aca="false">P624</f>
        <v>2.6</v>
      </c>
      <c r="BB624" s="537" t="n">
        <f aca="false">IF(F624=0,IF(ROUND(AY624*(((N624*P624)+(((D624+M624*2)/6)*P624))-ROUND(((D624+M624*2)^2)*((PI()*96.379/(4*360))-((SIN((96.379/2)*PI()/180))*(COS((96.379/2)*PI()/180))/4)),4)),2),ROUND(AY624*(((N624*P624)+(((D624+M624*2)/4)*P624))-ROUND(((D624+M624*2)^2)*((PI()*120/(4*360))-((SIN((120/2)*PI()/180))*(COS((120/2)*PI()/180))/4)),4)),2)),0)</f>
        <v>36.02</v>
      </c>
      <c r="BC624" s="549" t="n">
        <f aca="false">IF(F624&gt;0,ROUND(AY624*N624*P624,2),0)</f>
        <v>0</v>
      </c>
      <c r="BD624" s="549" t="n">
        <f aca="false">SUM(Q624:U624,AH624:AL624)</f>
        <v>241.22</v>
      </c>
      <c r="BE624" s="549" t="n">
        <f aca="false">IF(F624=0,ROUND((PI()*((D624+M624*2)^2)/4)*AY624,2),ROUND((D624+M624*2)*(F624+M624*2)*AY624,2))</f>
        <v>63.11</v>
      </c>
      <c r="BF624" s="572" t="n">
        <f aca="false">IF(($I624+M624-0.15)&lt;=2,($I624+M624+0.15),IF(($I624+M624)&lt;=3,2.35,($I624+M624+0.2)-0.85))</f>
        <v>2.4548</v>
      </c>
      <c r="BG624" s="572" t="n">
        <f aca="false">IF(D624&gt;2,(I624-F624-M624-0.11),IF(($I624+M624)&lt;=2,0,IF(($I624+M624)&gt;3,0.85,(I624+M624+0.2-BF624))))</f>
        <v>0.85</v>
      </c>
      <c r="BH624" s="572" t="n">
        <f aca="false">IF(D624&gt;2,ROUND(((1.42+0.4)+(0.91+0.4))*2*BG624,2),ROUND(AV624*AX624*BF624,2))</f>
        <v>11.88</v>
      </c>
      <c r="BI624" s="572" t="n">
        <f aca="false">ROUND(((PI()*0.9^2)/4)*BG624,2)</f>
        <v>0.54</v>
      </c>
      <c r="BJ624" s="550" t="n">
        <f aca="false">ROUND(BD624-BE624-BH624-BI624-BB624-BC624,2)</f>
        <v>129.67</v>
      </c>
      <c r="BK624" s="516"/>
    </row>
    <row r="625" customFormat="false" ht="14.25" hidden="false" customHeight="false" outlineLevel="0" collapsed="false">
      <c r="A625" s="558" t="s">
        <v>1701</v>
      </c>
      <c r="B625" s="570" t="s">
        <v>10</v>
      </c>
      <c r="C625" s="559" t="s">
        <v>1702</v>
      </c>
      <c r="D625" s="560" t="n">
        <v>1.5</v>
      </c>
      <c r="E625" s="561"/>
      <c r="F625" s="561"/>
      <c r="G625" s="560" t="s">
        <v>1150</v>
      </c>
      <c r="H625" s="562" t="n">
        <v>25</v>
      </c>
      <c r="I625" s="563" t="n">
        <v>2.8368</v>
      </c>
      <c r="J625" s="563" t="n">
        <v>2.7728</v>
      </c>
      <c r="K625" s="536" t="n">
        <v>0.12</v>
      </c>
      <c r="L625" s="537" t="n">
        <f aca="false">ROUND((I625+J625)/2,2)</f>
        <v>2.8</v>
      </c>
      <c r="M625" s="538" t="n">
        <f aca="false">IF(F625=0,ROUND($D625*0.1,2),IF(D625&gt;2.8,0.18,0.15))</f>
        <v>0.15</v>
      </c>
      <c r="N625" s="538" t="n">
        <f aca="false">IF(F625=0,IF(ROUND($D625/4,2),IF(ROUND(($D625*1.2)/6,2)&lt;0.1,0.1,ROUND(($D625*1.2)/6,2))),0.5)</f>
        <v>0.3</v>
      </c>
      <c r="O625" s="537" t="n">
        <f aca="false">L625+M625+N625</f>
        <v>3.25</v>
      </c>
      <c r="P625" s="537" t="n">
        <f aca="false">IF(O625&lt;2,(D625+M625*2)+0.6,(D625+M625*2)+0.6+ROUNDUP(O625-2,0)*0.1)</f>
        <v>2.6</v>
      </c>
      <c r="Q625" s="539" t="n">
        <f aca="false">IF($O625&lt;=$W$4,ROUND(IF($O625&lt;1.5,$O625*$H625*$P625,1.5*$H625*$P625),2),0)</f>
        <v>0</v>
      </c>
      <c r="R625" s="539" t="n">
        <f aca="false">IF($O625&gt;$W$4,ROUND(IF($O625&lt;1.5,$O625*$H625*$P625,1.5*$H625*$P625),2),0)</f>
        <v>97.5</v>
      </c>
      <c r="S625" s="539" t="n">
        <f aca="false">IF($O625&gt;$W$4,ROUND(IF($O625&lt;1.5,0,IF($O625&gt;3,1.5*$H625*$P625,($O625-1.5)*$H625*$P625)),2),0)</f>
        <v>97.5</v>
      </c>
      <c r="T625" s="539" t="n">
        <f aca="false">IF($O625&gt;$W$4,ROUND(IF($O625&lt;3,0,IF($O625&gt;4.5,1.5*$H625*$P625,($O625-3)*$H625*$P625)),2),0)</f>
        <v>16.25</v>
      </c>
      <c r="U625" s="539" t="n">
        <f aca="false">IF($O625&gt;$W$4,ROUND(IF($O625&lt;4.5,0,IF($O625&gt;6,($O625-4.5)*$H625*$P625,($O625-4.5)*$H625*$P625)),2),0)</f>
        <v>0</v>
      </c>
      <c r="V625" s="540" t="n">
        <f aca="false">IF($O625&gt;$W$4,IF($O625&lt;=4,ROUND($H625*($O625+0.5)*2,2),0),0)</f>
        <v>187.5</v>
      </c>
      <c r="W625" s="541" t="n">
        <f aca="false">IF($O625&gt;$W$4,IF($O625&gt;4,ROUND($H625*($O625+0.5)*2,2),0),0)</f>
        <v>0</v>
      </c>
      <c r="X625" s="558" t="str">
        <f aca="false">A625</f>
        <v>JD22</v>
      </c>
      <c r="Y625" s="560" t="n">
        <f aca="false">IF($D625=0.4,1.2,IF($D625=0.6,1.2,IF($D625=0.8,1.3,IF($D625=1,1.5,IF($D625=1.2,1.7,IF($D625&lt;=2,2,"--"))))))</f>
        <v>2</v>
      </c>
      <c r="Z625" s="564" t="s">
        <v>1151</v>
      </c>
      <c r="AA625" s="561" t="n">
        <f aca="false">Y625</f>
        <v>2</v>
      </c>
      <c r="AB625" s="543" t="n">
        <f aca="false">IF($Y625="--","--",I625)</f>
        <v>2.8368</v>
      </c>
      <c r="AC625" s="544" t="n">
        <f aca="false">IF($Y625="--","--",IF(D625&gt;1.5,0.15,ROUND($D625*0.1,2)))</f>
        <v>0.15</v>
      </c>
      <c r="AD625" s="544" t="n">
        <f aca="false">IF($Y625="--","--",0.15)</f>
        <v>0.15</v>
      </c>
      <c r="AE625" s="545" t="n">
        <f aca="false">IF($Y625="--","--",ROUND(AB625+AC625+AD625,2))</f>
        <v>3.14</v>
      </c>
      <c r="AF625" s="565" t="n">
        <f aca="false">IF($Y625="--","--",IF($AB625&lt;=2,$Y625+1,($Y625+1)+ROUNDUP($AB625-2,0)*0.1))</f>
        <v>3.1</v>
      </c>
      <c r="AG625" s="566" t="n">
        <f aca="false">IF($D625=0.4,0.92,IF($D625=0.6,0.68,IF($D625=0.8,0.74,IF($D625=1,0.7,IF($D625=1.2,0.66,IF($D625=1.5,0.6,IF($D625&lt;=2,(2.4-(D625+0.3)),"--")))))))</f>
        <v>0.6</v>
      </c>
      <c r="AH625" s="547" t="n">
        <f aca="false">IF($Y625="--","--",IF($AE625&lt;=$W$4,ROUND(IF($AE625&lt;1.5,$AE625*$AF625*$AG625,1.5*$AF625*$AG625),2),0))</f>
        <v>0</v>
      </c>
      <c r="AI625" s="547" t="n">
        <f aca="false">IF($Y625="--","--",IF($AE625&gt;$W$4,ROUND(IF($AE625&lt;1.5,$AE625*$AF625*$AG625,1.5*$AF625*$AG625),2),0))</f>
        <v>2.79</v>
      </c>
      <c r="AJ625" s="547" t="n">
        <f aca="false">IF($Y625="--","--",IF($AE625&gt;$W$4,ROUND(IF($AE625&lt;1.5,0,IF($AE625&gt;3,1.5*$AF625*$AG625,($AE625-1.5)*$AF625*$AG625)),2),0))</f>
        <v>2.79</v>
      </c>
      <c r="AK625" s="547" t="n">
        <f aca="false">IF($Y625="--","--",IF($AE625&gt;$W$4,ROUND(IF($AE625&lt;3,0,IF($AE625&gt;4.5,1.5*$AF625*$AG625,($AE625-3)*$AF625*$AG625)),2),0))</f>
        <v>0.26</v>
      </c>
      <c r="AL625" s="547" t="n">
        <f aca="false">IF($Y625="--","--",IF($AE625&gt;$W$4,ROUND(IF($AE625&lt;4.5,0,IF($AE625&gt;6,($AE625-4.5)*$AF625*$AG625,($AE625-4.5)*$AF625*$AG625)),2),0))</f>
        <v>0</v>
      </c>
      <c r="AM625" s="544" t="n">
        <f aca="false">IF($Y625="--","--",IF($AE625&gt;$W$4,IF($AE625&lt;=4,ROUND(($AG625*4)*($AE625+0.5)*2,2),0),0))</f>
        <v>17.47</v>
      </c>
      <c r="AN625" s="548" t="n">
        <f aca="false">IF($Y625="--","--",IF($AE625&gt;$W$4,IF($AE625&gt;4,ROUND(($AG625*4)*($AE625+0.5)*2,2),0),0))</f>
        <v>0</v>
      </c>
      <c r="AO625" s="558" t="s">
        <v>1701</v>
      </c>
      <c r="AP625" s="570" t="s">
        <v>10</v>
      </c>
      <c r="AQ625" s="571" t="s">
        <v>1702</v>
      </c>
      <c r="AR625" s="560" t="n">
        <v>1.5</v>
      </c>
      <c r="AS625" s="561"/>
      <c r="AT625" s="561"/>
      <c r="AU625" s="562" t="n">
        <v>25</v>
      </c>
      <c r="AV625" s="560" t="n">
        <f aca="false">IF($Y625="--","--",Y625+0.2)</f>
        <v>2.2</v>
      </c>
      <c r="AW625" s="564" t="s">
        <v>1151</v>
      </c>
      <c r="AX625" s="561" t="n">
        <f aca="false">AV625</f>
        <v>2.2</v>
      </c>
      <c r="AY625" s="538" t="n">
        <f aca="false">IF(D625&gt;2,AU625,AU625-AV625)</f>
        <v>22.8</v>
      </c>
      <c r="AZ625" s="538" t="n">
        <f aca="false">N625</f>
        <v>0.3</v>
      </c>
      <c r="BA625" s="538" t="n">
        <f aca="false">P625</f>
        <v>2.6</v>
      </c>
      <c r="BB625" s="537" t="n">
        <f aca="false">IF(F625=0,IF(ROUND(AY625*(((N625*P625)+(((D625+M625*2)/6)*P625))-ROUND(((D625+M625*2)^2)*((PI()*96.379/(4*360))-((SIN((96.379/2)*PI()/180))*(COS((96.379/2)*PI()/180))/4)),4)),2),ROUND(AY625*(((N625*P625)+(((D625+M625*2)/4)*P625))-ROUND(((D625+M625*2)^2)*((PI()*120/(4*360))-((SIN((120/2)*PI()/180))*(COS((120/2)*PI()/180))/4)),4)),2)),0)</f>
        <v>33.12</v>
      </c>
      <c r="BC625" s="549" t="n">
        <f aca="false">IF(F625&gt;0,ROUND(AY625*N625*P625,2),0)</f>
        <v>0</v>
      </c>
      <c r="BD625" s="549" t="n">
        <f aca="false">SUM(Q625:U625,AH625:AL625)</f>
        <v>217.09</v>
      </c>
      <c r="BE625" s="549" t="n">
        <f aca="false">IF(F625=0,ROUND((PI()*((D625+M625*2)^2)/4)*AY625,2),ROUND((D625+M625*2)*(F625+M625*2)*AY625,2))</f>
        <v>58.02</v>
      </c>
      <c r="BF625" s="572" t="n">
        <f aca="false">IF(($I625+M625-0.15)&lt;=2,($I625+M625+0.15),IF(($I625+M625)&lt;=3,2.35,($I625+M625+0.2)-0.85))</f>
        <v>2.35</v>
      </c>
      <c r="BG625" s="572" t="n">
        <f aca="false">IF(D625&gt;2,(I625-F625-M625-0.11),IF(($I625+M625)&lt;=2,0,IF(($I625+M625)&gt;3,0.85,(I625+M625+0.2-BF625))))</f>
        <v>0.8368</v>
      </c>
      <c r="BH625" s="572" t="n">
        <f aca="false">IF(D625&gt;2,ROUND(((1.42+0.4)+(0.91+0.4))*2*BG625,2),ROUND(AV625*AX625*BF625,2))</f>
        <v>11.37</v>
      </c>
      <c r="BI625" s="572" t="n">
        <f aca="false">ROUND(((PI()*0.9^2)/4)*BG625,2)</f>
        <v>0.53</v>
      </c>
      <c r="BJ625" s="550" t="n">
        <f aca="false">ROUND(BD625-BE625-BH625-BI625-BB625-BC625,2)</f>
        <v>114.05</v>
      </c>
      <c r="BK625" s="516"/>
    </row>
    <row r="626" customFormat="false" ht="14.25" hidden="false" customHeight="false" outlineLevel="0" collapsed="false">
      <c r="A626" s="558" t="s">
        <v>1702</v>
      </c>
      <c r="B626" s="570" t="s">
        <v>10</v>
      </c>
      <c r="C626" s="559" t="s">
        <v>1577</v>
      </c>
      <c r="D626" s="560" t="n">
        <v>1.5</v>
      </c>
      <c r="E626" s="561"/>
      <c r="F626" s="561"/>
      <c r="G626" s="560" t="s">
        <v>1150</v>
      </c>
      <c r="H626" s="562" t="n">
        <v>11</v>
      </c>
      <c r="I626" s="563" t="n">
        <v>2.8928</v>
      </c>
      <c r="J626" s="563" t="n">
        <v>2.65099999999999</v>
      </c>
      <c r="K626" s="536" t="n">
        <v>0</v>
      </c>
      <c r="L626" s="537" t="n">
        <f aca="false">ROUND((I626+J626)/2,2)</f>
        <v>2.77</v>
      </c>
      <c r="M626" s="538" t="n">
        <f aca="false">IF(F626=0,ROUND($D626*0.1,2),IF(D626&gt;2.8,0.18,0.15))</f>
        <v>0.15</v>
      </c>
      <c r="N626" s="538" t="n">
        <f aca="false">IF(F626=0,IF(ROUND($D626/4,2),IF(ROUND(($D626*1.2)/6,2)&lt;0.1,0.1,ROUND(($D626*1.2)/6,2))),0.5)</f>
        <v>0.3</v>
      </c>
      <c r="O626" s="537" t="n">
        <f aca="false">L626+M626+N626</f>
        <v>3.22</v>
      </c>
      <c r="P626" s="537" t="n">
        <f aca="false">IF(O626&lt;2,(D626+M626*2)+0.6,(D626+M626*2)+0.6+ROUNDUP(O626-2,0)*0.1)</f>
        <v>2.6</v>
      </c>
      <c r="Q626" s="539" t="n">
        <f aca="false">IF($O626&lt;=$W$4,ROUND(IF($O626&lt;1.5,$O626*$H626*$P626,1.5*$H626*$P626),2),0)</f>
        <v>0</v>
      </c>
      <c r="R626" s="539" t="n">
        <f aca="false">IF($O626&gt;$W$4,ROUND(IF($O626&lt;1.5,$O626*$H626*$P626,1.5*$H626*$P626),2),0)</f>
        <v>42.9</v>
      </c>
      <c r="S626" s="539" t="n">
        <f aca="false">IF($O626&gt;$W$4,ROUND(IF($O626&lt;1.5,0,IF($O626&gt;3,1.5*$H626*$P626,($O626-1.5)*$H626*$P626)),2),0)</f>
        <v>42.9</v>
      </c>
      <c r="T626" s="539" t="n">
        <f aca="false">IF($O626&gt;$W$4,ROUND(IF($O626&lt;3,0,IF($O626&gt;4.5,1.5*$H626*$P626,($O626-3)*$H626*$P626)),2),0)</f>
        <v>6.29</v>
      </c>
      <c r="U626" s="539" t="n">
        <f aca="false">IF($O626&gt;$W$4,ROUND(IF($O626&lt;4.5,0,IF($O626&gt;6,($O626-4.5)*$H626*$P626,($O626-4.5)*$H626*$P626)),2),0)</f>
        <v>0</v>
      </c>
      <c r="V626" s="540" t="n">
        <f aca="false">IF($O626&gt;$W$4,IF($O626&lt;=4,ROUND($H626*($O626+0.5)*2,2),0),0)</f>
        <v>81.84</v>
      </c>
      <c r="W626" s="541" t="n">
        <f aca="false">IF($O626&gt;$W$4,IF($O626&gt;4,ROUND($H626*($O626+0.5)*2,2),0),0)</f>
        <v>0</v>
      </c>
      <c r="X626" s="558" t="str">
        <f aca="false">A626</f>
        <v>JD23</v>
      </c>
      <c r="Y626" s="560" t="n">
        <f aca="false">IF($D626=0.4,1.2,IF($D626=0.6,1.2,IF($D626=0.8,1.3,IF($D626=1,1.5,IF($D626=1.2,1.7,IF($D626&lt;=2,2,"--"))))))</f>
        <v>2</v>
      </c>
      <c r="Z626" s="564" t="s">
        <v>1151</v>
      </c>
      <c r="AA626" s="561" t="n">
        <f aca="false">Y626</f>
        <v>2</v>
      </c>
      <c r="AB626" s="543" t="n">
        <f aca="false">IF($Y626="--","--",I626)</f>
        <v>2.8928</v>
      </c>
      <c r="AC626" s="544" t="n">
        <f aca="false">IF($Y626="--","--",IF(D626&gt;1.5,0.15,ROUND($D626*0.1,2)))</f>
        <v>0.15</v>
      </c>
      <c r="AD626" s="544" t="n">
        <f aca="false">IF($Y626="--","--",0.15)</f>
        <v>0.15</v>
      </c>
      <c r="AE626" s="545" t="n">
        <f aca="false">IF($Y626="--","--",ROUND(AB626+AC626+AD626,2))</f>
        <v>3.19</v>
      </c>
      <c r="AF626" s="565" t="n">
        <f aca="false">IF($Y626="--","--",IF($AB626&lt;=2,$Y626+1,($Y626+1)+ROUNDUP($AB626-2,0)*0.1))</f>
        <v>3.1</v>
      </c>
      <c r="AG626" s="566" t="n">
        <f aca="false">IF($D626=0.4,0.92,IF($D626=0.6,0.68,IF($D626=0.8,0.74,IF($D626=1,0.7,IF($D626=1.2,0.66,IF($D626=1.5,0.6,IF($D626&lt;=2,(2.4-(D626+0.3)),"--")))))))</f>
        <v>0.6</v>
      </c>
      <c r="AH626" s="547" t="n">
        <f aca="false">IF($Y626="--","--",IF($AE626&lt;=$W$4,ROUND(IF($AE626&lt;1.5,$AE626*$AF626*$AG626,1.5*$AF626*$AG626),2),0))</f>
        <v>0</v>
      </c>
      <c r="AI626" s="547" t="n">
        <f aca="false">IF($Y626="--","--",IF($AE626&gt;$W$4,ROUND(IF($AE626&lt;1.5,$AE626*$AF626*$AG626,1.5*$AF626*$AG626),2),0))</f>
        <v>2.79</v>
      </c>
      <c r="AJ626" s="547" t="n">
        <f aca="false">IF($Y626="--","--",IF($AE626&gt;$W$4,ROUND(IF($AE626&lt;1.5,0,IF($AE626&gt;3,1.5*$AF626*$AG626,($AE626-1.5)*$AF626*$AG626)),2),0))</f>
        <v>2.79</v>
      </c>
      <c r="AK626" s="547" t="n">
        <f aca="false">IF($Y626="--","--",IF($AE626&gt;$W$4,ROUND(IF($AE626&lt;3,0,IF($AE626&gt;4.5,1.5*$AF626*$AG626,($AE626-3)*$AF626*$AG626)),2),0))</f>
        <v>0.35</v>
      </c>
      <c r="AL626" s="547" t="n">
        <f aca="false">IF($Y626="--","--",IF($AE626&gt;$W$4,ROUND(IF($AE626&lt;4.5,0,IF($AE626&gt;6,($AE626-4.5)*$AF626*$AG626,($AE626-4.5)*$AF626*$AG626)),2),0))</f>
        <v>0</v>
      </c>
      <c r="AM626" s="544" t="n">
        <f aca="false">IF($Y626="--","--",IF($AE626&gt;$W$4,IF($AE626&lt;=4,ROUND(($AG626*4)*($AE626+0.5)*2,2),0),0))</f>
        <v>17.71</v>
      </c>
      <c r="AN626" s="548" t="n">
        <f aca="false">IF($Y626="--","--",IF($AE626&gt;$W$4,IF($AE626&gt;4,ROUND(($AG626*4)*($AE626+0.5)*2,2),0),0))</f>
        <v>0</v>
      </c>
      <c r="AO626" s="558" t="s">
        <v>1702</v>
      </c>
      <c r="AP626" s="570" t="s">
        <v>10</v>
      </c>
      <c r="AQ626" s="571" t="s">
        <v>1577</v>
      </c>
      <c r="AR626" s="560" t="n">
        <v>1.5</v>
      </c>
      <c r="AS626" s="561"/>
      <c r="AT626" s="561"/>
      <c r="AU626" s="562" t="n">
        <v>11</v>
      </c>
      <c r="AV626" s="560" t="n">
        <f aca="false">IF($Y626="--","--",Y626+0.2)</f>
        <v>2.2</v>
      </c>
      <c r="AW626" s="564" t="s">
        <v>1151</v>
      </c>
      <c r="AX626" s="561" t="n">
        <f aca="false">AV626</f>
        <v>2.2</v>
      </c>
      <c r="AY626" s="538" t="n">
        <f aca="false">IF(D626&gt;2,AU626,AU626-AV626)</f>
        <v>8.8</v>
      </c>
      <c r="AZ626" s="538" t="n">
        <f aca="false">N626</f>
        <v>0.3</v>
      </c>
      <c r="BA626" s="538" t="n">
        <f aca="false">P626</f>
        <v>2.6</v>
      </c>
      <c r="BB626" s="537" t="n">
        <f aca="false">IF(F626=0,IF(ROUND(AY626*(((N626*P626)+(((D626+M626*2)/6)*P626))-ROUND(((D626+M626*2)^2)*((PI()*96.379/(4*360))-((SIN((96.379/2)*PI()/180))*(COS((96.379/2)*PI()/180))/4)),4)),2),ROUND(AY626*(((N626*P626)+(((D626+M626*2)/4)*P626))-ROUND(((D626+M626*2)^2)*((PI()*120/(4*360))-((SIN((120/2)*PI()/180))*(COS((120/2)*PI()/180))/4)),4)),2)),0)</f>
        <v>12.78</v>
      </c>
      <c r="BC626" s="549" t="n">
        <f aca="false">IF(F626&gt;0,ROUND(AY626*N626*P626,2),0)</f>
        <v>0</v>
      </c>
      <c r="BD626" s="549" t="n">
        <f aca="false">SUM(Q626:U626,AH626:AL626)</f>
        <v>98.02</v>
      </c>
      <c r="BE626" s="549" t="n">
        <f aca="false">IF(F626=0,ROUND((PI()*((D626+M626*2)^2)/4)*AY626,2),ROUND((D626+M626*2)*(F626+M626*2)*AY626,2))</f>
        <v>22.39</v>
      </c>
      <c r="BF626" s="572" t="n">
        <f aca="false">IF(($I626+M626-0.15)&lt;=2,($I626+M626+0.15),IF(($I626+M626)&lt;=3,2.35,($I626+M626+0.2)-0.85))</f>
        <v>2.3928</v>
      </c>
      <c r="BG626" s="572" t="n">
        <f aca="false">IF(D626&gt;2,(I626-F626-M626-0.11),IF(($I626+M626)&lt;=2,0,IF(($I626+M626)&gt;3,0.85,(I626+M626+0.2-BF626))))</f>
        <v>0.85</v>
      </c>
      <c r="BH626" s="572" t="n">
        <f aca="false">IF(D626&gt;2,ROUND(((1.42+0.4)+(0.91+0.4))*2*BG626,2),ROUND(AV626*AX626*BF626,2))</f>
        <v>11.58</v>
      </c>
      <c r="BI626" s="572" t="n">
        <f aca="false">ROUND(((PI()*0.9^2)/4)*BG626,2)</f>
        <v>0.54</v>
      </c>
      <c r="BJ626" s="550" t="n">
        <f aca="false">ROUND(BD626-BE626-BH626-BI626-BB626-BC626,2)</f>
        <v>50.73</v>
      </c>
      <c r="BK626" s="516"/>
    </row>
    <row r="627" customFormat="false" ht="14.25" hidden="false" customHeight="false" outlineLevel="0" collapsed="false">
      <c r="A627" s="558" t="s">
        <v>1577</v>
      </c>
      <c r="B627" s="570" t="s">
        <v>10</v>
      </c>
      <c r="C627" s="559" t="s">
        <v>1703</v>
      </c>
      <c r="D627" s="560" t="n">
        <v>1.5</v>
      </c>
      <c r="E627" s="561"/>
      <c r="F627" s="561"/>
      <c r="G627" s="560" t="s">
        <v>1150</v>
      </c>
      <c r="H627" s="562" t="n">
        <v>6</v>
      </c>
      <c r="I627" s="563" t="n">
        <v>2.65099999999999</v>
      </c>
      <c r="J627" s="563" t="n">
        <v>2.75759999999999</v>
      </c>
      <c r="K627" s="536" t="n">
        <v>0.43</v>
      </c>
      <c r="L627" s="537" t="n">
        <f aca="false">ROUND((I627+J627)/2,2)</f>
        <v>2.7</v>
      </c>
      <c r="M627" s="538" t="n">
        <f aca="false">IF(F627=0,ROUND($D627*0.1,2),IF(D627&gt;2.8,0.18,0.15))</f>
        <v>0.15</v>
      </c>
      <c r="N627" s="538" t="n">
        <f aca="false">IF(F627=0,IF(ROUND($D627/4,2),IF(ROUND(($D627*1.2)/6,2)&lt;0.1,0.1,ROUND(($D627*1.2)/6,2))),0.5)</f>
        <v>0.3</v>
      </c>
      <c r="O627" s="537" t="n">
        <f aca="false">L627+M627+N627</f>
        <v>3.15</v>
      </c>
      <c r="P627" s="537" t="n">
        <f aca="false">IF(O627&lt;2,(D627+M627*2)+0.6,(D627+M627*2)+0.6+ROUNDUP(O627-2,0)*0.1)</f>
        <v>2.6</v>
      </c>
      <c r="Q627" s="539" t="n">
        <f aca="false">IF($O627&lt;=$W$4,ROUND(IF($O627&lt;1.5,$O627*$H627*$P627,1.5*$H627*$P627),2),0)</f>
        <v>0</v>
      </c>
      <c r="R627" s="539" t="n">
        <f aca="false">IF($O627&gt;$W$4,ROUND(IF($O627&lt;1.5,$O627*$H627*$P627,1.5*$H627*$P627),2),0)</f>
        <v>23.4</v>
      </c>
      <c r="S627" s="539" t="n">
        <f aca="false">IF($O627&gt;$W$4,ROUND(IF($O627&lt;1.5,0,IF($O627&gt;3,1.5*$H627*$P627,($O627-1.5)*$H627*$P627)),2),0)</f>
        <v>23.4</v>
      </c>
      <c r="T627" s="539" t="n">
        <f aca="false">IF($O627&gt;$W$4,ROUND(IF($O627&lt;3,0,IF($O627&gt;4.5,1.5*$H627*$P627,($O627-3)*$H627*$P627)),2),0)</f>
        <v>2.34</v>
      </c>
      <c r="U627" s="539" t="n">
        <f aca="false">IF($O627&gt;$W$4,ROUND(IF($O627&lt;4.5,0,IF($O627&gt;6,($O627-4.5)*$H627*$P627,($O627-4.5)*$H627*$P627)),2),0)</f>
        <v>0</v>
      </c>
      <c r="V627" s="540" t="n">
        <f aca="false">IF($O627&gt;$W$4,IF($O627&lt;=4,ROUND($H627*($O627+0.5)*2,2),0),0)</f>
        <v>43.8</v>
      </c>
      <c r="W627" s="541" t="n">
        <f aca="false">IF($O627&gt;$W$4,IF($O627&gt;4,ROUND($H627*($O627+0.5)*2,2),0),0)</f>
        <v>0</v>
      </c>
      <c r="X627" s="558" t="str">
        <f aca="false">A627</f>
        <v>JD24</v>
      </c>
      <c r="Y627" s="560" t="n">
        <f aca="false">IF($D627=0.4,1.2,IF($D627=0.6,1.2,IF($D627=0.8,1.3,IF($D627=1,1.5,IF($D627=1.2,1.7,IF($D627&lt;=2,2,"--"))))))</f>
        <v>2</v>
      </c>
      <c r="Z627" s="564" t="s">
        <v>1151</v>
      </c>
      <c r="AA627" s="561" t="n">
        <f aca="false">Y627</f>
        <v>2</v>
      </c>
      <c r="AB627" s="543" t="n">
        <f aca="false">IF($Y627="--","--",I627)</f>
        <v>2.65099999999999</v>
      </c>
      <c r="AC627" s="544" t="n">
        <f aca="false">IF($Y627="--","--",IF(D627&gt;1.5,0.15,ROUND($D627*0.1,2)))</f>
        <v>0.15</v>
      </c>
      <c r="AD627" s="544" t="n">
        <f aca="false">IF($Y627="--","--",0.15)</f>
        <v>0.15</v>
      </c>
      <c r="AE627" s="545" t="n">
        <f aca="false">IF($Y627="--","--",ROUND(AB627+AC627+AD627,2))</f>
        <v>2.95</v>
      </c>
      <c r="AF627" s="565" t="n">
        <f aca="false">IF($Y627="--","--",IF($AB627&lt;=2,$Y627+1,($Y627+1)+ROUNDUP($AB627-2,0)*0.1))</f>
        <v>3.1</v>
      </c>
      <c r="AG627" s="566" t="n">
        <f aca="false">IF($D627=0.4,0.92,IF($D627=0.6,0.68,IF($D627=0.8,0.74,IF($D627=1,0.7,IF($D627=1.2,0.66,IF($D627=1.5,0.6,IF($D627&lt;=2,(2.4-(D627+0.3)),"--")))))))</f>
        <v>0.6</v>
      </c>
      <c r="AH627" s="547" t="n">
        <f aca="false">IF($Y627="--","--",IF($AE627&lt;=$W$4,ROUND(IF($AE627&lt;1.5,$AE627*$AF627*$AG627,1.5*$AF627*$AG627),2),0))</f>
        <v>0</v>
      </c>
      <c r="AI627" s="547" t="n">
        <f aca="false">IF($Y627="--","--",IF($AE627&gt;$W$4,ROUND(IF($AE627&lt;1.5,$AE627*$AF627*$AG627,1.5*$AF627*$AG627),2),0))</f>
        <v>2.79</v>
      </c>
      <c r="AJ627" s="547" t="n">
        <f aca="false">IF($Y627="--","--",IF($AE627&gt;$W$4,ROUND(IF($AE627&lt;1.5,0,IF($AE627&gt;3,1.5*$AF627*$AG627,($AE627-1.5)*$AF627*$AG627)),2),0))</f>
        <v>2.7</v>
      </c>
      <c r="AK627" s="547" t="n">
        <f aca="false">IF($Y627="--","--",IF($AE627&gt;$W$4,ROUND(IF($AE627&lt;3,0,IF($AE627&gt;4.5,1.5*$AF627*$AG627,($AE627-3)*$AF627*$AG627)),2),0))</f>
        <v>0</v>
      </c>
      <c r="AL627" s="547" t="n">
        <f aca="false">IF($Y627="--","--",IF($AE627&gt;$W$4,ROUND(IF($AE627&lt;4.5,0,IF($AE627&gt;6,($AE627-4.5)*$AF627*$AG627,($AE627-4.5)*$AF627*$AG627)),2),0))</f>
        <v>0</v>
      </c>
      <c r="AM627" s="544" t="n">
        <f aca="false">IF($Y627="--","--",IF($AE627&gt;$W$4,IF($AE627&lt;=4,ROUND(($AG627*4)*($AE627+0.5)*2,2),0),0))</f>
        <v>16.56</v>
      </c>
      <c r="AN627" s="548" t="n">
        <f aca="false">IF($Y627="--","--",IF($AE627&gt;$W$4,IF($AE627&gt;4,ROUND(($AG627*4)*($AE627+0.5)*2,2),0),0))</f>
        <v>0</v>
      </c>
      <c r="AO627" s="558" t="s">
        <v>1577</v>
      </c>
      <c r="AP627" s="570" t="s">
        <v>10</v>
      </c>
      <c r="AQ627" s="571" t="s">
        <v>1703</v>
      </c>
      <c r="AR627" s="560" t="n">
        <v>1.5</v>
      </c>
      <c r="AS627" s="561"/>
      <c r="AT627" s="561"/>
      <c r="AU627" s="562" t="n">
        <v>6</v>
      </c>
      <c r="AV627" s="560" t="n">
        <f aca="false">IF($Y627="--","--",Y627+0.2)</f>
        <v>2.2</v>
      </c>
      <c r="AW627" s="564" t="s">
        <v>1151</v>
      </c>
      <c r="AX627" s="561" t="n">
        <f aca="false">AV627</f>
        <v>2.2</v>
      </c>
      <c r="AY627" s="538" t="n">
        <f aca="false">IF(D627&gt;2,AU627,AU627-AV627)</f>
        <v>3.8</v>
      </c>
      <c r="AZ627" s="538" t="n">
        <f aca="false">N627</f>
        <v>0.3</v>
      </c>
      <c r="BA627" s="538" t="n">
        <f aca="false">P627</f>
        <v>2.6</v>
      </c>
      <c r="BB627" s="537" t="n">
        <f aca="false">IF(F627=0,IF(ROUND(AY627*(((N627*P627)+(((D627+M627*2)/6)*P627))-ROUND(((D627+M627*2)^2)*((PI()*96.379/(4*360))-((SIN((96.379/2)*PI()/180))*(COS((96.379/2)*PI()/180))/4)),4)),2),ROUND(AY627*(((N627*P627)+(((D627+M627*2)/4)*P627))-ROUND(((D627+M627*2)^2)*((PI()*120/(4*360))-((SIN((120/2)*PI()/180))*(COS((120/2)*PI()/180))/4)),4)),2)),0)</f>
        <v>5.52</v>
      </c>
      <c r="BC627" s="549" t="n">
        <f aca="false">IF(F627&gt;0,ROUND(AY627*N627*P627,2),0)</f>
        <v>0</v>
      </c>
      <c r="BD627" s="549" t="n">
        <f aca="false">SUM(Q627:U627,AH627:AL627)</f>
        <v>54.63</v>
      </c>
      <c r="BE627" s="549" t="n">
        <f aca="false">IF(F627=0,ROUND((PI()*((D627+M627*2)^2)/4)*AY627,2),ROUND((D627+M627*2)*(F627+M627*2)*AY627,2))</f>
        <v>9.67</v>
      </c>
      <c r="BF627" s="572" t="n">
        <f aca="false">IF(($I627+M627-0.15)&lt;=2,($I627+M627+0.15),IF(($I627+M627)&lt;=3,2.35,($I627+M627+0.2)-0.85))</f>
        <v>2.35</v>
      </c>
      <c r="BG627" s="572" t="n">
        <f aca="false">IF(D627&gt;2,(I627-F627-M627-0.11),IF(($I627+M627)&lt;=2,0,IF(($I627+M627)&gt;3,0.85,(I627+M627+0.2-BF627))))</f>
        <v>0.65099999999999</v>
      </c>
      <c r="BH627" s="572" t="n">
        <f aca="false">IF(D627&gt;2,ROUND(((1.42+0.4)+(0.91+0.4))*2*BG627,2),ROUND(AV627*AX627*BF627,2))</f>
        <v>11.37</v>
      </c>
      <c r="BI627" s="572" t="n">
        <f aca="false">ROUND(((PI()*0.9^2)/4)*BG627,2)</f>
        <v>0.41</v>
      </c>
      <c r="BJ627" s="550" t="n">
        <f aca="false">ROUND(BD627-BE627-BH627-BI627-BB627-BC627,2)</f>
        <v>27.66</v>
      </c>
      <c r="BK627" s="516"/>
    </row>
    <row r="628" customFormat="false" ht="14.25" hidden="false" customHeight="false" outlineLevel="0" collapsed="false">
      <c r="A628" s="558" t="s">
        <v>1703</v>
      </c>
      <c r="B628" s="570" t="s">
        <v>10</v>
      </c>
      <c r="C628" s="559" t="s">
        <v>1704</v>
      </c>
      <c r="D628" s="560" t="n">
        <v>1.5</v>
      </c>
      <c r="E628" s="561"/>
      <c r="F628" s="561"/>
      <c r="G628" s="560" t="s">
        <v>1150</v>
      </c>
      <c r="H628" s="562" t="n">
        <v>28</v>
      </c>
      <c r="I628" s="563" t="n">
        <v>3.18759999999999</v>
      </c>
      <c r="J628" s="563" t="n">
        <v>2.86259999999999</v>
      </c>
      <c r="K628" s="536" t="n">
        <v>0</v>
      </c>
      <c r="L628" s="537" t="n">
        <f aca="false">ROUND((I628+J628)/2,2)</f>
        <v>3.03</v>
      </c>
      <c r="M628" s="538" t="n">
        <f aca="false">IF(F628=0,ROUND($D628*0.1,2),IF(D628&gt;2.8,0.18,0.15))</f>
        <v>0.15</v>
      </c>
      <c r="N628" s="538" t="n">
        <f aca="false">IF(F628=0,IF(ROUND($D628/4,2),IF(ROUND(($D628*1.2)/6,2)&lt;0.1,0.1,ROUND(($D628*1.2)/6,2))),0.5)</f>
        <v>0.3</v>
      </c>
      <c r="O628" s="537" t="n">
        <f aca="false">L628+M628+N628</f>
        <v>3.48</v>
      </c>
      <c r="P628" s="537" t="n">
        <f aca="false">IF(O628&lt;2,(D628+M628*2)+0.6,(D628+M628*2)+0.6+ROUNDUP(O628-2,0)*0.1)</f>
        <v>2.6</v>
      </c>
      <c r="Q628" s="539" t="n">
        <f aca="false">IF($O628&lt;=$W$4,ROUND(IF($O628&lt;1.5,$O628*$H628*$P628,1.5*$H628*$P628),2),0)</f>
        <v>0</v>
      </c>
      <c r="R628" s="539" t="n">
        <f aca="false">IF($O628&gt;$W$4,ROUND(IF($O628&lt;1.5,$O628*$H628*$P628,1.5*$H628*$P628),2),0)</f>
        <v>109.2</v>
      </c>
      <c r="S628" s="539" t="n">
        <f aca="false">IF($O628&gt;$W$4,ROUND(IF($O628&lt;1.5,0,IF($O628&gt;3,1.5*$H628*$P628,($O628-1.5)*$H628*$P628)),2),0)</f>
        <v>109.2</v>
      </c>
      <c r="T628" s="539" t="n">
        <f aca="false">IF($O628&gt;$W$4,ROUND(IF($O628&lt;3,0,IF($O628&gt;4.5,1.5*$H628*$P628,($O628-3)*$H628*$P628)),2),0)</f>
        <v>34.94</v>
      </c>
      <c r="U628" s="539" t="n">
        <f aca="false">IF($O628&gt;$W$4,ROUND(IF($O628&lt;4.5,0,IF($O628&gt;6,($O628-4.5)*$H628*$P628,($O628-4.5)*$H628*$P628)),2),0)</f>
        <v>0</v>
      </c>
      <c r="V628" s="540" t="n">
        <f aca="false">IF($O628&gt;$W$4,IF($O628&lt;=4,ROUND($H628*($O628+0.5)*2,2),0),0)</f>
        <v>222.88</v>
      </c>
      <c r="W628" s="541" t="n">
        <f aca="false">IF($O628&gt;$W$4,IF($O628&gt;4,ROUND($H628*($O628+0.5)*2,2),0),0)</f>
        <v>0</v>
      </c>
      <c r="X628" s="558" t="str">
        <f aca="false">A628</f>
        <v>JD25</v>
      </c>
      <c r="Y628" s="560" t="n">
        <f aca="false">IF($D628=0.4,1.2,IF($D628=0.6,1.2,IF($D628=0.8,1.3,IF($D628=1,1.5,IF($D628=1.2,1.7,IF($D628&lt;=2,2,"--"))))))</f>
        <v>2</v>
      </c>
      <c r="Z628" s="564" t="s">
        <v>1151</v>
      </c>
      <c r="AA628" s="561" t="n">
        <f aca="false">Y628</f>
        <v>2</v>
      </c>
      <c r="AB628" s="543" t="n">
        <f aca="false">IF($Y628="--","--",I628)</f>
        <v>3.18759999999999</v>
      </c>
      <c r="AC628" s="544" t="n">
        <f aca="false">IF($Y628="--","--",IF(D628&gt;1.5,0.15,ROUND($D628*0.1,2)))</f>
        <v>0.15</v>
      </c>
      <c r="AD628" s="544" t="n">
        <f aca="false">IF($Y628="--","--",0.15)</f>
        <v>0.15</v>
      </c>
      <c r="AE628" s="545" t="n">
        <f aca="false">IF($Y628="--","--",ROUND(AB628+AC628+AD628,2))</f>
        <v>3.49</v>
      </c>
      <c r="AF628" s="565" t="n">
        <f aca="false">IF($Y628="--","--",IF($AB628&lt;=2,$Y628+1,($Y628+1)+ROUNDUP($AB628-2,0)*0.1))</f>
        <v>3.2</v>
      </c>
      <c r="AG628" s="566" t="n">
        <f aca="false">IF($D628=0.4,0.92,IF($D628=0.6,0.68,IF($D628=0.8,0.74,IF($D628=1,0.7,IF($D628=1.2,0.66,IF($D628=1.5,0.6,IF($D628&lt;=2,(2.4-(D628+0.3)),"--")))))))</f>
        <v>0.6</v>
      </c>
      <c r="AH628" s="547" t="n">
        <f aca="false">IF($Y628="--","--",IF($AE628&lt;=$W$4,ROUND(IF($AE628&lt;1.5,$AE628*$AF628*$AG628,1.5*$AF628*$AG628),2),0))</f>
        <v>0</v>
      </c>
      <c r="AI628" s="547" t="n">
        <f aca="false">IF($Y628="--","--",IF($AE628&gt;$W$4,ROUND(IF($AE628&lt;1.5,$AE628*$AF628*$AG628,1.5*$AF628*$AG628),2),0))</f>
        <v>2.88</v>
      </c>
      <c r="AJ628" s="547" t="n">
        <f aca="false">IF($Y628="--","--",IF($AE628&gt;$W$4,ROUND(IF($AE628&lt;1.5,0,IF($AE628&gt;3,1.5*$AF628*$AG628,($AE628-1.5)*$AF628*$AG628)),2),0))</f>
        <v>2.88</v>
      </c>
      <c r="AK628" s="547" t="n">
        <f aca="false">IF($Y628="--","--",IF($AE628&gt;$W$4,ROUND(IF($AE628&lt;3,0,IF($AE628&gt;4.5,1.5*$AF628*$AG628,($AE628-3)*$AF628*$AG628)),2),0))</f>
        <v>0.94</v>
      </c>
      <c r="AL628" s="547" t="n">
        <f aca="false">IF($Y628="--","--",IF($AE628&gt;$W$4,ROUND(IF($AE628&lt;4.5,0,IF($AE628&gt;6,($AE628-4.5)*$AF628*$AG628,($AE628-4.5)*$AF628*$AG628)),2),0))</f>
        <v>0</v>
      </c>
      <c r="AM628" s="544" t="n">
        <f aca="false">IF($Y628="--","--",IF($AE628&gt;$W$4,IF($AE628&lt;=4,ROUND(($AG628*4)*($AE628+0.5)*2,2),0),0))</f>
        <v>19.15</v>
      </c>
      <c r="AN628" s="548" t="n">
        <f aca="false">IF($Y628="--","--",IF($AE628&gt;$W$4,IF($AE628&gt;4,ROUND(($AG628*4)*($AE628+0.5)*2,2),0),0))</f>
        <v>0</v>
      </c>
      <c r="AO628" s="558" t="s">
        <v>1703</v>
      </c>
      <c r="AP628" s="570" t="s">
        <v>10</v>
      </c>
      <c r="AQ628" s="571" t="s">
        <v>1704</v>
      </c>
      <c r="AR628" s="560" t="n">
        <v>1.5</v>
      </c>
      <c r="AS628" s="561"/>
      <c r="AT628" s="561"/>
      <c r="AU628" s="562" t="n">
        <v>28</v>
      </c>
      <c r="AV628" s="560" t="n">
        <f aca="false">IF($Y628="--","--",Y628+0.2)</f>
        <v>2.2</v>
      </c>
      <c r="AW628" s="564" t="s">
        <v>1151</v>
      </c>
      <c r="AX628" s="561" t="n">
        <f aca="false">AV628</f>
        <v>2.2</v>
      </c>
      <c r="AY628" s="538" t="n">
        <f aca="false">IF(D628&gt;2,AU628,AU628-AV628)</f>
        <v>25.8</v>
      </c>
      <c r="AZ628" s="538" t="n">
        <f aca="false">N628</f>
        <v>0.3</v>
      </c>
      <c r="BA628" s="538" t="n">
        <f aca="false">P628</f>
        <v>2.6</v>
      </c>
      <c r="BB628" s="537" t="n">
        <f aca="false">IF(F628=0,IF(ROUND(AY628*(((N628*P628)+(((D628+M628*2)/6)*P628))-ROUND(((D628+M628*2)^2)*((PI()*96.379/(4*360))-((SIN((96.379/2)*PI()/180))*(COS((96.379/2)*PI()/180))/4)),4)),2),ROUND(AY628*(((N628*P628)+(((D628+M628*2)/4)*P628))-ROUND(((D628+M628*2)^2)*((PI()*120/(4*360))-((SIN((120/2)*PI()/180))*(COS((120/2)*PI()/180))/4)),4)),2)),0)</f>
        <v>37.47</v>
      </c>
      <c r="BC628" s="549" t="n">
        <f aca="false">IF(F628&gt;0,ROUND(AY628*N628*P628,2),0)</f>
        <v>0</v>
      </c>
      <c r="BD628" s="549" t="n">
        <f aca="false">SUM(Q628:U628,AH628:AL628)</f>
        <v>260.04</v>
      </c>
      <c r="BE628" s="549" t="n">
        <f aca="false">IF(F628=0,ROUND((PI()*((D628+M628*2)^2)/4)*AY628,2),ROUND((D628+M628*2)*(F628+M628*2)*AY628,2))</f>
        <v>65.65</v>
      </c>
      <c r="BF628" s="572" t="n">
        <f aca="false">IF(($I628+M628-0.15)&lt;=2,($I628+M628+0.15),IF(($I628+M628)&lt;=3,2.35,($I628+M628+0.2)-0.85))</f>
        <v>2.68759999999999</v>
      </c>
      <c r="BG628" s="572" t="n">
        <f aca="false">IF(D628&gt;2,(I628-F628-M628-0.11),IF(($I628+M628)&lt;=2,0,IF(($I628+M628)&gt;3,0.85,(I628+M628+0.2-BF628))))</f>
        <v>0.85</v>
      </c>
      <c r="BH628" s="572" t="n">
        <f aca="false">IF(D628&gt;2,ROUND(((1.42+0.4)+(0.91+0.4))*2*BG628,2),ROUND(AV628*AX628*BF628,2))</f>
        <v>13.01</v>
      </c>
      <c r="BI628" s="572" t="n">
        <f aca="false">ROUND(((PI()*0.9^2)/4)*BG628,2)</f>
        <v>0.54</v>
      </c>
      <c r="BJ628" s="550" t="n">
        <f aca="false">ROUND(BD628-BE628-BH628-BI628-BB628-BC628,2)</f>
        <v>143.37</v>
      </c>
      <c r="BK628" s="516"/>
    </row>
    <row r="629" customFormat="false" ht="14.25" hidden="false" customHeight="false" outlineLevel="0" collapsed="false">
      <c r="A629" s="558" t="s">
        <v>1704</v>
      </c>
      <c r="B629" s="570" t="s">
        <v>10</v>
      </c>
      <c r="C629" s="559" t="s">
        <v>1705</v>
      </c>
      <c r="D629" s="560" t="n">
        <v>1.5</v>
      </c>
      <c r="E629" s="561"/>
      <c r="F629" s="561"/>
      <c r="G629" s="560" t="s">
        <v>1150</v>
      </c>
      <c r="H629" s="562" t="n">
        <v>29</v>
      </c>
      <c r="I629" s="563" t="n">
        <v>2.86259999999999</v>
      </c>
      <c r="J629" s="563" t="n">
        <v>2.89109999999999</v>
      </c>
      <c r="K629" s="536" t="n">
        <v>0</v>
      </c>
      <c r="L629" s="537" t="n">
        <f aca="false">ROUND((I629+J629)/2,2)</f>
        <v>2.88</v>
      </c>
      <c r="M629" s="538" t="n">
        <f aca="false">IF(F629=0,ROUND($D629*0.1,2),IF(D629&gt;2.8,0.18,0.15))</f>
        <v>0.15</v>
      </c>
      <c r="N629" s="538" t="n">
        <f aca="false">IF(F629=0,IF(ROUND($D629/4,2),IF(ROUND(($D629*1.2)/6,2)&lt;0.1,0.1,ROUND(($D629*1.2)/6,2))),0.5)</f>
        <v>0.3</v>
      </c>
      <c r="O629" s="537" t="n">
        <f aca="false">L629+M629+N629</f>
        <v>3.33</v>
      </c>
      <c r="P629" s="537" t="n">
        <f aca="false">IF(O629&lt;2,(D629+M629*2)+0.6,(D629+M629*2)+0.6+ROUNDUP(O629-2,0)*0.1)</f>
        <v>2.6</v>
      </c>
      <c r="Q629" s="539" t="n">
        <f aca="false">IF($O629&lt;=$W$4,ROUND(IF($O629&lt;1.5,$O629*$H629*$P629,1.5*$H629*$P629),2),0)</f>
        <v>0</v>
      </c>
      <c r="R629" s="539" t="n">
        <f aca="false">IF($O629&gt;$W$4,ROUND(IF($O629&lt;1.5,$O629*$H629*$P629,1.5*$H629*$P629),2),0)</f>
        <v>113.1</v>
      </c>
      <c r="S629" s="539" t="n">
        <f aca="false">IF($O629&gt;$W$4,ROUND(IF($O629&lt;1.5,0,IF($O629&gt;3,1.5*$H629*$P629,($O629-1.5)*$H629*$P629)),2),0)</f>
        <v>113.1</v>
      </c>
      <c r="T629" s="539" t="n">
        <f aca="false">IF($O629&gt;$W$4,ROUND(IF($O629&lt;3,0,IF($O629&gt;4.5,1.5*$H629*$P629,($O629-3)*$H629*$P629)),2),0)</f>
        <v>24.88</v>
      </c>
      <c r="U629" s="539" t="n">
        <f aca="false">IF($O629&gt;$W$4,ROUND(IF($O629&lt;4.5,0,IF($O629&gt;6,($O629-4.5)*$H629*$P629,($O629-4.5)*$H629*$P629)),2),0)</f>
        <v>0</v>
      </c>
      <c r="V629" s="540" t="n">
        <f aca="false">IF($O629&gt;$W$4,IF($O629&lt;=4,ROUND($H629*($O629+0.5)*2,2),0),0)</f>
        <v>222.14</v>
      </c>
      <c r="W629" s="541" t="n">
        <f aca="false">IF($O629&gt;$W$4,IF($O629&gt;4,ROUND($H629*($O629+0.5)*2,2),0),0)</f>
        <v>0</v>
      </c>
      <c r="X629" s="558" t="str">
        <f aca="false">A629</f>
        <v>JD26</v>
      </c>
      <c r="Y629" s="560" t="n">
        <f aca="false">IF($D629=0.4,1.2,IF($D629=0.6,1.2,IF($D629=0.8,1.3,IF($D629=1,1.5,IF($D629=1.2,1.7,IF($D629&lt;=2,2,"--"))))))</f>
        <v>2</v>
      </c>
      <c r="Z629" s="564" t="s">
        <v>1151</v>
      </c>
      <c r="AA629" s="561" t="n">
        <f aca="false">Y629</f>
        <v>2</v>
      </c>
      <c r="AB629" s="543" t="n">
        <f aca="false">IF($Y629="--","--",I629)</f>
        <v>2.86259999999999</v>
      </c>
      <c r="AC629" s="544" t="n">
        <f aca="false">IF($Y629="--","--",IF(D629&gt;1.5,0.15,ROUND($D629*0.1,2)))</f>
        <v>0.15</v>
      </c>
      <c r="AD629" s="544" t="n">
        <f aca="false">IF($Y629="--","--",0.15)</f>
        <v>0.15</v>
      </c>
      <c r="AE629" s="545" t="n">
        <f aca="false">IF($Y629="--","--",ROUND(AB629+AC629+AD629,2))</f>
        <v>3.16</v>
      </c>
      <c r="AF629" s="565" t="n">
        <f aca="false">IF($Y629="--","--",IF($AB629&lt;=2,$Y629+1,($Y629+1)+ROUNDUP($AB629-2,0)*0.1))</f>
        <v>3.1</v>
      </c>
      <c r="AG629" s="566" t="n">
        <f aca="false">IF($D629=0.4,0.92,IF($D629=0.6,0.68,IF($D629=0.8,0.74,IF($D629=1,0.7,IF($D629=1.2,0.66,IF($D629=1.5,0.6,IF($D629&lt;=2,(2.4-(D629+0.3)),"--")))))))</f>
        <v>0.6</v>
      </c>
      <c r="AH629" s="547" t="n">
        <f aca="false">IF($Y629="--","--",IF($AE629&lt;=$W$4,ROUND(IF($AE629&lt;1.5,$AE629*$AF629*$AG629,1.5*$AF629*$AG629),2),0))</f>
        <v>0</v>
      </c>
      <c r="AI629" s="547" t="n">
        <f aca="false">IF($Y629="--","--",IF($AE629&gt;$W$4,ROUND(IF($AE629&lt;1.5,$AE629*$AF629*$AG629,1.5*$AF629*$AG629),2),0))</f>
        <v>2.79</v>
      </c>
      <c r="AJ629" s="547" t="n">
        <f aca="false">IF($Y629="--","--",IF($AE629&gt;$W$4,ROUND(IF($AE629&lt;1.5,0,IF($AE629&gt;3,1.5*$AF629*$AG629,($AE629-1.5)*$AF629*$AG629)),2),0))</f>
        <v>2.79</v>
      </c>
      <c r="AK629" s="547" t="n">
        <f aca="false">IF($Y629="--","--",IF($AE629&gt;$W$4,ROUND(IF($AE629&lt;3,0,IF($AE629&gt;4.5,1.5*$AF629*$AG629,($AE629-3)*$AF629*$AG629)),2),0))</f>
        <v>0.3</v>
      </c>
      <c r="AL629" s="547" t="n">
        <f aca="false">IF($Y629="--","--",IF($AE629&gt;$W$4,ROUND(IF($AE629&lt;4.5,0,IF($AE629&gt;6,($AE629-4.5)*$AF629*$AG629,($AE629-4.5)*$AF629*$AG629)),2),0))</f>
        <v>0</v>
      </c>
      <c r="AM629" s="544" t="n">
        <f aca="false">IF($Y629="--","--",IF($AE629&gt;$W$4,IF($AE629&lt;=4,ROUND(($AG629*4)*($AE629+0.5)*2,2),0),0))</f>
        <v>17.57</v>
      </c>
      <c r="AN629" s="548" t="n">
        <f aca="false">IF($Y629="--","--",IF($AE629&gt;$W$4,IF($AE629&gt;4,ROUND(($AG629*4)*($AE629+0.5)*2,2),0),0))</f>
        <v>0</v>
      </c>
      <c r="AO629" s="558" t="s">
        <v>1704</v>
      </c>
      <c r="AP629" s="570" t="s">
        <v>10</v>
      </c>
      <c r="AQ629" s="571" t="s">
        <v>1705</v>
      </c>
      <c r="AR629" s="560" t="n">
        <v>1.5</v>
      </c>
      <c r="AS629" s="561"/>
      <c r="AT629" s="561"/>
      <c r="AU629" s="562" t="n">
        <v>29</v>
      </c>
      <c r="AV629" s="560" t="n">
        <f aca="false">IF($Y629="--","--",Y629+0.2)</f>
        <v>2.2</v>
      </c>
      <c r="AW629" s="564" t="s">
        <v>1151</v>
      </c>
      <c r="AX629" s="561" t="n">
        <f aca="false">AV629</f>
        <v>2.2</v>
      </c>
      <c r="AY629" s="538" t="n">
        <f aca="false">IF(D629&gt;2,AU629,AU629-AV629)</f>
        <v>26.8</v>
      </c>
      <c r="AZ629" s="538" t="n">
        <f aca="false">N629</f>
        <v>0.3</v>
      </c>
      <c r="BA629" s="538" t="n">
        <f aca="false">P629</f>
        <v>2.6</v>
      </c>
      <c r="BB629" s="537" t="n">
        <f aca="false">IF(F629=0,IF(ROUND(AY629*(((N629*P629)+(((D629+M629*2)/6)*P629))-ROUND(((D629+M629*2)^2)*((PI()*96.379/(4*360))-((SIN((96.379/2)*PI()/180))*(COS((96.379/2)*PI()/180))/4)),4)),2),ROUND(AY629*(((N629*P629)+(((D629+M629*2)/4)*P629))-ROUND(((D629+M629*2)^2)*((PI()*120/(4*360))-((SIN((120/2)*PI()/180))*(COS((120/2)*PI()/180))/4)),4)),2)),0)</f>
        <v>38.93</v>
      </c>
      <c r="BC629" s="549" t="n">
        <f aca="false">IF(F629&gt;0,ROUND(AY629*N629*P629,2),0)</f>
        <v>0</v>
      </c>
      <c r="BD629" s="549" t="n">
        <f aca="false">SUM(Q629:U629,AH629:AL629)</f>
        <v>256.96</v>
      </c>
      <c r="BE629" s="549" t="n">
        <f aca="false">IF(F629=0,ROUND((PI()*((D629+M629*2)^2)/4)*AY629,2),ROUND((D629+M629*2)*(F629+M629*2)*AY629,2))</f>
        <v>68.2</v>
      </c>
      <c r="BF629" s="572" t="n">
        <f aca="false">IF(($I629+M629-0.15)&lt;=2,($I629+M629+0.15),IF(($I629+M629)&lt;=3,2.35,($I629+M629+0.2)-0.85))</f>
        <v>2.36259999999999</v>
      </c>
      <c r="BG629" s="572" t="n">
        <f aca="false">IF(D629&gt;2,(I629-F629-M629-0.11),IF(($I629+M629)&lt;=2,0,IF(($I629+M629)&gt;3,0.85,(I629+M629+0.2-BF629))))</f>
        <v>0.85</v>
      </c>
      <c r="BH629" s="572" t="n">
        <f aca="false">IF(D629&gt;2,ROUND(((1.42+0.4)+(0.91+0.4))*2*BG629,2),ROUND(AV629*AX629*BF629,2))</f>
        <v>11.43</v>
      </c>
      <c r="BI629" s="572" t="n">
        <f aca="false">ROUND(((PI()*0.9^2)/4)*BG629,2)</f>
        <v>0.54</v>
      </c>
      <c r="BJ629" s="550" t="n">
        <f aca="false">ROUND(BD629-BE629-BH629-BI629-BB629-BC629,2)</f>
        <v>137.86</v>
      </c>
      <c r="BK629" s="516"/>
    </row>
    <row r="630" customFormat="false" ht="14.25" hidden="false" customHeight="false" outlineLevel="0" collapsed="false">
      <c r="A630" s="558" t="s">
        <v>1705</v>
      </c>
      <c r="B630" s="570" t="s">
        <v>10</v>
      </c>
      <c r="C630" s="559" t="s">
        <v>1588</v>
      </c>
      <c r="D630" s="560" t="n">
        <v>1.5</v>
      </c>
      <c r="E630" s="561"/>
      <c r="F630" s="561"/>
      <c r="G630" s="560" t="s">
        <v>1150</v>
      </c>
      <c r="H630" s="562" t="n">
        <v>6</v>
      </c>
      <c r="I630" s="563" t="n">
        <v>2.89109999999999</v>
      </c>
      <c r="J630" s="563" t="n">
        <v>2.70509999999999</v>
      </c>
      <c r="K630" s="536" t="n">
        <v>0</v>
      </c>
      <c r="L630" s="537" t="n">
        <f aca="false">ROUND((I630+J630)/2,2)</f>
        <v>2.8</v>
      </c>
      <c r="M630" s="538" t="n">
        <f aca="false">IF(F630=0,ROUND($D630*0.1,2),IF(D630&gt;2.8,0.18,0.15))</f>
        <v>0.15</v>
      </c>
      <c r="N630" s="538" t="n">
        <f aca="false">IF(F630=0,IF(ROUND($D630/4,2),IF(ROUND(($D630*1.2)/6,2)&lt;0.1,0.1,ROUND(($D630*1.2)/6,2))),0.5)</f>
        <v>0.3</v>
      </c>
      <c r="O630" s="537" t="n">
        <f aca="false">L630+M630+N630</f>
        <v>3.25</v>
      </c>
      <c r="P630" s="537" t="n">
        <f aca="false">IF(O630&lt;2,(D630+M630*2)+0.6,(D630+M630*2)+0.6+ROUNDUP(O630-2,0)*0.1)</f>
        <v>2.6</v>
      </c>
      <c r="Q630" s="539" t="n">
        <f aca="false">IF($O630&lt;=$W$4,ROUND(IF($O630&lt;1.5,$O630*$H630*$P630,1.5*$H630*$P630),2),0)</f>
        <v>0</v>
      </c>
      <c r="R630" s="539" t="n">
        <f aca="false">IF($O630&gt;$W$4,ROUND(IF($O630&lt;1.5,$O630*$H630*$P630,1.5*$H630*$P630),2),0)</f>
        <v>23.4</v>
      </c>
      <c r="S630" s="539" t="n">
        <f aca="false">IF($O630&gt;$W$4,ROUND(IF($O630&lt;1.5,0,IF($O630&gt;3,1.5*$H630*$P630,($O630-1.5)*$H630*$P630)),2),0)</f>
        <v>23.4</v>
      </c>
      <c r="T630" s="539" t="n">
        <f aca="false">IF($O630&gt;$W$4,ROUND(IF($O630&lt;3,0,IF($O630&gt;4.5,1.5*$H630*$P630,($O630-3)*$H630*$P630)),2),0)</f>
        <v>3.9</v>
      </c>
      <c r="U630" s="539" t="n">
        <f aca="false">IF($O630&gt;$W$4,ROUND(IF($O630&lt;4.5,0,IF($O630&gt;6,($O630-4.5)*$H630*$P630,($O630-4.5)*$H630*$P630)),2),0)</f>
        <v>0</v>
      </c>
      <c r="V630" s="540" t="n">
        <f aca="false">IF($O630&gt;$W$4,IF($O630&lt;=4,ROUND($H630*($O630+0.5)*2,2),0),0)</f>
        <v>45</v>
      </c>
      <c r="W630" s="541" t="n">
        <f aca="false">IF($O630&gt;$W$4,IF($O630&gt;4,ROUND($H630*($O630+0.5)*2,2),0),0)</f>
        <v>0</v>
      </c>
      <c r="X630" s="558" t="str">
        <f aca="false">A630</f>
        <v>JD27</v>
      </c>
      <c r="Y630" s="560" t="n">
        <f aca="false">IF($D630=0.4,1.2,IF($D630=0.6,1.2,IF($D630=0.8,1.3,IF($D630=1,1.5,IF($D630=1.2,1.7,IF($D630&lt;=2,2,"--"))))))</f>
        <v>2</v>
      </c>
      <c r="Z630" s="564" t="s">
        <v>1151</v>
      </c>
      <c r="AA630" s="561" t="n">
        <f aca="false">Y630</f>
        <v>2</v>
      </c>
      <c r="AB630" s="543" t="n">
        <f aca="false">IF($Y630="--","--",I630)</f>
        <v>2.89109999999999</v>
      </c>
      <c r="AC630" s="544" t="n">
        <f aca="false">IF($Y630="--","--",IF(D630&gt;1.5,0.15,ROUND($D630*0.1,2)))</f>
        <v>0.15</v>
      </c>
      <c r="AD630" s="544" t="n">
        <f aca="false">IF($Y630="--","--",0.15)</f>
        <v>0.15</v>
      </c>
      <c r="AE630" s="545" t="n">
        <f aca="false">IF($Y630="--","--",ROUND(AB630+AC630+AD630,2))</f>
        <v>3.19</v>
      </c>
      <c r="AF630" s="565" t="n">
        <f aca="false">IF($Y630="--","--",IF($AB630&lt;=2,$Y630+1,($Y630+1)+ROUNDUP($AB630-2,0)*0.1))</f>
        <v>3.1</v>
      </c>
      <c r="AG630" s="566" t="n">
        <f aca="false">IF($D630=0.4,0.92,IF($D630=0.6,0.68,IF($D630=0.8,0.74,IF($D630=1,0.7,IF($D630=1.2,0.66,IF($D630=1.5,0.6,IF($D630&lt;=2,(2.4-(D630+0.3)),"--")))))))</f>
        <v>0.6</v>
      </c>
      <c r="AH630" s="547" t="n">
        <f aca="false">IF($Y630="--","--",IF($AE630&lt;=$W$4,ROUND(IF($AE630&lt;1.5,$AE630*$AF630*$AG630,1.5*$AF630*$AG630),2),0))</f>
        <v>0</v>
      </c>
      <c r="AI630" s="547" t="n">
        <f aca="false">IF($Y630="--","--",IF($AE630&gt;$W$4,ROUND(IF($AE630&lt;1.5,$AE630*$AF630*$AG630,1.5*$AF630*$AG630),2),0))</f>
        <v>2.79</v>
      </c>
      <c r="AJ630" s="547" t="n">
        <f aca="false">IF($Y630="--","--",IF($AE630&gt;$W$4,ROUND(IF($AE630&lt;1.5,0,IF($AE630&gt;3,1.5*$AF630*$AG630,($AE630-1.5)*$AF630*$AG630)),2),0))</f>
        <v>2.79</v>
      </c>
      <c r="AK630" s="547" t="n">
        <f aca="false">IF($Y630="--","--",IF($AE630&gt;$W$4,ROUND(IF($AE630&lt;3,0,IF($AE630&gt;4.5,1.5*$AF630*$AG630,($AE630-3)*$AF630*$AG630)),2),0))</f>
        <v>0.35</v>
      </c>
      <c r="AL630" s="547" t="n">
        <f aca="false">IF($Y630="--","--",IF($AE630&gt;$W$4,ROUND(IF($AE630&lt;4.5,0,IF($AE630&gt;6,($AE630-4.5)*$AF630*$AG630,($AE630-4.5)*$AF630*$AG630)),2),0))</f>
        <v>0</v>
      </c>
      <c r="AM630" s="544" t="n">
        <f aca="false">IF($Y630="--","--",IF($AE630&gt;$W$4,IF($AE630&lt;=4,ROUND(($AG630*4)*($AE630+0.5)*2,2),0),0))</f>
        <v>17.71</v>
      </c>
      <c r="AN630" s="548" t="n">
        <f aca="false">IF($Y630="--","--",IF($AE630&gt;$W$4,IF($AE630&gt;4,ROUND(($AG630*4)*($AE630+0.5)*2,2),0),0))</f>
        <v>0</v>
      </c>
      <c r="AO630" s="558" t="s">
        <v>1705</v>
      </c>
      <c r="AP630" s="570" t="s">
        <v>10</v>
      </c>
      <c r="AQ630" s="571" t="s">
        <v>1588</v>
      </c>
      <c r="AR630" s="560" t="n">
        <v>1.5</v>
      </c>
      <c r="AS630" s="561"/>
      <c r="AT630" s="561"/>
      <c r="AU630" s="562" t="n">
        <v>6</v>
      </c>
      <c r="AV630" s="560" t="n">
        <f aca="false">IF($Y630="--","--",Y630+0.2)</f>
        <v>2.2</v>
      </c>
      <c r="AW630" s="564" t="s">
        <v>1151</v>
      </c>
      <c r="AX630" s="561" t="n">
        <f aca="false">AV630</f>
        <v>2.2</v>
      </c>
      <c r="AY630" s="538" t="n">
        <f aca="false">IF(D630&gt;2,AU630,AU630-AV630)</f>
        <v>3.8</v>
      </c>
      <c r="AZ630" s="538" t="n">
        <f aca="false">N630</f>
        <v>0.3</v>
      </c>
      <c r="BA630" s="538" t="n">
        <f aca="false">P630</f>
        <v>2.6</v>
      </c>
      <c r="BB630" s="537" t="n">
        <f aca="false">IF(F630=0,IF(ROUND(AY630*(((N630*P630)+(((D630+M630*2)/6)*P630))-ROUND(((D630+M630*2)^2)*((PI()*96.379/(4*360))-((SIN((96.379/2)*PI()/180))*(COS((96.379/2)*PI()/180))/4)),4)),2),ROUND(AY630*(((N630*P630)+(((D630+M630*2)/4)*P630))-ROUND(((D630+M630*2)^2)*((PI()*120/(4*360))-((SIN((120/2)*PI()/180))*(COS((120/2)*PI()/180))/4)),4)),2)),0)</f>
        <v>5.52</v>
      </c>
      <c r="BC630" s="549" t="n">
        <f aca="false">IF(F630&gt;0,ROUND(AY630*N630*P630,2),0)</f>
        <v>0</v>
      </c>
      <c r="BD630" s="549" t="n">
        <f aca="false">SUM(Q630:U630,AH630:AL630)</f>
        <v>56.63</v>
      </c>
      <c r="BE630" s="549" t="n">
        <f aca="false">IF(F630=0,ROUND((PI()*((D630+M630*2)^2)/4)*AY630,2),ROUND((D630+M630*2)*(F630+M630*2)*AY630,2))</f>
        <v>9.67</v>
      </c>
      <c r="BF630" s="572" t="n">
        <f aca="false">IF(($I630+M630-0.15)&lt;=2,($I630+M630+0.15),IF(($I630+M630)&lt;=3,2.35,($I630+M630+0.2)-0.85))</f>
        <v>2.39109999999999</v>
      </c>
      <c r="BG630" s="572" t="n">
        <f aca="false">IF(D630&gt;2,(I630-F630-M630-0.11),IF(($I630+M630)&lt;=2,0,IF(($I630+M630)&gt;3,0.85,(I630+M630+0.2-BF630))))</f>
        <v>0.85</v>
      </c>
      <c r="BH630" s="572" t="n">
        <f aca="false">IF(D630&gt;2,ROUND(((1.42+0.4)+(0.91+0.4))*2*BG630,2),ROUND(AV630*AX630*BF630,2))</f>
        <v>11.57</v>
      </c>
      <c r="BI630" s="572" t="n">
        <f aca="false">ROUND(((PI()*0.9^2)/4)*BG630,2)</f>
        <v>0.54</v>
      </c>
      <c r="BJ630" s="550" t="n">
        <f aca="false">ROUND(BD630-BE630-BH630-BI630-BB630-BC630,2)</f>
        <v>29.33</v>
      </c>
      <c r="BK630" s="516"/>
    </row>
    <row r="631" customFormat="false" ht="14.25" hidden="false" customHeight="false" outlineLevel="0" collapsed="false">
      <c r="A631" s="558" t="s">
        <v>1588</v>
      </c>
      <c r="B631" s="570" t="s">
        <v>10</v>
      </c>
      <c r="C631" s="559" t="s">
        <v>1706</v>
      </c>
      <c r="D631" s="560" t="n">
        <v>1.5</v>
      </c>
      <c r="E631" s="561"/>
      <c r="F631" s="561"/>
      <c r="G631" s="560" t="s">
        <v>1150</v>
      </c>
      <c r="H631" s="562" t="n">
        <v>12</v>
      </c>
      <c r="I631" s="563" t="n">
        <v>2.70509999999999</v>
      </c>
      <c r="J631" s="563" t="n">
        <v>2.65329999999999</v>
      </c>
      <c r="K631" s="536" t="n">
        <v>0</v>
      </c>
      <c r="L631" s="537" t="n">
        <f aca="false">ROUND((I631+J631)/2,2)</f>
        <v>2.68</v>
      </c>
      <c r="M631" s="538" t="n">
        <f aca="false">IF(F631=0,ROUND($D631*0.1,2),IF(D631&gt;2.8,0.18,0.15))</f>
        <v>0.15</v>
      </c>
      <c r="N631" s="538" t="n">
        <f aca="false">IF(F631=0,IF(ROUND($D631/4,2),IF(ROUND(($D631*1.2)/6,2)&lt;0.1,0.1,ROUND(($D631*1.2)/6,2))),0.5)</f>
        <v>0.3</v>
      </c>
      <c r="O631" s="537" t="n">
        <f aca="false">L631+M631+N631</f>
        <v>3.13</v>
      </c>
      <c r="P631" s="537" t="n">
        <f aca="false">IF(O631&lt;2,(D631+M631*2)+0.6,(D631+M631*2)+0.6+ROUNDUP(O631-2,0)*0.1)</f>
        <v>2.6</v>
      </c>
      <c r="Q631" s="539" t="n">
        <f aca="false">IF($O631&lt;=$W$4,ROUND(IF($O631&lt;1.5,$O631*$H631*$P631,1.5*$H631*$P631),2),0)</f>
        <v>0</v>
      </c>
      <c r="R631" s="539" t="n">
        <f aca="false">IF($O631&gt;$W$4,ROUND(IF($O631&lt;1.5,$O631*$H631*$P631,1.5*$H631*$P631),2),0)</f>
        <v>46.8</v>
      </c>
      <c r="S631" s="539" t="n">
        <f aca="false">IF($O631&gt;$W$4,ROUND(IF($O631&lt;1.5,0,IF($O631&gt;3,1.5*$H631*$P631,($O631-1.5)*$H631*$P631)),2),0)</f>
        <v>46.8</v>
      </c>
      <c r="T631" s="539" t="n">
        <f aca="false">IF($O631&gt;$W$4,ROUND(IF($O631&lt;3,0,IF($O631&gt;4.5,1.5*$H631*$P631,($O631-3)*$H631*$P631)),2),0)</f>
        <v>4.06</v>
      </c>
      <c r="U631" s="539" t="n">
        <f aca="false">IF($O631&gt;$W$4,ROUND(IF($O631&lt;4.5,0,IF($O631&gt;6,($O631-4.5)*$H631*$P631,($O631-4.5)*$H631*$P631)),2),0)</f>
        <v>0</v>
      </c>
      <c r="V631" s="540" t="n">
        <f aca="false">IF($O631&gt;$W$4,IF($O631&lt;=4,ROUND($H631*($O631+0.5)*2,2),0),0)</f>
        <v>87.12</v>
      </c>
      <c r="W631" s="541" t="n">
        <f aca="false">IF($O631&gt;$W$4,IF($O631&gt;4,ROUND($H631*($O631+0.5)*2,2),0),0)</f>
        <v>0</v>
      </c>
      <c r="X631" s="558" t="str">
        <f aca="false">A631</f>
        <v>JD28</v>
      </c>
      <c r="Y631" s="560" t="n">
        <f aca="false">IF($D631=0.4,1.2,IF($D631=0.6,1.2,IF($D631=0.8,1.3,IF($D631=1,1.5,IF($D631=1.2,1.7,IF($D631&lt;=2,2,"--"))))))</f>
        <v>2</v>
      </c>
      <c r="Z631" s="564" t="s">
        <v>1151</v>
      </c>
      <c r="AA631" s="561" t="n">
        <f aca="false">Y631</f>
        <v>2</v>
      </c>
      <c r="AB631" s="543" t="n">
        <f aca="false">IF($Y631="--","--",I631)</f>
        <v>2.70509999999999</v>
      </c>
      <c r="AC631" s="544" t="n">
        <f aca="false">IF($Y631="--","--",IF(D631&gt;1.5,0.15,ROUND($D631*0.1,2)))</f>
        <v>0.15</v>
      </c>
      <c r="AD631" s="544" t="n">
        <f aca="false">IF($Y631="--","--",0.15)</f>
        <v>0.15</v>
      </c>
      <c r="AE631" s="545" t="n">
        <f aca="false">IF($Y631="--","--",ROUND(AB631+AC631+AD631,2))</f>
        <v>3.01</v>
      </c>
      <c r="AF631" s="565" t="n">
        <f aca="false">IF($Y631="--","--",IF($AB631&lt;=2,$Y631+1,($Y631+1)+ROUNDUP($AB631-2,0)*0.1))</f>
        <v>3.1</v>
      </c>
      <c r="AG631" s="566" t="n">
        <f aca="false">IF($D631=0.4,0.92,IF($D631=0.6,0.68,IF($D631=0.8,0.74,IF($D631=1,0.7,IF($D631=1.2,0.66,IF($D631=1.5,0.6,IF($D631&lt;=2,(2.4-(D631+0.3)),"--")))))))</f>
        <v>0.6</v>
      </c>
      <c r="AH631" s="547" t="n">
        <f aca="false">IF($Y631="--","--",IF($AE631&lt;=$W$4,ROUND(IF($AE631&lt;1.5,$AE631*$AF631*$AG631,1.5*$AF631*$AG631),2),0))</f>
        <v>0</v>
      </c>
      <c r="AI631" s="547" t="n">
        <f aca="false">IF($Y631="--","--",IF($AE631&gt;$W$4,ROUND(IF($AE631&lt;1.5,$AE631*$AF631*$AG631,1.5*$AF631*$AG631),2),0))</f>
        <v>2.79</v>
      </c>
      <c r="AJ631" s="547" t="n">
        <f aca="false">IF($Y631="--","--",IF($AE631&gt;$W$4,ROUND(IF($AE631&lt;1.5,0,IF($AE631&gt;3,1.5*$AF631*$AG631,($AE631-1.5)*$AF631*$AG631)),2),0))</f>
        <v>2.79</v>
      </c>
      <c r="AK631" s="547" t="n">
        <f aca="false">IF($Y631="--","--",IF($AE631&gt;$W$4,ROUND(IF($AE631&lt;3,0,IF($AE631&gt;4.5,1.5*$AF631*$AG631,($AE631-3)*$AF631*$AG631)),2),0))</f>
        <v>0.02</v>
      </c>
      <c r="AL631" s="547" t="n">
        <f aca="false">IF($Y631="--","--",IF($AE631&gt;$W$4,ROUND(IF($AE631&lt;4.5,0,IF($AE631&gt;6,($AE631-4.5)*$AF631*$AG631,($AE631-4.5)*$AF631*$AG631)),2),0))</f>
        <v>0</v>
      </c>
      <c r="AM631" s="544" t="n">
        <f aca="false">IF($Y631="--","--",IF($AE631&gt;$W$4,IF($AE631&lt;=4,ROUND(($AG631*4)*($AE631+0.5)*2,2),0),0))</f>
        <v>16.85</v>
      </c>
      <c r="AN631" s="548" t="n">
        <f aca="false">IF($Y631="--","--",IF($AE631&gt;$W$4,IF($AE631&gt;4,ROUND(($AG631*4)*($AE631+0.5)*2,2),0),0))</f>
        <v>0</v>
      </c>
      <c r="AO631" s="558" t="s">
        <v>1588</v>
      </c>
      <c r="AP631" s="570" t="s">
        <v>10</v>
      </c>
      <c r="AQ631" s="571" t="s">
        <v>1706</v>
      </c>
      <c r="AR631" s="560" t="n">
        <v>1.5</v>
      </c>
      <c r="AS631" s="561"/>
      <c r="AT631" s="561"/>
      <c r="AU631" s="562" t="n">
        <v>12</v>
      </c>
      <c r="AV631" s="560" t="n">
        <f aca="false">IF($Y631="--","--",Y631+0.2)</f>
        <v>2.2</v>
      </c>
      <c r="AW631" s="564" t="s">
        <v>1151</v>
      </c>
      <c r="AX631" s="561" t="n">
        <f aca="false">AV631</f>
        <v>2.2</v>
      </c>
      <c r="AY631" s="538" t="n">
        <f aca="false">IF(D631&gt;2,AU631,AU631-AV631)</f>
        <v>9.8</v>
      </c>
      <c r="AZ631" s="538" t="n">
        <f aca="false">N631</f>
        <v>0.3</v>
      </c>
      <c r="BA631" s="538" t="n">
        <f aca="false">P631</f>
        <v>2.6</v>
      </c>
      <c r="BB631" s="537" t="n">
        <f aca="false">IF(F631=0,IF(ROUND(AY631*(((N631*P631)+(((D631+M631*2)/6)*P631))-ROUND(((D631+M631*2)^2)*((PI()*96.379/(4*360))-((SIN((96.379/2)*PI()/180))*(COS((96.379/2)*PI()/180))/4)),4)),2),ROUND(AY631*(((N631*P631)+(((D631+M631*2)/4)*P631))-ROUND(((D631+M631*2)^2)*((PI()*120/(4*360))-((SIN((120/2)*PI()/180))*(COS((120/2)*PI()/180))/4)),4)),2)),0)</f>
        <v>14.23</v>
      </c>
      <c r="BC631" s="549" t="n">
        <f aca="false">IF(F631&gt;0,ROUND(AY631*N631*P631,2),0)</f>
        <v>0</v>
      </c>
      <c r="BD631" s="549" t="n">
        <f aca="false">SUM(Q631:U631,AH631:AL631)</f>
        <v>103.26</v>
      </c>
      <c r="BE631" s="549" t="n">
        <f aca="false">IF(F631=0,ROUND((PI()*((D631+M631*2)^2)/4)*AY631,2),ROUND((D631+M631*2)*(F631+M631*2)*AY631,2))</f>
        <v>24.94</v>
      </c>
      <c r="BF631" s="572" t="n">
        <f aca="false">IF(($I631+M631-0.15)&lt;=2,($I631+M631+0.15),IF(($I631+M631)&lt;=3,2.35,($I631+M631+0.2)-0.85))</f>
        <v>2.35</v>
      </c>
      <c r="BG631" s="572" t="n">
        <f aca="false">IF(D631&gt;2,(I631-F631-M631-0.11),IF(($I631+M631)&lt;=2,0,IF(($I631+M631)&gt;3,0.85,(I631+M631+0.2-BF631))))</f>
        <v>0.70509999999999</v>
      </c>
      <c r="BH631" s="572" t="n">
        <f aca="false">IF(D631&gt;2,ROUND(((1.42+0.4)+(0.91+0.4))*2*BG631,2),ROUND(AV631*AX631*BF631,2))</f>
        <v>11.37</v>
      </c>
      <c r="BI631" s="572" t="n">
        <f aca="false">ROUND(((PI()*0.9^2)/4)*BG631,2)</f>
        <v>0.45</v>
      </c>
      <c r="BJ631" s="550" t="n">
        <f aca="false">ROUND(BD631-BE631-BH631-BI631-BB631-BC631,2)</f>
        <v>52.27</v>
      </c>
      <c r="BK631" s="516"/>
    </row>
    <row r="632" customFormat="false" ht="14.25" hidden="false" customHeight="false" outlineLevel="0" collapsed="false">
      <c r="A632" s="558" t="s">
        <v>1706</v>
      </c>
      <c r="B632" s="570" t="s">
        <v>10</v>
      </c>
      <c r="C632" s="559" t="s">
        <v>1707</v>
      </c>
      <c r="D632" s="560" t="n">
        <v>1.5</v>
      </c>
      <c r="E632" s="561"/>
      <c r="F632" s="561"/>
      <c r="G632" s="560" t="s">
        <v>1150</v>
      </c>
      <c r="H632" s="562" t="n">
        <v>19</v>
      </c>
      <c r="I632" s="563" t="n">
        <v>2.65329999999999</v>
      </c>
      <c r="J632" s="563" t="n">
        <v>2.84916199999999</v>
      </c>
      <c r="K632" s="536" t="n">
        <v>0</v>
      </c>
      <c r="L632" s="537" t="n">
        <f aca="false">ROUND((I632+J632)/2,2)</f>
        <v>2.75</v>
      </c>
      <c r="M632" s="538" t="n">
        <f aca="false">IF(F632=0,ROUND($D632*0.1,2),IF(D632&gt;2.8,0.18,0.15))</f>
        <v>0.15</v>
      </c>
      <c r="N632" s="538" t="n">
        <f aca="false">IF(F632=0,IF(ROUND($D632/4,2),IF(ROUND(($D632*1.2)/6,2)&lt;0.1,0.1,ROUND(($D632*1.2)/6,2))),0.5)</f>
        <v>0.3</v>
      </c>
      <c r="O632" s="537" t="n">
        <f aca="false">L632+M632+N632</f>
        <v>3.2</v>
      </c>
      <c r="P632" s="537" t="n">
        <f aca="false">IF(O632&lt;2,(D632+M632*2)+0.6,(D632+M632*2)+0.6+ROUNDUP(O632-2,0)*0.1)</f>
        <v>2.6</v>
      </c>
      <c r="Q632" s="539" t="n">
        <f aca="false">IF($O632&lt;=$W$4,ROUND(IF($O632&lt;1.5,$O632*$H632*$P632,1.5*$H632*$P632),2),0)</f>
        <v>0</v>
      </c>
      <c r="R632" s="539" t="n">
        <f aca="false">IF($O632&gt;$W$4,ROUND(IF($O632&lt;1.5,$O632*$H632*$P632,1.5*$H632*$P632),2),0)</f>
        <v>74.1</v>
      </c>
      <c r="S632" s="539" t="n">
        <f aca="false">IF($O632&gt;$W$4,ROUND(IF($O632&lt;1.5,0,IF($O632&gt;3,1.5*$H632*$P632,($O632-1.5)*$H632*$P632)),2),0)</f>
        <v>74.1</v>
      </c>
      <c r="T632" s="539" t="n">
        <f aca="false">IF($O632&gt;$W$4,ROUND(IF($O632&lt;3,0,IF($O632&gt;4.5,1.5*$H632*$P632,($O632-3)*$H632*$P632)),2),0)</f>
        <v>9.88</v>
      </c>
      <c r="U632" s="539" t="n">
        <f aca="false">IF($O632&gt;$W$4,ROUND(IF($O632&lt;4.5,0,IF($O632&gt;6,($O632-4.5)*$H632*$P632,($O632-4.5)*$H632*$P632)),2),0)</f>
        <v>0</v>
      </c>
      <c r="V632" s="540" t="n">
        <f aca="false">IF($O632&gt;$W$4,IF($O632&lt;=4,ROUND($H632*($O632+0.5)*2,2),0),0)</f>
        <v>140.6</v>
      </c>
      <c r="W632" s="541" t="n">
        <f aca="false">IF($O632&gt;$W$4,IF($O632&gt;4,ROUND($H632*($O632+0.5)*2,2),0),0)</f>
        <v>0</v>
      </c>
      <c r="X632" s="558" t="str">
        <f aca="false">A632</f>
        <v>JD29</v>
      </c>
      <c r="Y632" s="560" t="n">
        <f aca="false">IF($D632=0.4,1.2,IF($D632=0.6,1.2,IF($D632=0.8,1.3,IF($D632=1,1.5,IF($D632=1.2,1.7,IF($D632&lt;=2,2,"--"))))))</f>
        <v>2</v>
      </c>
      <c r="Z632" s="564" t="s">
        <v>1151</v>
      </c>
      <c r="AA632" s="561" t="n">
        <f aca="false">Y632</f>
        <v>2</v>
      </c>
      <c r="AB632" s="543" t="n">
        <f aca="false">IF($Y632="--","--",I632)</f>
        <v>2.65329999999999</v>
      </c>
      <c r="AC632" s="544" t="n">
        <f aca="false">IF($Y632="--","--",IF(D632&gt;1.5,0.15,ROUND($D632*0.1,2)))</f>
        <v>0.15</v>
      </c>
      <c r="AD632" s="544" t="n">
        <f aca="false">IF($Y632="--","--",0.15)</f>
        <v>0.15</v>
      </c>
      <c r="AE632" s="545" t="n">
        <f aca="false">IF($Y632="--","--",ROUND(AB632+AC632+AD632,2))</f>
        <v>2.95</v>
      </c>
      <c r="AF632" s="565" t="n">
        <f aca="false">IF($Y632="--","--",IF($AB632&lt;=2,$Y632+1,($Y632+1)+ROUNDUP($AB632-2,0)*0.1))</f>
        <v>3.1</v>
      </c>
      <c r="AG632" s="566" t="n">
        <f aca="false">IF($D632=0.4,0.92,IF($D632=0.6,0.68,IF($D632=0.8,0.74,IF($D632=1,0.7,IF($D632=1.2,0.66,IF($D632=1.5,0.6,IF($D632&lt;=2,(2.4-(D632+0.3)),"--")))))))</f>
        <v>0.6</v>
      </c>
      <c r="AH632" s="547" t="n">
        <f aca="false">IF($Y632="--","--",IF($AE632&lt;=$W$4,ROUND(IF($AE632&lt;1.5,$AE632*$AF632*$AG632,1.5*$AF632*$AG632),2),0))</f>
        <v>0</v>
      </c>
      <c r="AI632" s="547" t="n">
        <f aca="false">IF($Y632="--","--",IF($AE632&gt;$W$4,ROUND(IF($AE632&lt;1.5,$AE632*$AF632*$AG632,1.5*$AF632*$AG632),2),0))</f>
        <v>2.79</v>
      </c>
      <c r="AJ632" s="547" t="n">
        <f aca="false">IF($Y632="--","--",IF($AE632&gt;$W$4,ROUND(IF($AE632&lt;1.5,0,IF($AE632&gt;3,1.5*$AF632*$AG632,($AE632-1.5)*$AF632*$AG632)),2),0))</f>
        <v>2.7</v>
      </c>
      <c r="AK632" s="547" t="n">
        <f aca="false">IF($Y632="--","--",IF($AE632&gt;$W$4,ROUND(IF($AE632&lt;3,0,IF($AE632&gt;4.5,1.5*$AF632*$AG632,($AE632-3)*$AF632*$AG632)),2),0))</f>
        <v>0</v>
      </c>
      <c r="AL632" s="547" t="n">
        <f aca="false">IF($Y632="--","--",IF($AE632&gt;$W$4,ROUND(IF($AE632&lt;4.5,0,IF($AE632&gt;6,($AE632-4.5)*$AF632*$AG632,($AE632-4.5)*$AF632*$AG632)),2),0))</f>
        <v>0</v>
      </c>
      <c r="AM632" s="544" t="n">
        <f aca="false">IF($Y632="--","--",IF($AE632&gt;$W$4,IF($AE632&lt;=4,ROUND(($AG632*4)*($AE632+0.5)*2,2),0),0))</f>
        <v>16.56</v>
      </c>
      <c r="AN632" s="548" t="n">
        <f aca="false">IF($Y632="--","--",IF($AE632&gt;$W$4,IF($AE632&gt;4,ROUND(($AG632*4)*($AE632+0.5)*2,2),0),0))</f>
        <v>0</v>
      </c>
      <c r="AO632" s="558" t="s">
        <v>1706</v>
      </c>
      <c r="AP632" s="570" t="s">
        <v>10</v>
      </c>
      <c r="AQ632" s="571" t="s">
        <v>1707</v>
      </c>
      <c r="AR632" s="560" t="n">
        <v>1.5</v>
      </c>
      <c r="AS632" s="561"/>
      <c r="AT632" s="561"/>
      <c r="AU632" s="562" t="n">
        <v>19</v>
      </c>
      <c r="AV632" s="560" t="n">
        <f aca="false">IF($Y632="--","--",Y632+0.2)</f>
        <v>2.2</v>
      </c>
      <c r="AW632" s="564" t="s">
        <v>1151</v>
      </c>
      <c r="AX632" s="561" t="n">
        <f aca="false">AV632</f>
        <v>2.2</v>
      </c>
      <c r="AY632" s="538" t="n">
        <f aca="false">IF(D632&gt;2,AU632,AU632-AV632)</f>
        <v>16.8</v>
      </c>
      <c r="AZ632" s="538" t="n">
        <f aca="false">N632</f>
        <v>0.3</v>
      </c>
      <c r="BA632" s="538" t="n">
        <f aca="false">P632</f>
        <v>2.6</v>
      </c>
      <c r="BB632" s="537" t="n">
        <f aca="false">IF(F632=0,IF(ROUND(AY632*(((N632*P632)+(((D632+M632*2)/6)*P632))-ROUND(((D632+M632*2)^2)*((PI()*96.379/(4*360))-((SIN((96.379/2)*PI()/180))*(COS((96.379/2)*PI()/180))/4)),4)),2),ROUND(AY632*(((N632*P632)+(((D632+M632*2)/4)*P632))-ROUND(((D632+M632*2)^2)*((PI()*120/(4*360))-((SIN((120/2)*PI()/180))*(COS((120/2)*PI()/180))/4)),4)),2)),0)</f>
        <v>24.4</v>
      </c>
      <c r="BC632" s="549" t="n">
        <f aca="false">IF(F632&gt;0,ROUND(AY632*N632*P632,2),0)</f>
        <v>0</v>
      </c>
      <c r="BD632" s="549" t="n">
        <f aca="false">SUM(Q632:U632,AH632:AL632)</f>
        <v>163.57</v>
      </c>
      <c r="BE632" s="549" t="n">
        <f aca="false">IF(F632=0,ROUND((PI()*((D632+M632*2)^2)/4)*AY632,2),ROUND((D632+M632*2)*(F632+M632*2)*AY632,2))</f>
        <v>42.75</v>
      </c>
      <c r="BF632" s="572" t="n">
        <f aca="false">IF(($I632+M632-0.15)&lt;=2,($I632+M632+0.15),IF(($I632+M632)&lt;=3,2.35,($I632+M632+0.2)-0.85))</f>
        <v>2.35</v>
      </c>
      <c r="BG632" s="572" t="n">
        <f aca="false">IF(D632&gt;2,(I632-F632-M632-0.11),IF(($I632+M632)&lt;=2,0,IF(($I632+M632)&gt;3,0.85,(I632+M632+0.2-BF632))))</f>
        <v>0.65329999999999</v>
      </c>
      <c r="BH632" s="572" t="n">
        <f aca="false">IF(D632&gt;2,ROUND(((1.42+0.4)+(0.91+0.4))*2*BG632,2),ROUND(AV632*AX632*BF632,2))</f>
        <v>11.37</v>
      </c>
      <c r="BI632" s="572" t="n">
        <f aca="false">ROUND(((PI()*0.9^2)/4)*BG632,2)</f>
        <v>0.42</v>
      </c>
      <c r="BJ632" s="550" t="n">
        <f aca="false">ROUND(BD632-BE632-BH632-BI632-BB632-BC632,2)</f>
        <v>84.63</v>
      </c>
      <c r="BK632" s="516"/>
    </row>
    <row r="633" customFormat="false" ht="14.25" hidden="false" customHeight="false" outlineLevel="0" collapsed="false">
      <c r="A633" s="530" t="s">
        <v>1707</v>
      </c>
      <c r="B633" s="531" t="s">
        <v>10</v>
      </c>
      <c r="C633" s="532" t="s">
        <v>1708</v>
      </c>
      <c r="D633" s="533" t="n">
        <v>1.5</v>
      </c>
      <c r="E633" s="534"/>
      <c r="F633" s="534"/>
      <c r="G633" s="533" t="s">
        <v>1150</v>
      </c>
      <c r="H633" s="535" t="n">
        <v>21</v>
      </c>
      <c r="I633" s="536" t="n">
        <v>2.84916199999999</v>
      </c>
      <c r="J633" s="536" t="n">
        <v>2.74322</v>
      </c>
      <c r="K633" s="536" t="n">
        <v>0.357</v>
      </c>
      <c r="L633" s="537" t="n">
        <f aca="false">ROUND((I633+J633)/2,2)</f>
        <v>2.8</v>
      </c>
      <c r="M633" s="538" t="n">
        <f aca="false">IF(F633=0,ROUND($D633*0.1,2),IF(D633&gt;2.8,0.18,0.15))</f>
        <v>0.15</v>
      </c>
      <c r="N633" s="538" t="n">
        <f aca="false">IF(F633=0,IF(ROUND($D633/4,2),IF(ROUND(($D633*1.2)/6,2)&lt;0.1,0.1,ROUND(($D633*1.2)/6,2))),0.5)</f>
        <v>0.3</v>
      </c>
      <c r="O633" s="537" t="n">
        <f aca="false">L633+M633+N633</f>
        <v>3.25</v>
      </c>
      <c r="P633" s="537" t="n">
        <f aca="false">IF(O633&lt;2,(D633+M633*2)+0.6,(D633+M633*2)+0.6+ROUNDUP(O633-2,0)*0.1)</f>
        <v>2.6</v>
      </c>
      <c r="Q633" s="539" t="n">
        <f aca="false">IF($O633&lt;=$W$4,ROUND(IF($O633&lt;1.5,$O633*$H633*$P633,1.5*$H633*$P633),2),0)</f>
        <v>0</v>
      </c>
      <c r="R633" s="539" t="n">
        <f aca="false">IF($O633&gt;$W$4,ROUND(IF($O633&lt;1.5,$O633*$H633*$P633,1.5*$H633*$P633),2),0)</f>
        <v>81.9</v>
      </c>
      <c r="S633" s="539" t="n">
        <f aca="false">IF($O633&gt;$W$4,ROUND(IF($O633&lt;1.5,0,IF($O633&gt;3,1.5*$H633*$P633,($O633-1.5)*$H633*$P633)),2),0)</f>
        <v>81.9</v>
      </c>
      <c r="T633" s="539" t="n">
        <f aca="false">IF($O633&gt;$W$4,ROUND(IF($O633&lt;3,0,IF($O633&gt;4.5,1.5*$H633*$P633,($O633-3)*$H633*$P633)),2),0)</f>
        <v>13.65</v>
      </c>
      <c r="U633" s="539" t="n">
        <f aca="false">IF($O633&gt;$W$4,ROUND(IF($O633&lt;4.5,0,IF($O633&gt;6,($O633-4.5)*$H633*$P633,($O633-4.5)*$H633*$P633)),2),0)</f>
        <v>0</v>
      </c>
      <c r="V633" s="540" t="n">
        <f aca="false">IF($O633&gt;$W$4,IF($O633&lt;=4,ROUND($H633*($O633+0.5)*2,2),0),0)</f>
        <v>157.5</v>
      </c>
      <c r="W633" s="541" t="n">
        <f aca="false">IF($O633&gt;$W$4,IF($O633&gt;4,ROUND($H633*($O633+0.5)*2,2),0),0)</f>
        <v>0</v>
      </c>
      <c r="X633" s="530" t="str">
        <f aca="false">A633</f>
        <v>JD30</v>
      </c>
      <c r="Y633" s="533" t="n">
        <f aca="false">IF($D633=0.4,1.2,IF($D633=0.6,1.2,IF($D633=0.8,1.3,IF($D633=1,1.5,IF($D633=1.2,1.7,IF($D633&lt;=2,2,"--"))))))</f>
        <v>2</v>
      </c>
      <c r="Z633" s="542" t="s">
        <v>1151</v>
      </c>
      <c r="AA633" s="534" t="n">
        <f aca="false">Y633</f>
        <v>2</v>
      </c>
      <c r="AB633" s="543" t="n">
        <f aca="false">IF($Y633="--","--",I633)</f>
        <v>2.84916199999999</v>
      </c>
      <c r="AC633" s="544" t="n">
        <f aca="false">IF($Y633="--","--",IF(D633&gt;1.5,0.15,ROUND($D633*0.1,2)))</f>
        <v>0.15</v>
      </c>
      <c r="AD633" s="544" t="n">
        <f aca="false">IF($Y633="--","--",0.15)</f>
        <v>0.15</v>
      </c>
      <c r="AE633" s="545" t="n">
        <f aca="false">IF($Y633="--","--",ROUND(AB633+AC633+AD633,2))</f>
        <v>3.15</v>
      </c>
      <c r="AF633" s="545" t="n">
        <f aca="false">IF($Y633="--","--",IF($AB633&lt;=2,$Y633+1,($Y633+1)+ROUNDUP($AB633-2,0)*0.1))</f>
        <v>3.1</v>
      </c>
      <c r="AG633" s="546" t="n">
        <f aca="false">IF($D633=0.4,0.92,IF($D633=0.6,0.68,IF($D633=0.8,0.74,IF($D633=1,0.7,IF($D633=1.2,0.66,IF($D633=1.5,0.6,IF($D633&lt;=2,(2.4-(D633+0.3)),"--")))))))</f>
        <v>0.6</v>
      </c>
      <c r="AH633" s="547" t="n">
        <f aca="false">IF($Y633="--","--",IF($AE633&lt;=$W$4,ROUND(IF($AE633&lt;1.5,$AE633*$AF633*$AG633,1.5*$AF633*$AG633),2),0))</f>
        <v>0</v>
      </c>
      <c r="AI633" s="547" t="n">
        <f aca="false">IF($Y633="--","--",IF($AE633&gt;$W$4,ROUND(IF($AE633&lt;1.5,$AE633*$AF633*$AG633,1.5*$AF633*$AG633),2),0))</f>
        <v>2.79</v>
      </c>
      <c r="AJ633" s="547" t="n">
        <f aca="false">IF($Y633="--","--",IF($AE633&gt;$W$4,ROUND(IF($AE633&lt;1.5,0,IF($AE633&gt;3,1.5*$AF633*$AG633,($AE633-1.5)*$AF633*$AG633)),2),0))</f>
        <v>2.79</v>
      </c>
      <c r="AK633" s="547" t="n">
        <f aca="false">IF($Y633="--","--",IF($AE633&gt;$W$4,ROUND(IF($AE633&lt;3,0,IF($AE633&gt;4.5,1.5*$AF633*$AG633,($AE633-3)*$AF633*$AG633)),2),0))</f>
        <v>0.28</v>
      </c>
      <c r="AL633" s="547" t="n">
        <f aca="false">IF($Y633="--","--",IF($AE633&gt;$W$4,ROUND(IF($AE633&lt;4.5,0,IF($AE633&gt;6,($AE633-4.5)*$AF633*$AG633,($AE633-4.5)*$AF633*$AG633)),2),0))</f>
        <v>0</v>
      </c>
      <c r="AM633" s="544" t="n">
        <f aca="false">IF($Y633="--","--",IF($AE633&gt;$W$4,IF($AE633&lt;=4,ROUND(($AG633*4)*($AE633+0.5)*2,2),0),0))</f>
        <v>17.52</v>
      </c>
      <c r="AN633" s="548" t="n">
        <f aca="false">IF($Y633="--","--",IF($AE633&gt;$W$4,IF($AE633&gt;4,ROUND(($AG633*4)*($AE633+0.5)*2,2),0),0))</f>
        <v>0</v>
      </c>
      <c r="AO633" s="530" t="s">
        <v>1707</v>
      </c>
      <c r="AP633" s="531" t="s">
        <v>10</v>
      </c>
      <c r="AQ633" s="569" t="s">
        <v>1708</v>
      </c>
      <c r="AR633" s="533" t="n">
        <v>1.5</v>
      </c>
      <c r="AS633" s="534"/>
      <c r="AT633" s="534"/>
      <c r="AU633" s="535" t="n">
        <v>21</v>
      </c>
      <c r="AV633" s="533" t="n">
        <f aca="false">IF($Y633="--","--",Y633+0.2)</f>
        <v>2.2</v>
      </c>
      <c r="AW633" s="542" t="s">
        <v>1151</v>
      </c>
      <c r="AX633" s="534" t="n">
        <f aca="false">AV633</f>
        <v>2.2</v>
      </c>
      <c r="AY633" s="538" t="n">
        <f aca="false">IF(D633&gt;2,AU633,AU633-AV633)</f>
        <v>18.8</v>
      </c>
      <c r="AZ633" s="538" t="n">
        <f aca="false">N633</f>
        <v>0.3</v>
      </c>
      <c r="BA633" s="538" t="n">
        <f aca="false">P633</f>
        <v>2.6</v>
      </c>
      <c r="BB633" s="537" t="n">
        <f aca="false">IF(F633=0,IF(ROUND(AY633*(((N633*P633)+(((D633+M633*2)/6)*P633))-ROUND(((D633+M633*2)^2)*((PI()*96.379/(4*360))-((SIN((96.379/2)*PI()/180))*(COS((96.379/2)*PI()/180))/4)),4)),2),ROUND(AY633*(((N633*P633)+(((D633+M633*2)/4)*P633))-ROUND(((D633+M633*2)^2)*((PI()*120/(4*360))-((SIN((120/2)*PI()/180))*(COS((120/2)*PI()/180))/4)),4)),2)),0)</f>
        <v>27.31</v>
      </c>
      <c r="BC633" s="549" t="n">
        <f aca="false">IF(F633&gt;0,ROUND(AY633*N633*P633,2),0)</f>
        <v>0</v>
      </c>
      <c r="BD633" s="549" t="n">
        <f aca="false">SUM(Q633:U633,AH633:AL633)</f>
        <v>183.31</v>
      </c>
      <c r="BE633" s="549" t="n">
        <f aca="false">IF(F633=0,ROUND((PI()*((D633+M633*2)^2)/4)*AY633,2),ROUND((D633+M633*2)*(F633+M633*2)*AY633,2))</f>
        <v>47.84</v>
      </c>
      <c r="BF633" s="572" t="n">
        <f aca="false">IF(($I633+M633-0.15)&lt;=2,($I633+M633+0.15),IF(($I633+M633)&lt;=3,2.35,($I633+M633+0.2)-0.85))</f>
        <v>2.35</v>
      </c>
      <c r="BG633" s="572" t="n">
        <f aca="false">IF(D633&gt;2,(I633-F633-M633-0.11),IF(($I633+M633)&lt;=2,0,IF(($I633+M633)&gt;3,0.85,(I633+M633+0.2-BF633))))</f>
        <v>0.84916199999999</v>
      </c>
      <c r="BH633" s="572" t="n">
        <f aca="false">IF(D633&gt;2,ROUND(((1.42+0.4)+(0.91+0.4))*2*BG633,2),ROUND(AV633*AX633*BF633,2))</f>
        <v>11.37</v>
      </c>
      <c r="BI633" s="572" t="n">
        <f aca="false">ROUND(((PI()*0.9^2)/4)*BG633,2)</f>
        <v>0.54</v>
      </c>
      <c r="BJ633" s="550" t="n">
        <f aca="false">ROUND(BD633-BE633-BH633-BI633-BB633-BC633,2)</f>
        <v>96.25</v>
      </c>
      <c r="BK633" s="516"/>
    </row>
    <row r="634" customFormat="false" ht="14.25" hidden="false" customHeight="false" outlineLevel="0" collapsed="false">
      <c r="A634" s="558" t="s">
        <v>1708</v>
      </c>
      <c r="B634" s="570" t="s">
        <v>10</v>
      </c>
      <c r="C634" s="559" t="s">
        <v>1602</v>
      </c>
      <c r="D634" s="560" t="n">
        <v>1.5</v>
      </c>
      <c r="E634" s="561"/>
      <c r="F634" s="561"/>
      <c r="G634" s="560" t="s">
        <v>1150</v>
      </c>
      <c r="H634" s="562" t="n">
        <v>19</v>
      </c>
      <c r="I634" s="563" t="n">
        <v>3.10022</v>
      </c>
      <c r="J634" s="563" t="n">
        <v>2.77102</v>
      </c>
      <c r="K634" s="536" t="n">
        <v>0.2</v>
      </c>
      <c r="L634" s="537" t="n">
        <f aca="false">ROUND((I634+J634)/2,2)</f>
        <v>2.94</v>
      </c>
      <c r="M634" s="538" t="n">
        <f aca="false">IF(F634=0,ROUND($D634*0.1,2),IF(D634&gt;2.8,0.18,0.15))</f>
        <v>0.15</v>
      </c>
      <c r="N634" s="538" t="n">
        <f aca="false">IF(F634=0,IF(ROUND($D634/4,2),IF(ROUND(($D634*1.2)/6,2)&lt;0.1,0.1,ROUND(($D634*1.2)/6,2))),0.5)</f>
        <v>0.3</v>
      </c>
      <c r="O634" s="537" t="n">
        <f aca="false">L634+M634+N634</f>
        <v>3.39</v>
      </c>
      <c r="P634" s="537" t="n">
        <f aca="false">IF(O634&lt;2,(D634+M634*2)+0.6,(D634+M634*2)+0.6+ROUNDUP(O634-2,0)*0.1)</f>
        <v>2.6</v>
      </c>
      <c r="Q634" s="539" t="n">
        <f aca="false">IF($O634&lt;=$W$4,ROUND(IF($O634&lt;1.5,$O634*$H634*$P634,1.5*$H634*$P634),2),0)</f>
        <v>0</v>
      </c>
      <c r="R634" s="539" t="n">
        <f aca="false">IF($O634&gt;$W$4,ROUND(IF($O634&lt;1.5,$O634*$H634*$P634,1.5*$H634*$P634),2),0)</f>
        <v>74.1</v>
      </c>
      <c r="S634" s="539" t="n">
        <f aca="false">IF($O634&gt;$W$4,ROUND(IF($O634&lt;1.5,0,IF($O634&gt;3,1.5*$H634*$P634,($O634-1.5)*$H634*$P634)),2),0)</f>
        <v>74.1</v>
      </c>
      <c r="T634" s="539" t="n">
        <f aca="false">IF($O634&gt;$W$4,ROUND(IF($O634&lt;3,0,IF($O634&gt;4.5,1.5*$H634*$P634,($O634-3)*$H634*$P634)),2),0)</f>
        <v>19.27</v>
      </c>
      <c r="U634" s="539" t="n">
        <f aca="false">IF($O634&gt;$W$4,ROUND(IF($O634&lt;4.5,0,IF($O634&gt;6,($O634-4.5)*$H634*$P634,($O634-4.5)*$H634*$P634)),2),0)</f>
        <v>0</v>
      </c>
      <c r="V634" s="540" t="n">
        <f aca="false">IF($O634&gt;$W$4,IF($O634&lt;=4,ROUND($H634*($O634+0.5)*2,2),0),0)</f>
        <v>147.82</v>
      </c>
      <c r="W634" s="541" t="n">
        <f aca="false">IF($O634&gt;$W$4,IF($O634&gt;4,ROUND($H634*($O634+0.5)*2,2),0),0)</f>
        <v>0</v>
      </c>
      <c r="X634" s="558" t="str">
        <f aca="false">A634</f>
        <v>JD31</v>
      </c>
      <c r="Y634" s="560" t="n">
        <f aca="false">IF($D634=0.4,1.2,IF($D634=0.6,1.2,IF($D634=0.8,1.3,IF($D634=1,1.5,IF($D634=1.2,1.7,IF($D634&lt;=2,2,"--"))))))</f>
        <v>2</v>
      </c>
      <c r="Z634" s="564" t="s">
        <v>1151</v>
      </c>
      <c r="AA634" s="561" t="n">
        <f aca="false">Y634</f>
        <v>2</v>
      </c>
      <c r="AB634" s="543" t="n">
        <f aca="false">IF($Y634="--","--",I634)</f>
        <v>3.10022</v>
      </c>
      <c r="AC634" s="544" t="n">
        <f aca="false">IF($Y634="--","--",IF(D634&gt;1.5,0.15,ROUND($D634*0.1,2)))</f>
        <v>0.15</v>
      </c>
      <c r="AD634" s="544" t="n">
        <f aca="false">IF($Y634="--","--",0.15)</f>
        <v>0.15</v>
      </c>
      <c r="AE634" s="545" t="n">
        <f aca="false">IF($Y634="--","--",ROUND(AB634+AC634+AD634,2))</f>
        <v>3.4</v>
      </c>
      <c r="AF634" s="565" t="n">
        <f aca="false">IF($Y634="--","--",IF($AB634&lt;=2,$Y634+1,($Y634+1)+ROUNDUP($AB634-2,0)*0.1))</f>
        <v>3.2</v>
      </c>
      <c r="AG634" s="566" t="n">
        <f aca="false">IF($D634=0.4,0.92,IF($D634=0.6,0.68,IF($D634=0.8,0.74,IF($D634=1,0.7,IF($D634=1.2,0.66,IF($D634=1.5,0.6,IF($D634&lt;=2,(2.4-(D634+0.3)),"--")))))))</f>
        <v>0.6</v>
      </c>
      <c r="AH634" s="547" t="n">
        <f aca="false">IF($Y634="--","--",IF($AE634&lt;=$W$4,ROUND(IF($AE634&lt;1.5,$AE634*$AF634*$AG634,1.5*$AF634*$AG634),2),0))</f>
        <v>0</v>
      </c>
      <c r="AI634" s="547" t="n">
        <f aca="false">IF($Y634="--","--",IF($AE634&gt;$W$4,ROUND(IF($AE634&lt;1.5,$AE634*$AF634*$AG634,1.5*$AF634*$AG634),2),0))</f>
        <v>2.88</v>
      </c>
      <c r="AJ634" s="547" t="n">
        <f aca="false">IF($Y634="--","--",IF($AE634&gt;$W$4,ROUND(IF($AE634&lt;1.5,0,IF($AE634&gt;3,1.5*$AF634*$AG634,($AE634-1.5)*$AF634*$AG634)),2),0))</f>
        <v>2.88</v>
      </c>
      <c r="AK634" s="547" t="n">
        <f aca="false">IF($Y634="--","--",IF($AE634&gt;$W$4,ROUND(IF($AE634&lt;3,0,IF($AE634&gt;4.5,1.5*$AF634*$AG634,($AE634-3)*$AF634*$AG634)),2),0))</f>
        <v>0.77</v>
      </c>
      <c r="AL634" s="547" t="n">
        <f aca="false">IF($Y634="--","--",IF($AE634&gt;$W$4,ROUND(IF($AE634&lt;4.5,0,IF($AE634&gt;6,($AE634-4.5)*$AF634*$AG634,($AE634-4.5)*$AF634*$AG634)),2),0))</f>
        <v>0</v>
      </c>
      <c r="AM634" s="544" t="n">
        <f aca="false">IF($Y634="--","--",IF($AE634&gt;$W$4,IF($AE634&lt;=4,ROUND(($AG634*4)*($AE634+0.5)*2,2),0),0))</f>
        <v>18.72</v>
      </c>
      <c r="AN634" s="548" t="n">
        <f aca="false">IF($Y634="--","--",IF($AE634&gt;$W$4,IF($AE634&gt;4,ROUND(($AG634*4)*($AE634+0.5)*2,2),0),0))</f>
        <v>0</v>
      </c>
      <c r="AO634" s="558" t="s">
        <v>1708</v>
      </c>
      <c r="AP634" s="570" t="s">
        <v>10</v>
      </c>
      <c r="AQ634" s="571" t="s">
        <v>1602</v>
      </c>
      <c r="AR634" s="560" t="n">
        <v>1.5</v>
      </c>
      <c r="AS634" s="561"/>
      <c r="AT634" s="561"/>
      <c r="AU634" s="562" t="n">
        <v>19</v>
      </c>
      <c r="AV634" s="560" t="n">
        <f aca="false">IF($Y634="--","--",Y634+0.2)</f>
        <v>2.2</v>
      </c>
      <c r="AW634" s="564" t="s">
        <v>1151</v>
      </c>
      <c r="AX634" s="561" t="n">
        <f aca="false">AV634</f>
        <v>2.2</v>
      </c>
      <c r="AY634" s="538" t="n">
        <f aca="false">IF(D634&gt;2,AU634,AU634-AV634)</f>
        <v>16.8</v>
      </c>
      <c r="AZ634" s="538" t="n">
        <f aca="false">N634</f>
        <v>0.3</v>
      </c>
      <c r="BA634" s="538" t="n">
        <f aca="false">P634</f>
        <v>2.6</v>
      </c>
      <c r="BB634" s="537" t="n">
        <f aca="false">IF(F634=0,IF(ROUND(AY634*(((N634*P634)+(((D634+M634*2)/6)*P634))-ROUND(((D634+M634*2)^2)*((PI()*96.379/(4*360))-((SIN((96.379/2)*PI()/180))*(COS((96.379/2)*PI()/180))/4)),4)),2),ROUND(AY634*(((N634*P634)+(((D634+M634*2)/4)*P634))-ROUND(((D634+M634*2)^2)*((PI()*120/(4*360))-((SIN((120/2)*PI()/180))*(COS((120/2)*PI()/180))/4)),4)),2)),0)</f>
        <v>24.4</v>
      </c>
      <c r="BC634" s="549" t="n">
        <f aca="false">IF(F634&gt;0,ROUND(AY634*N634*P634,2),0)</f>
        <v>0</v>
      </c>
      <c r="BD634" s="549" t="n">
        <f aca="false">SUM(Q634:U634,AH634:AL634)</f>
        <v>174</v>
      </c>
      <c r="BE634" s="549" t="n">
        <f aca="false">IF(F634=0,ROUND((PI()*((D634+M634*2)^2)/4)*AY634,2),ROUND((D634+M634*2)*(F634+M634*2)*AY634,2))</f>
        <v>42.75</v>
      </c>
      <c r="BF634" s="572" t="n">
        <f aca="false">IF(($I634+M634-0.15)&lt;=2,($I634+M634+0.15),IF(($I634+M634)&lt;=3,2.35,($I634+M634+0.2)-0.85))</f>
        <v>2.60022</v>
      </c>
      <c r="BG634" s="572" t="n">
        <f aca="false">IF(D634&gt;2,(I634-F634-M634-0.11),IF(($I634+M634)&lt;=2,0,IF(($I634+M634)&gt;3,0.85,(I634+M634+0.2-BF634))))</f>
        <v>0.85</v>
      </c>
      <c r="BH634" s="572" t="n">
        <f aca="false">IF(D634&gt;2,ROUND(((1.42+0.4)+(0.91+0.4))*2*BG634,2),ROUND(AV634*AX634*BF634,2))</f>
        <v>12.59</v>
      </c>
      <c r="BI634" s="572" t="n">
        <f aca="false">ROUND(((PI()*0.9^2)/4)*BG634,2)</f>
        <v>0.54</v>
      </c>
      <c r="BJ634" s="550" t="n">
        <f aca="false">ROUND(BD634-BE634-BH634-BI634-BB634-BC634,2)</f>
        <v>93.72</v>
      </c>
      <c r="BK634" s="516"/>
    </row>
    <row r="635" s="452" customFormat="true" ht="14.25" hidden="false" customHeight="false" outlineLevel="0" collapsed="false">
      <c r="A635" s="573" t="s">
        <v>1602</v>
      </c>
      <c r="B635" s="574" t="s">
        <v>10</v>
      </c>
      <c r="C635" s="575" t="s">
        <v>1709</v>
      </c>
      <c r="D635" s="576" t="n">
        <v>2</v>
      </c>
      <c r="E635" s="577" t="s">
        <v>1151</v>
      </c>
      <c r="F635" s="577" t="n">
        <v>1.5</v>
      </c>
      <c r="G635" s="576" t="s">
        <v>1193</v>
      </c>
      <c r="H635" s="578" t="n">
        <v>10</v>
      </c>
      <c r="I635" s="579" t="n">
        <v>2.97102</v>
      </c>
      <c r="J635" s="579" t="n">
        <v>3.08202</v>
      </c>
      <c r="K635" s="580" t="n">
        <v>0</v>
      </c>
      <c r="L635" s="581" t="n">
        <f aca="false">ROUND((I635+J635)/2,2)</f>
        <v>3.03</v>
      </c>
      <c r="M635" s="540" t="n">
        <f aca="false">IF(F635=0,ROUND($D635*0.1,2),IF(D635&gt;2.8,0.18,0.15))</f>
        <v>0.15</v>
      </c>
      <c r="N635" s="540" t="n">
        <f aca="false">IF(F635=0,IF(ROUND($D635/4,2),IF(ROUND(($D635*1.2)/6,2)&lt;0.1,0.1,ROUND(($D635*1.2)/6,2))),0.5)</f>
        <v>0.5</v>
      </c>
      <c r="O635" s="581" t="n">
        <f aca="false">L635+M635+N635</f>
        <v>3.68</v>
      </c>
      <c r="P635" s="581" t="n">
        <f aca="false">IF(O635&lt;2,(D635+M635*2)+0.6,(D635+M635*2)+0.6+ROUNDUP(O635-2,0)*0.1)</f>
        <v>3.1</v>
      </c>
      <c r="Q635" s="582" t="n">
        <f aca="false">IF($O635&lt;=$W$4,ROUND(IF($O635&lt;1.5,$O635*$H635*$P635,1.5*$H635*$P635),2),0)</f>
        <v>0</v>
      </c>
      <c r="R635" s="582" t="n">
        <f aca="false">IF($O635&gt;$W$4,ROUND(IF($O635&lt;1.5,$O635*$H635*$P635,1.5*$H635*$P635),2),0)</f>
        <v>46.5</v>
      </c>
      <c r="S635" s="582" t="n">
        <f aca="false">IF($O635&gt;$W$4,ROUND(IF($O635&lt;1.5,0,IF($O635&gt;3,1.5*$H635*$P635,($O635-1.5)*$H635*$P635)),2),0)</f>
        <v>46.5</v>
      </c>
      <c r="T635" s="582" t="n">
        <f aca="false">IF($O635&gt;$W$4,ROUND(IF($O635&lt;3,0,IF($O635&gt;4.5,1.5*$H635*$P635,($O635-3)*$H635*$P635)),2),0)</f>
        <v>21.08</v>
      </c>
      <c r="U635" s="582" t="n">
        <f aca="false">IF($O635&gt;$W$4,ROUND(IF($O635&lt;4.5,0,IF($O635&gt;6,($O635-4.5)*$H635*$P635,($O635-4.5)*$H635*$P635)),2),0)</f>
        <v>0</v>
      </c>
      <c r="V635" s="540" t="n">
        <f aca="false">IF($O635&gt;$W$4,IF($O635&lt;=4,ROUND($H635*($O635+0.5)*2,2),0),0)</f>
        <v>83.6</v>
      </c>
      <c r="W635" s="541" t="n">
        <f aca="false">IF($O635&gt;$W$4,IF($O635&gt;4,ROUND($H635*($O635+0.5)*2,2),0),0)</f>
        <v>0</v>
      </c>
      <c r="X635" s="573" t="str">
        <f aca="false">A635</f>
        <v>JD32</v>
      </c>
      <c r="Y635" s="576" t="n">
        <f aca="false">IF($D635=0.4,1.2,IF($D635=0.6,1.2,IF($D635=0.8,1.3,IF($D635=1,1.5,IF($D635=1.2,1.7,IF($D635&lt;=2,2,"--"))))))</f>
        <v>2</v>
      </c>
      <c r="Z635" s="583" t="s">
        <v>1151</v>
      </c>
      <c r="AA635" s="577" t="n">
        <f aca="false">Y635</f>
        <v>2</v>
      </c>
      <c r="AB635" s="584" t="n">
        <f aca="false">IF($Y635="--","--",I635)</f>
        <v>2.97102</v>
      </c>
      <c r="AC635" s="585" t="n">
        <f aca="false">IF($Y635="--","--",IF(D635&gt;1.5,0.15,ROUND($D635*0.1,2)))</f>
        <v>0.15</v>
      </c>
      <c r="AD635" s="585" t="n">
        <f aca="false">IF($Y635="--","--",0.15)</f>
        <v>0.15</v>
      </c>
      <c r="AE635" s="586" t="n">
        <f aca="false">IF($Y635="--","--",ROUND(AB635+AC635+AD635,2))</f>
        <v>3.27</v>
      </c>
      <c r="AF635" s="587" t="n">
        <f aca="false">IF($Y635="--","--",IF($AB635&lt;=2,$Y635+1,($Y635+1)+ROUNDUP($AB635-2,0)*0.1))</f>
        <v>3.1</v>
      </c>
      <c r="AG635" s="588" t="n">
        <f aca="false">IF($D635=0.4,0.92,IF($D635=0.6,0.68,IF($D635=0.8,0.74,IF($D635=1,0.7,IF($D635=1.2,0.66,IF($D635=1.5,0.6,IF($D635&lt;=2,(2.4-(D635+0.3)),"--")))))))</f>
        <v>0.1</v>
      </c>
      <c r="AH635" s="589" t="n">
        <f aca="false">IF($Y635="--","--",IF($AE635&lt;=$W$4,ROUND(IF($AE635&lt;1.5,$AE635*$AF635*$AG635,1.5*$AF635*$AG635),2),0))</f>
        <v>0</v>
      </c>
      <c r="AI635" s="589" t="n">
        <f aca="false">IF($Y635="--","--",IF($AE635&gt;$W$4,ROUND(IF($AE635&lt;1.5,$AE635*$AF635*$AG635,1.5*$AF635*$AG635),2),0))</f>
        <v>0.47</v>
      </c>
      <c r="AJ635" s="589" t="n">
        <f aca="false">IF($Y635="--","--",IF($AE635&gt;$W$4,ROUND(IF($AE635&lt;1.5,0,IF($AE635&gt;3,1.5*$AF635*$AG635,($AE635-1.5)*$AF635*$AG635)),2),0))</f>
        <v>0.47</v>
      </c>
      <c r="AK635" s="589" t="n">
        <f aca="false">IF($Y635="--","--",IF($AE635&gt;$W$4,ROUND(IF($AE635&lt;3,0,IF($AE635&gt;4.5,1.5*$AF635*$AG635,($AE635-3)*$AF635*$AG635)),2),0))</f>
        <v>0.08</v>
      </c>
      <c r="AL635" s="589" t="n">
        <f aca="false">IF($Y635="--","--",IF($AE635&gt;$W$4,ROUND(IF($AE635&lt;4.5,0,IF($AE635&gt;6,($AE635-4.5)*$AF635*$AG635,($AE635-4.5)*$AF635*$AG635)),2),0))</f>
        <v>0</v>
      </c>
      <c r="AM635" s="585" t="n">
        <f aca="false">IF($Y635="--","--",IF($AE635&gt;$W$4,IF($AE635&lt;=4,ROUND(($AG635*4)*($AE635+0.5)*2,2),0),0))</f>
        <v>3.02</v>
      </c>
      <c r="AN635" s="548" t="n">
        <f aca="false">IF($Y635="--","--",IF($AE635&gt;$W$4,IF($AE635&gt;4,ROUND(($AG635*4)*($AE635+0.5)*2,2),0),0))</f>
        <v>0</v>
      </c>
      <c r="AO635" s="573" t="s">
        <v>1602</v>
      </c>
      <c r="AP635" s="574" t="s">
        <v>10</v>
      </c>
      <c r="AQ635" s="590" t="s">
        <v>1709</v>
      </c>
      <c r="AR635" s="576" t="n">
        <v>2</v>
      </c>
      <c r="AS635" s="577" t="s">
        <v>1151</v>
      </c>
      <c r="AT635" s="577" t="n">
        <v>1.5</v>
      </c>
      <c r="AU635" s="578" t="n">
        <v>10</v>
      </c>
      <c r="AV635" s="576" t="n">
        <f aca="false">IF($Y635="--","--",Y635+0.2)</f>
        <v>2.2</v>
      </c>
      <c r="AW635" s="583" t="s">
        <v>1151</v>
      </c>
      <c r="AX635" s="577" t="n">
        <f aca="false">AV635</f>
        <v>2.2</v>
      </c>
      <c r="AY635" s="540" t="n">
        <f aca="false">IF(D635&gt;2,AU635,AU635-AV635)</f>
        <v>7.8</v>
      </c>
      <c r="AZ635" s="540" t="n">
        <f aca="false">N635</f>
        <v>0.5</v>
      </c>
      <c r="BA635" s="540" t="n">
        <f aca="false">P635</f>
        <v>3.1</v>
      </c>
      <c r="BB635" s="581" t="n">
        <f aca="false">IF(F635=0,IF(ROUND(AY635*(((N635*P635)+(((D635+M635*2)/6)*P635))-ROUND(((D635+M635*2)^2)*((PI()*96.379/(4*360))-((SIN((96.379/2)*PI()/180))*(COS((96.379/2)*PI()/180))/4)),4)),2),ROUND(AY635*(((N635*P635)+(((D635+M635*2)/4)*P635))-ROUND(((D635+M635*2)^2)*((PI()*120/(4*360))-((SIN((120/2)*PI()/180))*(COS((120/2)*PI()/180))/4)),4)),2)),0)</f>
        <v>0</v>
      </c>
      <c r="BC635" s="591" t="n">
        <f aca="false">IF(F635&gt;0,ROUND(AY635*N635*P635,2),0)</f>
        <v>12.09</v>
      </c>
      <c r="BD635" s="591" t="n">
        <f aca="false">SUM(Q635:U635,AH635:AL635)</f>
        <v>115.1</v>
      </c>
      <c r="BE635" s="591" t="n">
        <f aca="false">IF(F635=0,ROUND((PI()*((D635+M635*2)^2)/4)*AY635,2),ROUND((D635+M635*2)*(F635+M635*2)*AY635,2))</f>
        <v>32.29</v>
      </c>
      <c r="BF635" s="592" t="n">
        <f aca="false">IF(($I635+M635-0.15)&lt;=2,($I635+M635+0.15),IF(($I635+M635)&lt;=3,2.35,($I635+M635+0.2)-0.85))</f>
        <v>2.47102</v>
      </c>
      <c r="BG635" s="592" t="n">
        <f aca="false">IF(D635&gt;2,(I635-F635-M635-0.11),IF(($I635+M635)&lt;=2,0,IF(($I635+M635)&gt;3,0.85,(I635+M635+0.2-BF635))))</f>
        <v>0.85</v>
      </c>
      <c r="BH635" s="592" t="n">
        <f aca="false">IF(D635&gt;2,ROUND(((1.42+0.4)+(0.91+0.4))*2*BG635,2),ROUND(AV635*AX635*BF635,2))</f>
        <v>11.96</v>
      </c>
      <c r="BI635" s="592" t="n">
        <f aca="false">ROUND(((PI()*0.9^2)/4)*BG635,2)</f>
        <v>0.54</v>
      </c>
      <c r="BJ635" s="593" t="n">
        <f aca="false">ROUND(BD635-BE635-BH635-BI635-BB635-BC635,2)</f>
        <v>58.22</v>
      </c>
      <c r="BK635" s="594"/>
    </row>
    <row r="636" s="452" customFormat="true" ht="14.25" hidden="false" customHeight="false" outlineLevel="0" collapsed="false">
      <c r="A636" s="573" t="s">
        <v>1709</v>
      </c>
      <c r="B636" s="574" t="s">
        <v>10</v>
      </c>
      <c r="C636" s="575" t="s">
        <v>1710</v>
      </c>
      <c r="D636" s="576" t="n">
        <v>2</v>
      </c>
      <c r="E636" s="577" t="s">
        <v>1151</v>
      </c>
      <c r="F636" s="577" t="n">
        <v>1.5</v>
      </c>
      <c r="G636" s="576" t="s">
        <v>1193</v>
      </c>
      <c r="H636" s="578" t="n">
        <v>32</v>
      </c>
      <c r="I636" s="579" t="n">
        <v>3.08202</v>
      </c>
      <c r="J636" s="579" t="n">
        <v>2.87342</v>
      </c>
      <c r="K636" s="580" t="n">
        <v>0</v>
      </c>
      <c r="L636" s="581" t="n">
        <f aca="false">ROUND((I636+J636)/2,2)</f>
        <v>2.98</v>
      </c>
      <c r="M636" s="540" t="n">
        <f aca="false">IF(F636=0,ROUND($D636*0.1,2),IF(D636&gt;2.8,0.18,0.15))</f>
        <v>0.15</v>
      </c>
      <c r="N636" s="540" t="n">
        <f aca="false">IF(F636=0,IF(ROUND($D636/4,2),IF(ROUND(($D636*1.2)/6,2)&lt;0.1,0.1,ROUND(($D636*1.2)/6,2))),0.5)</f>
        <v>0.5</v>
      </c>
      <c r="O636" s="581" t="n">
        <f aca="false">L636+M636+N636</f>
        <v>3.63</v>
      </c>
      <c r="P636" s="581" t="n">
        <f aca="false">IF(O636&lt;2,(D636+M636*2)+0.6,(D636+M636*2)+0.6+ROUNDUP(O636-2,0)*0.1)</f>
        <v>3.1</v>
      </c>
      <c r="Q636" s="582" t="n">
        <f aca="false">IF($O636&lt;=$W$4,ROUND(IF($O636&lt;1.5,$O636*$H636*$P636,1.5*$H636*$P636),2),0)</f>
        <v>0</v>
      </c>
      <c r="R636" s="582" t="n">
        <f aca="false">IF($O636&gt;$W$4,ROUND(IF($O636&lt;1.5,$O636*$H636*$P636,1.5*$H636*$P636),2),0)</f>
        <v>148.8</v>
      </c>
      <c r="S636" s="582" t="n">
        <f aca="false">IF($O636&gt;$W$4,ROUND(IF($O636&lt;1.5,0,IF($O636&gt;3,1.5*$H636*$P636,($O636-1.5)*$H636*$P636)),2),0)</f>
        <v>148.8</v>
      </c>
      <c r="T636" s="582" t="n">
        <f aca="false">IF($O636&gt;$W$4,ROUND(IF($O636&lt;3,0,IF($O636&gt;4.5,1.5*$H636*$P636,($O636-3)*$H636*$P636)),2),0)</f>
        <v>62.5</v>
      </c>
      <c r="U636" s="582" t="n">
        <f aca="false">IF($O636&gt;$W$4,ROUND(IF($O636&lt;4.5,0,IF($O636&gt;6,($O636-4.5)*$H636*$P636,($O636-4.5)*$H636*$P636)),2),0)</f>
        <v>0</v>
      </c>
      <c r="V636" s="540" t="n">
        <f aca="false">IF($O636&gt;$W$4,IF($O636&lt;=4,ROUND($H636*($O636+0.5)*2,2),0),0)</f>
        <v>264.32</v>
      </c>
      <c r="W636" s="541" t="n">
        <f aca="false">IF($O636&gt;$W$4,IF($O636&gt;4,ROUND($H636*($O636+0.5)*2,2),0),0)</f>
        <v>0</v>
      </c>
      <c r="X636" s="573" t="str">
        <f aca="false">A636</f>
        <v>JD33</v>
      </c>
      <c r="Y636" s="576" t="n">
        <f aca="false">IF($D636=0.4,1.2,IF($D636=0.6,1.2,IF($D636=0.8,1.3,IF($D636=1,1.5,IF($D636=1.2,1.7,IF($D636&lt;=2,2,"--"))))))</f>
        <v>2</v>
      </c>
      <c r="Z636" s="583" t="s">
        <v>1151</v>
      </c>
      <c r="AA636" s="577" t="n">
        <f aca="false">Y636</f>
        <v>2</v>
      </c>
      <c r="AB636" s="584" t="n">
        <f aca="false">IF($Y636="--","--",I636)</f>
        <v>3.08202</v>
      </c>
      <c r="AC636" s="585" t="n">
        <f aca="false">IF($Y636="--","--",IF(D636&gt;1.5,0.15,ROUND($D636*0.1,2)))</f>
        <v>0.15</v>
      </c>
      <c r="AD636" s="585" t="n">
        <f aca="false">IF($Y636="--","--",0.15)</f>
        <v>0.15</v>
      </c>
      <c r="AE636" s="586" t="n">
        <f aca="false">IF($Y636="--","--",ROUND(AB636+AC636+AD636,2))</f>
        <v>3.38</v>
      </c>
      <c r="AF636" s="587" t="n">
        <f aca="false">IF($Y636="--","--",IF($AB636&lt;=2,$Y636+1,($Y636+1)+ROUNDUP($AB636-2,0)*0.1))</f>
        <v>3.2</v>
      </c>
      <c r="AG636" s="588" t="n">
        <f aca="false">IF($D636=0.4,0.92,IF($D636=0.6,0.68,IF($D636=0.8,0.74,IF($D636=1,0.7,IF($D636=1.2,0.66,IF($D636=1.5,0.6,IF($D636&lt;=2,(2.4-(D636+0.3)),"--")))))))</f>
        <v>0.1</v>
      </c>
      <c r="AH636" s="589" t="n">
        <f aca="false">IF($Y636="--","--",IF($AE636&lt;=$W$4,ROUND(IF($AE636&lt;1.5,$AE636*$AF636*$AG636,1.5*$AF636*$AG636),2),0))</f>
        <v>0</v>
      </c>
      <c r="AI636" s="589" t="n">
        <f aca="false">IF($Y636="--","--",IF($AE636&gt;$W$4,ROUND(IF($AE636&lt;1.5,$AE636*$AF636*$AG636,1.5*$AF636*$AG636),2),0))</f>
        <v>0.48</v>
      </c>
      <c r="AJ636" s="589" t="n">
        <f aca="false">IF($Y636="--","--",IF($AE636&gt;$W$4,ROUND(IF($AE636&lt;1.5,0,IF($AE636&gt;3,1.5*$AF636*$AG636,($AE636-1.5)*$AF636*$AG636)),2),0))</f>
        <v>0.48</v>
      </c>
      <c r="AK636" s="589" t="n">
        <f aca="false">IF($Y636="--","--",IF($AE636&gt;$W$4,ROUND(IF($AE636&lt;3,0,IF($AE636&gt;4.5,1.5*$AF636*$AG636,($AE636-3)*$AF636*$AG636)),2),0))</f>
        <v>0.12</v>
      </c>
      <c r="AL636" s="589" t="n">
        <f aca="false">IF($Y636="--","--",IF($AE636&gt;$W$4,ROUND(IF($AE636&lt;4.5,0,IF($AE636&gt;6,($AE636-4.5)*$AF636*$AG636,($AE636-4.5)*$AF636*$AG636)),2),0))</f>
        <v>0</v>
      </c>
      <c r="AM636" s="585" t="n">
        <f aca="false">IF($Y636="--","--",IF($AE636&gt;$W$4,IF($AE636&lt;=4,ROUND(($AG636*4)*($AE636+0.5)*2,2),0),0))</f>
        <v>3.1</v>
      </c>
      <c r="AN636" s="548" t="n">
        <f aca="false">IF($Y636="--","--",IF($AE636&gt;$W$4,IF($AE636&gt;4,ROUND(($AG636*4)*($AE636+0.5)*2,2),0),0))</f>
        <v>0</v>
      </c>
      <c r="AO636" s="573" t="s">
        <v>1709</v>
      </c>
      <c r="AP636" s="574" t="s">
        <v>10</v>
      </c>
      <c r="AQ636" s="590" t="s">
        <v>1710</v>
      </c>
      <c r="AR636" s="576" t="n">
        <v>2</v>
      </c>
      <c r="AS636" s="577" t="s">
        <v>1151</v>
      </c>
      <c r="AT636" s="577" t="n">
        <v>1.5</v>
      </c>
      <c r="AU636" s="578" t="n">
        <v>32</v>
      </c>
      <c r="AV636" s="576" t="n">
        <f aca="false">IF($Y636="--","--",Y636+0.2)</f>
        <v>2.2</v>
      </c>
      <c r="AW636" s="583" t="s">
        <v>1151</v>
      </c>
      <c r="AX636" s="577" t="n">
        <f aca="false">AV636</f>
        <v>2.2</v>
      </c>
      <c r="AY636" s="540" t="n">
        <f aca="false">IF(D636&gt;2,AU636,AU636-AV636)</f>
        <v>29.8</v>
      </c>
      <c r="AZ636" s="540" t="n">
        <f aca="false">N636</f>
        <v>0.5</v>
      </c>
      <c r="BA636" s="540" t="n">
        <f aca="false">P636</f>
        <v>3.1</v>
      </c>
      <c r="BB636" s="581" t="n">
        <f aca="false">IF(F636=0,IF(ROUND(AY636*(((N636*P636)+(((D636+M636*2)/6)*P636))-ROUND(((D636+M636*2)^2)*((PI()*96.379/(4*360))-((SIN((96.379/2)*PI()/180))*(COS((96.379/2)*PI()/180))/4)),4)),2),ROUND(AY636*(((N636*P636)+(((D636+M636*2)/4)*P636))-ROUND(((D636+M636*2)^2)*((PI()*120/(4*360))-((SIN((120/2)*PI()/180))*(COS((120/2)*PI()/180))/4)),4)),2)),0)</f>
        <v>0</v>
      </c>
      <c r="BC636" s="591" t="n">
        <f aca="false">IF(F636&gt;0,ROUND(AY636*N636*P636,2),0)</f>
        <v>46.19</v>
      </c>
      <c r="BD636" s="591" t="n">
        <f aca="false">SUM(Q636:U636,AH636:AL636)</f>
        <v>361.18</v>
      </c>
      <c r="BE636" s="591" t="n">
        <f aca="false">IF(F636=0,ROUND((PI()*((D636+M636*2)^2)/4)*AY636,2),ROUND((D636+M636*2)*(F636+M636*2)*AY636,2))</f>
        <v>123.37</v>
      </c>
      <c r="BF636" s="592" t="n">
        <f aca="false">IF(($I636+M636-0.15)&lt;=2,($I636+M636+0.15),IF(($I636+M636)&lt;=3,2.35,($I636+M636+0.2)-0.85))</f>
        <v>2.58202</v>
      </c>
      <c r="BG636" s="592" t="n">
        <f aca="false">IF(D636&gt;2,(I636-F636-M636-0.11),IF(($I636+M636)&lt;=2,0,IF(($I636+M636)&gt;3,0.85,(I636+M636+0.2-BF636))))</f>
        <v>0.85</v>
      </c>
      <c r="BH636" s="592" t="n">
        <f aca="false">IF(D636&gt;2,ROUND(((1.42+0.4)+(0.91+0.4))*2*BG636,2),ROUND(AV636*AX636*BF636,2))</f>
        <v>12.5</v>
      </c>
      <c r="BI636" s="592" t="n">
        <f aca="false">ROUND(((PI()*0.9^2)/4)*BG636,2)</f>
        <v>0.54</v>
      </c>
      <c r="BJ636" s="593" t="n">
        <f aca="false">ROUND(BD636-BE636-BH636-BI636-BB636-BC636,2)</f>
        <v>178.58</v>
      </c>
      <c r="BK636" s="594"/>
    </row>
    <row r="637" s="452" customFormat="true" ht="14.25" hidden="false" customHeight="false" outlineLevel="0" collapsed="false">
      <c r="A637" s="573" t="s">
        <v>1710</v>
      </c>
      <c r="B637" s="574" t="s">
        <v>10</v>
      </c>
      <c r="C637" s="575" t="s">
        <v>1711</v>
      </c>
      <c r="D637" s="576" t="n">
        <v>2</v>
      </c>
      <c r="E637" s="577" t="s">
        <v>1151</v>
      </c>
      <c r="F637" s="577" t="n">
        <v>1.5</v>
      </c>
      <c r="G637" s="576" t="s">
        <v>1193</v>
      </c>
      <c r="H637" s="578" t="n">
        <v>15</v>
      </c>
      <c r="I637" s="579" t="n">
        <v>2.87342</v>
      </c>
      <c r="J637" s="579" t="n">
        <v>2.59042</v>
      </c>
      <c r="K637" s="580" t="n">
        <v>0</v>
      </c>
      <c r="L637" s="581" t="n">
        <f aca="false">ROUND((I637+J637)/2,2)</f>
        <v>2.73</v>
      </c>
      <c r="M637" s="540" t="n">
        <f aca="false">IF(F637=0,ROUND($D637*0.1,2),IF(D637&gt;2.8,0.18,0.15))</f>
        <v>0.15</v>
      </c>
      <c r="N637" s="540" t="n">
        <f aca="false">IF(F637=0,IF(ROUND($D637/4,2),IF(ROUND(($D637*1.2)/6,2)&lt;0.1,0.1,ROUND(($D637*1.2)/6,2))),0.5)</f>
        <v>0.5</v>
      </c>
      <c r="O637" s="581" t="n">
        <f aca="false">L637+M637+N637</f>
        <v>3.38</v>
      </c>
      <c r="P637" s="581" t="n">
        <f aca="false">IF(O637&lt;2,(D637+M637*2)+0.6,(D637+M637*2)+0.6+ROUNDUP(O637-2,0)*0.1)</f>
        <v>3.1</v>
      </c>
      <c r="Q637" s="582" t="n">
        <f aca="false">IF($O637&lt;=$W$4,ROUND(IF($O637&lt;1.5,$O637*$H637*$P637,1.5*$H637*$P637),2),0)</f>
        <v>0</v>
      </c>
      <c r="R637" s="582" t="n">
        <f aca="false">IF($O637&gt;$W$4,ROUND(IF($O637&lt;1.5,$O637*$H637*$P637,1.5*$H637*$P637),2),0)</f>
        <v>69.75</v>
      </c>
      <c r="S637" s="582" t="n">
        <f aca="false">IF($O637&gt;$W$4,ROUND(IF($O637&lt;1.5,0,IF($O637&gt;3,1.5*$H637*$P637,($O637-1.5)*$H637*$P637)),2),0)</f>
        <v>69.75</v>
      </c>
      <c r="T637" s="582" t="n">
        <f aca="false">IF($O637&gt;$W$4,ROUND(IF($O637&lt;3,0,IF($O637&gt;4.5,1.5*$H637*$P637,($O637-3)*$H637*$P637)),2),0)</f>
        <v>17.67</v>
      </c>
      <c r="U637" s="582" t="n">
        <f aca="false">IF($O637&gt;$W$4,ROUND(IF($O637&lt;4.5,0,IF($O637&gt;6,($O637-4.5)*$H637*$P637,($O637-4.5)*$H637*$P637)),2),0)</f>
        <v>0</v>
      </c>
      <c r="V637" s="540" t="n">
        <f aca="false">IF($O637&gt;$W$4,IF($O637&lt;=4,ROUND($H637*($O637+0.5)*2,2),0),0)</f>
        <v>116.4</v>
      </c>
      <c r="W637" s="541" t="n">
        <f aca="false">IF($O637&gt;$W$4,IF($O637&gt;4,ROUND($H637*($O637+0.5)*2,2),0),0)</f>
        <v>0</v>
      </c>
      <c r="X637" s="573" t="str">
        <f aca="false">A637</f>
        <v>JD34</v>
      </c>
      <c r="Y637" s="576" t="n">
        <f aca="false">IF($D637=0.4,1.2,IF($D637=0.6,1.2,IF($D637=0.8,1.3,IF($D637=1,1.5,IF($D637=1.2,1.7,IF($D637&lt;=2,2,"--"))))))</f>
        <v>2</v>
      </c>
      <c r="Z637" s="583" t="s">
        <v>1151</v>
      </c>
      <c r="AA637" s="577" t="n">
        <f aca="false">Y637</f>
        <v>2</v>
      </c>
      <c r="AB637" s="584" t="n">
        <f aca="false">IF($Y637="--","--",I637)</f>
        <v>2.87342</v>
      </c>
      <c r="AC637" s="585" t="n">
        <f aca="false">IF($Y637="--","--",IF(D637&gt;1.5,0.15,ROUND($D637*0.1,2)))</f>
        <v>0.15</v>
      </c>
      <c r="AD637" s="585" t="n">
        <f aca="false">IF($Y637="--","--",0.15)</f>
        <v>0.15</v>
      </c>
      <c r="AE637" s="586" t="n">
        <f aca="false">IF($Y637="--","--",ROUND(AB637+AC637+AD637,2))</f>
        <v>3.17</v>
      </c>
      <c r="AF637" s="587" t="n">
        <f aca="false">IF($Y637="--","--",IF($AB637&lt;=2,$Y637+1,($Y637+1)+ROUNDUP($AB637-2,0)*0.1))</f>
        <v>3.1</v>
      </c>
      <c r="AG637" s="588" t="n">
        <f aca="false">IF($D637=0.4,0.92,IF($D637=0.6,0.68,IF($D637=0.8,0.74,IF($D637=1,0.7,IF($D637=1.2,0.66,IF($D637=1.5,0.6,IF($D637&lt;=2,(2.4-(D637+0.3)),"--")))))))</f>
        <v>0.1</v>
      </c>
      <c r="AH637" s="589" t="n">
        <f aca="false">IF($Y637="--","--",IF($AE637&lt;=$W$4,ROUND(IF($AE637&lt;1.5,$AE637*$AF637*$AG637,1.5*$AF637*$AG637),2),0))</f>
        <v>0</v>
      </c>
      <c r="AI637" s="589" t="n">
        <f aca="false">IF($Y637="--","--",IF($AE637&gt;$W$4,ROUND(IF($AE637&lt;1.5,$AE637*$AF637*$AG637,1.5*$AF637*$AG637),2),0))</f>
        <v>0.47</v>
      </c>
      <c r="AJ637" s="589" t="n">
        <f aca="false">IF($Y637="--","--",IF($AE637&gt;$W$4,ROUND(IF($AE637&lt;1.5,0,IF($AE637&gt;3,1.5*$AF637*$AG637,($AE637-1.5)*$AF637*$AG637)),2),0))</f>
        <v>0.47</v>
      </c>
      <c r="AK637" s="589" t="n">
        <f aca="false">IF($Y637="--","--",IF($AE637&gt;$W$4,ROUND(IF($AE637&lt;3,0,IF($AE637&gt;4.5,1.5*$AF637*$AG637,($AE637-3)*$AF637*$AG637)),2),0))</f>
        <v>0.05</v>
      </c>
      <c r="AL637" s="589" t="n">
        <f aca="false">IF($Y637="--","--",IF($AE637&gt;$W$4,ROUND(IF($AE637&lt;4.5,0,IF($AE637&gt;6,($AE637-4.5)*$AF637*$AG637,($AE637-4.5)*$AF637*$AG637)),2),0))</f>
        <v>0</v>
      </c>
      <c r="AM637" s="585" t="n">
        <f aca="false">IF($Y637="--","--",IF($AE637&gt;$W$4,IF($AE637&lt;=4,ROUND(($AG637*4)*($AE637+0.5)*2,2),0),0))</f>
        <v>2.94</v>
      </c>
      <c r="AN637" s="548" t="n">
        <f aca="false">IF($Y637="--","--",IF($AE637&gt;$W$4,IF($AE637&gt;4,ROUND(($AG637*4)*($AE637+0.5)*2,2),0),0))</f>
        <v>0</v>
      </c>
      <c r="AO637" s="573" t="s">
        <v>1710</v>
      </c>
      <c r="AP637" s="574" t="s">
        <v>10</v>
      </c>
      <c r="AQ637" s="590" t="s">
        <v>1711</v>
      </c>
      <c r="AR637" s="576" t="n">
        <v>2</v>
      </c>
      <c r="AS637" s="577" t="s">
        <v>1151</v>
      </c>
      <c r="AT637" s="577" t="n">
        <v>1.5</v>
      </c>
      <c r="AU637" s="578" t="n">
        <v>15</v>
      </c>
      <c r="AV637" s="576" t="n">
        <f aca="false">IF($Y637="--","--",Y637+0.2)</f>
        <v>2.2</v>
      </c>
      <c r="AW637" s="583" t="s">
        <v>1151</v>
      </c>
      <c r="AX637" s="577" t="n">
        <f aca="false">AV637</f>
        <v>2.2</v>
      </c>
      <c r="AY637" s="540" t="n">
        <f aca="false">IF(D637&gt;2,AU637,AU637-AV637)</f>
        <v>12.8</v>
      </c>
      <c r="AZ637" s="540" t="n">
        <f aca="false">N637</f>
        <v>0.5</v>
      </c>
      <c r="BA637" s="540" t="n">
        <f aca="false">P637</f>
        <v>3.1</v>
      </c>
      <c r="BB637" s="581" t="n">
        <f aca="false">IF(F637=0,IF(ROUND(AY637*(((N637*P637)+(((D637+M637*2)/6)*P637))-ROUND(((D637+M637*2)^2)*((PI()*96.379/(4*360))-((SIN((96.379/2)*PI()/180))*(COS((96.379/2)*PI()/180))/4)),4)),2),ROUND(AY637*(((N637*P637)+(((D637+M637*2)/4)*P637))-ROUND(((D637+M637*2)^2)*((PI()*120/(4*360))-((SIN((120/2)*PI()/180))*(COS((120/2)*PI()/180))/4)),4)),2)),0)</f>
        <v>0</v>
      </c>
      <c r="BC637" s="591" t="n">
        <f aca="false">IF(F637&gt;0,ROUND(AY637*N637*P637,2),0)</f>
        <v>19.84</v>
      </c>
      <c r="BD637" s="591" t="n">
        <f aca="false">SUM(Q637:U637,AH637:AL637)</f>
        <v>158.16</v>
      </c>
      <c r="BE637" s="591" t="n">
        <f aca="false">IF(F637=0,ROUND((PI()*((D637+M637*2)^2)/4)*AY637,2),ROUND((D637+M637*2)*(F637+M637*2)*AY637,2))</f>
        <v>52.99</v>
      </c>
      <c r="BF637" s="592" t="n">
        <f aca="false">IF(($I637+M637-0.15)&lt;=2,($I637+M637+0.15),IF(($I637+M637)&lt;=3,2.35,($I637+M637+0.2)-0.85))</f>
        <v>2.37342</v>
      </c>
      <c r="BG637" s="592" t="n">
        <f aca="false">IF(D637&gt;2,(I637-F637-M637-0.11),IF(($I637+M637)&lt;=2,0,IF(($I637+M637)&gt;3,0.85,(I637+M637+0.2-BF637))))</f>
        <v>0.85</v>
      </c>
      <c r="BH637" s="592" t="n">
        <f aca="false">IF(D637&gt;2,ROUND(((1.42+0.4)+(0.91+0.4))*2*BG637,2),ROUND(AV637*AX637*BF637,2))</f>
        <v>11.49</v>
      </c>
      <c r="BI637" s="592" t="n">
        <f aca="false">ROUND(((PI()*0.9^2)/4)*BG637,2)</f>
        <v>0.54</v>
      </c>
      <c r="BJ637" s="593" t="n">
        <f aca="false">ROUND(BD637-BE637-BH637-BI637-BB637-BC637,2)</f>
        <v>73.3</v>
      </c>
      <c r="BK637" s="594"/>
    </row>
    <row r="638" s="452" customFormat="true" ht="14.25" hidden="false" customHeight="false" outlineLevel="0" collapsed="false">
      <c r="A638" s="573" t="s">
        <v>1711</v>
      </c>
      <c r="B638" s="574" t="s">
        <v>10</v>
      </c>
      <c r="C638" s="575" t="s">
        <v>1712</v>
      </c>
      <c r="D638" s="576" t="n">
        <v>2</v>
      </c>
      <c r="E638" s="577" t="s">
        <v>1151</v>
      </c>
      <c r="F638" s="577" t="n">
        <v>1.5</v>
      </c>
      <c r="G638" s="576" t="s">
        <v>1193</v>
      </c>
      <c r="H638" s="578" t="n">
        <v>23</v>
      </c>
      <c r="I638" s="579" t="n">
        <v>2.59042</v>
      </c>
      <c r="J638" s="579" t="n">
        <v>2.78002</v>
      </c>
      <c r="K638" s="580" t="n">
        <v>0</v>
      </c>
      <c r="L638" s="581" t="n">
        <f aca="false">ROUND((I638+J638)/2,2)</f>
        <v>2.69</v>
      </c>
      <c r="M638" s="540" t="n">
        <f aca="false">IF(F638=0,ROUND($D638*0.1,2),IF(D638&gt;2.8,0.18,0.15))</f>
        <v>0.15</v>
      </c>
      <c r="N638" s="540" t="n">
        <f aca="false">IF(F638=0,IF(ROUND($D638/4,2),IF(ROUND(($D638*1.2)/6,2)&lt;0.1,0.1,ROUND(($D638*1.2)/6,2))),0.5)</f>
        <v>0.5</v>
      </c>
      <c r="O638" s="581" t="n">
        <f aca="false">L638+M638+N638</f>
        <v>3.34</v>
      </c>
      <c r="P638" s="581" t="n">
        <f aca="false">IF(O638&lt;2,(D638+M638*2)+0.6,(D638+M638*2)+0.6+ROUNDUP(O638-2,0)*0.1)</f>
        <v>3.1</v>
      </c>
      <c r="Q638" s="582" t="n">
        <f aca="false">IF($O638&lt;=$W$4,ROUND(IF($O638&lt;1.5,$O638*$H638*$P638,1.5*$H638*$P638),2),0)</f>
        <v>0</v>
      </c>
      <c r="R638" s="582" t="n">
        <f aca="false">IF($O638&gt;$W$4,ROUND(IF($O638&lt;1.5,$O638*$H638*$P638,1.5*$H638*$P638),2),0)</f>
        <v>106.95</v>
      </c>
      <c r="S638" s="582" t="n">
        <f aca="false">IF($O638&gt;$W$4,ROUND(IF($O638&lt;1.5,0,IF($O638&gt;3,1.5*$H638*$P638,($O638-1.5)*$H638*$P638)),2),0)</f>
        <v>106.95</v>
      </c>
      <c r="T638" s="582" t="n">
        <f aca="false">IF($O638&gt;$W$4,ROUND(IF($O638&lt;3,0,IF($O638&gt;4.5,1.5*$H638*$P638,($O638-3)*$H638*$P638)),2),0)</f>
        <v>24.24</v>
      </c>
      <c r="U638" s="582" t="n">
        <f aca="false">IF($O638&gt;$W$4,ROUND(IF($O638&lt;4.5,0,IF($O638&gt;6,($O638-4.5)*$H638*$P638,($O638-4.5)*$H638*$P638)),2),0)</f>
        <v>0</v>
      </c>
      <c r="V638" s="540" t="n">
        <f aca="false">IF($O638&gt;$W$4,IF($O638&lt;=4,ROUND($H638*($O638+0.5)*2,2),0),0)</f>
        <v>176.64</v>
      </c>
      <c r="W638" s="541" t="n">
        <f aca="false">IF($O638&gt;$W$4,IF($O638&gt;4,ROUND($H638*($O638+0.5)*2,2),0),0)</f>
        <v>0</v>
      </c>
      <c r="X638" s="573" t="str">
        <f aca="false">A638</f>
        <v>JD35</v>
      </c>
      <c r="Y638" s="576" t="n">
        <f aca="false">IF($D638=0.4,1.2,IF($D638=0.6,1.2,IF($D638=0.8,1.3,IF($D638=1,1.5,IF($D638=1.2,1.7,IF($D638&lt;=2,2,"--"))))))</f>
        <v>2</v>
      </c>
      <c r="Z638" s="583" t="s">
        <v>1151</v>
      </c>
      <c r="AA638" s="577" t="n">
        <f aca="false">Y638</f>
        <v>2</v>
      </c>
      <c r="AB638" s="584" t="n">
        <f aca="false">IF($Y638="--","--",I638)</f>
        <v>2.59042</v>
      </c>
      <c r="AC638" s="585" t="n">
        <f aca="false">IF($Y638="--","--",IF(D638&gt;1.5,0.15,ROUND($D638*0.1,2)))</f>
        <v>0.15</v>
      </c>
      <c r="AD638" s="585" t="n">
        <f aca="false">IF($Y638="--","--",0.15)</f>
        <v>0.15</v>
      </c>
      <c r="AE638" s="586" t="n">
        <f aca="false">IF($Y638="--","--",ROUND(AB638+AC638+AD638,2))</f>
        <v>2.89</v>
      </c>
      <c r="AF638" s="587" t="n">
        <f aca="false">IF($Y638="--","--",IF($AB638&lt;=2,$Y638+1,($Y638+1)+ROUNDUP($AB638-2,0)*0.1))</f>
        <v>3.1</v>
      </c>
      <c r="AG638" s="588" t="n">
        <f aca="false">IF($D638=0.4,0.92,IF($D638=0.6,0.68,IF($D638=0.8,0.74,IF($D638=1,0.7,IF($D638=1.2,0.66,IF($D638=1.5,0.6,IF($D638&lt;=2,(2.4-(D638+0.3)),"--")))))))</f>
        <v>0.1</v>
      </c>
      <c r="AH638" s="589" t="n">
        <f aca="false">IF($Y638="--","--",IF($AE638&lt;=$W$4,ROUND(IF($AE638&lt;1.5,$AE638*$AF638*$AG638,1.5*$AF638*$AG638),2),0))</f>
        <v>0</v>
      </c>
      <c r="AI638" s="589" t="n">
        <f aca="false">IF($Y638="--","--",IF($AE638&gt;$W$4,ROUND(IF($AE638&lt;1.5,$AE638*$AF638*$AG638,1.5*$AF638*$AG638),2),0))</f>
        <v>0.47</v>
      </c>
      <c r="AJ638" s="589" t="n">
        <f aca="false">IF($Y638="--","--",IF($AE638&gt;$W$4,ROUND(IF($AE638&lt;1.5,0,IF($AE638&gt;3,1.5*$AF638*$AG638,($AE638-1.5)*$AF638*$AG638)),2),0))</f>
        <v>0.43</v>
      </c>
      <c r="AK638" s="589" t="n">
        <f aca="false">IF($Y638="--","--",IF($AE638&gt;$W$4,ROUND(IF($AE638&lt;3,0,IF($AE638&gt;4.5,1.5*$AF638*$AG638,($AE638-3)*$AF638*$AG638)),2),0))</f>
        <v>0</v>
      </c>
      <c r="AL638" s="589" t="n">
        <f aca="false">IF($Y638="--","--",IF($AE638&gt;$W$4,ROUND(IF($AE638&lt;4.5,0,IF($AE638&gt;6,($AE638-4.5)*$AF638*$AG638,($AE638-4.5)*$AF638*$AG638)),2),0))</f>
        <v>0</v>
      </c>
      <c r="AM638" s="585" t="n">
        <f aca="false">IF($Y638="--","--",IF($AE638&gt;$W$4,IF($AE638&lt;=4,ROUND(($AG638*4)*($AE638+0.5)*2,2),0),0))</f>
        <v>2.71</v>
      </c>
      <c r="AN638" s="548" t="n">
        <f aca="false">IF($Y638="--","--",IF($AE638&gt;$W$4,IF($AE638&gt;4,ROUND(($AG638*4)*($AE638+0.5)*2,2),0),0))</f>
        <v>0</v>
      </c>
      <c r="AO638" s="573" t="s">
        <v>1711</v>
      </c>
      <c r="AP638" s="574" t="s">
        <v>10</v>
      </c>
      <c r="AQ638" s="590" t="s">
        <v>1712</v>
      </c>
      <c r="AR638" s="576" t="n">
        <v>2</v>
      </c>
      <c r="AS638" s="577" t="s">
        <v>1151</v>
      </c>
      <c r="AT638" s="577" t="n">
        <v>1.5</v>
      </c>
      <c r="AU638" s="578" t="n">
        <v>23</v>
      </c>
      <c r="AV638" s="576" t="n">
        <f aca="false">IF($Y638="--","--",Y638+0.2)</f>
        <v>2.2</v>
      </c>
      <c r="AW638" s="583" t="s">
        <v>1151</v>
      </c>
      <c r="AX638" s="577" t="n">
        <f aca="false">AV638</f>
        <v>2.2</v>
      </c>
      <c r="AY638" s="540" t="n">
        <f aca="false">IF(D638&gt;2,AU638,AU638-AV638)</f>
        <v>20.8</v>
      </c>
      <c r="AZ638" s="540" t="n">
        <f aca="false">N638</f>
        <v>0.5</v>
      </c>
      <c r="BA638" s="540" t="n">
        <f aca="false">P638</f>
        <v>3.1</v>
      </c>
      <c r="BB638" s="581" t="n">
        <f aca="false">IF(F638=0,IF(ROUND(AY638*(((N638*P638)+(((D638+M638*2)/6)*P638))-ROUND(((D638+M638*2)^2)*((PI()*96.379/(4*360))-((SIN((96.379/2)*PI()/180))*(COS((96.379/2)*PI()/180))/4)),4)),2),ROUND(AY638*(((N638*P638)+(((D638+M638*2)/4)*P638))-ROUND(((D638+M638*2)^2)*((PI()*120/(4*360))-((SIN((120/2)*PI()/180))*(COS((120/2)*PI()/180))/4)),4)),2)),0)</f>
        <v>0</v>
      </c>
      <c r="BC638" s="591" t="n">
        <f aca="false">IF(F638&gt;0,ROUND(AY638*N638*P638,2),0)</f>
        <v>32.24</v>
      </c>
      <c r="BD638" s="591" t="n">
        <f aca="false">SUM(Q638:U638,AH638:AL638)</f>
        <v>239.04</v>
      </c>
      <c r="BE638" s="591" t="n">
        <f aca="false">IF(F638=0,ROUND((PI()*((D638+M638*2)^2)/4)*AY638,2),ROUND((D638+M638*2)*(F638+M638*2)*AY638,2))</f>
        <v>86.11</v>
      </c>
      <c r="BF638" s="592" t="n">
        <f aca="false">IF(($I638+M638-0.15)&lt;=2,($I638+M638+0.15),IF(($I638+M638)&lt;=3,2.35,($I638+M638+0.2)-0.85))</f>
        <v>2.35</v>
      </c>
      <c r="BG638" s="592" t="n">
        <f aca="false">IF(D638&gt;2,(I638-F638-M638-0.11),IF(($I638+M638)&lt;=2,0,IF(($I638+M638)&gt;3,0.85,(I638+M638+0.2-BF638))))</f>
        <v>0.59042</v>
      </c>
      <c r="BH638" s="592" t="n">
        <f aca="false">IF(D638&gt;2,ROUND(((1.42+0.4)+(0.91+0.4))*2*BG638,2),ROUND(AV638*AX638*BF638,2))</f>
        <v>11.37</v>
      </c>
      <c r="BI638" s="592" t="n">
        <f aca="false">ROUND(((PI()*0.9^2)/4)*BG638,2)</f>
        <v>0.38</v>
      </c>
      <c r="BJ638" s="593" t="n">
        <f aca="false">ROUND(BD638-BE638-BH638-BI638-BB638-BC638,2)</f>
        <v>108.94</v>
      </c>
      <c r="BK638" s="594"/>
    </row>
    <row r="639" s="452" customFormat="true" ht="14.25" hidden="false" customHeight="false" outlineLevel="0" collapsed="false">
      <c r="A639" s="573" t="s">
        <v>1712</v>
      </c>
      <c r="B639" s="574" t="s">
        <v>10</v>
      </c>
      <c r="C639" s="575" t="s">
        <v>1713</v>
      </c>
      <c r="D639" s="576" t="n">
        <v>2</v>
      </c>
      <c r="E639" s="577" t="s">
        <v>1151</v>
      </c>
      <c r="F639" s="577" t="n">
        <v>1.5</v>
      </c>
      <c r="G639" s="576" t="s">
        <v>1193</v>
      </c>
      <c r="H639" s="578" t="n">
        <v>14</v>
      </c>
      <c r="I639" s="579" t="n">
        <v>2.78002</v>
      </c>
      <c r="J639" s="579" t="n">
        <v>2.55782</v>
      </c>
      <c r="K639" s="580" t="n">
        <v>0</v>
      </c>
      <c r="L639" s="581" t="n">
        <f aca="false">ROUND((I639+J639)/2,2)</f>
        <v>2.67</v>
      </c>
      <c r="M639" s="540" t="n">
        <f aca="false">IF(F639=0,ROUND($D639*0.1,2),IF(D639&gt;2.8,0.18,0.15))</f>
        <v>0.15</v>
      </c>
      <c r="N639" s="540" t="n">
        <f aca="false">IF(F639=0,IF(ROUND($D639/4,2),IF(ROUND(($D639*1.2)/6,2)&lt;0.1,0.1,ROUND(($D639*1.2)/6,2))),0.5)</f>
        <v>0.5</v>
      </c>
      <c r="O639" s="581" t="n">
        <f aca="false">L639+M639+N639</f>
        <v>3.32</v>
      </c>
      <c r="P639" s="581" t="n">
        <f aca="false">IF(O639&lt;2,(D639+M639*2)+0.6,(D639+M639*2)+0.6+ROUNDUP(O639-2,0)*0.1)</f>
        <v>3.1</v>
      </c>
      <c r="Q639" s="582" t="n">
        <f aca="false">IF($O639&lt;=$W$4,ROUND(IF($O639&lt;1.5,$O639*$H639*$P639,1.5*$H639*$P639),2),0)</f>
        <v>0</v>
      </c>
      <c r="R639" s="582" t="n">
        <f aca="false">IF($O639&gt;$W$4,ROUND(IF($O639&lt;1.5,$O639*$H639*$P639,1.5*$H639*$P639),2),0)</f>
        <v>65.1</v>
      </c>
      <c r="S639" s="582" t="n">
        <f aca="false">IF($O639&gt;$W$4,ROUND(IF($O639&lt;1.5,0,IF($O639&gt;3,1.5*$H639*$P639,($O639-1.5)*$H639*$P639)),2),0)</f>
        <v>65.1</v>
      </c>
      <c r="T639" s="582" t="n">
        <f aca="false">IF($O639&gt;$W$4,ROUND(IF($O639&lt;3,0,IF($O639&gt;4.5,1.5*$H639*$P639,($O639-3)*$H639*$P639)),2),0)</f>
        <v>13.89</v>
      </c>
      <c r="U639" s="582" t="n">
        <f aca="false">IF($O639&gt;$W$4,ROUND(IF($O639&lt;4.5,0,IF($O639&gt;6,($O639-4.5)*$H639*$P639,($O639-4.5)*$H639*$P639)),2),0)</f>
        <v>0</v>
      </c>
      <c r="V639" s="540" t="n">
        <f aca="false">IF($O639&gt;$W$4,IF($O639&lt;=4,ROUND($H639*($O639+0.5)*2,2),0),0)</f>
        <v>106.96</v>
      </c>
      <c r="W639" s="541" t="n">
        <f aca="false">IF($O639&gt;$W$4,IF($O639&gt;4,ROUND($H639*($O639+0.5)*2,2),0),0)</f>
        <v>0</v>
      </c>
      <c r="X639" s="573" t="str">
        <f aca="false">A639</f>
        <v>JD36</v>
      </c>
      <c r="Y639" s="576" t="n">
        <f aca="false">IF($D639=0.4,1.2,IF($D639=0.6,1.2,IF($D639=0.8,1.3,IF($D639=1,1.5,IF($D639=1.2,1.7,IF($D639&lt;=2,2,"--"))))))</f>
        <v>2</v>
      </c>
      <c r="Z639" s="583" t="s">
        <v>1151</v>
      </c>
      <c r="AA639" s="577" t="n">
        <f aca="false">Y639</f>
        <v>2</v>
      </c>
      <c r="AB639" s="584" t="n">
        <f aca="false">IF($Y639="--","--",I639)</f>
        <v>2.78002</v>
      </c>
      <c r="AC639" s="585" t="n">
        <f aca="false">IF($Y639="--","--",IF(D639&gt;1.5,0.15,ROUND($D639*0.1,2)))</f>
        <v>0.15</v>
      </c>
      <c r="AD639" s="585" t="n">
        <f aca="false">IF($Y639="--","--",0.15)</f>
        <v>0.15</v>
      </c>
      <c r="AE639" s="586" t="n">
        <f aca="false">IF($Y639="--","--",ROUND(AB639+AC639+AD639,2))</f>
        <v>3.08</v>
      </c>
      <c r="AF639" s="587" t="n">
        <f aca="false">IF($Y639="--","--",IF($AB639&lt;=2,$Y639+1,($Y639+1)+ROUNDUP($AB639-2,0)*0.1))</f>
        <v>3.1</v>
      </c>
      <c r="AG639" s="588" t="n">
        <f aca="false">IF($D639=0.4,0.92,IF($D639=0.6,0.68,IF($D639=0.8,0.74,IF($D639=1,0.7,IF($D639=1.2,0.66,IF($D639=1.5,0.6,IF($D639&lt;=2,(2.4-(D639+0.3)),"--")))))))</f>
        <v>0.1</v>
      </c>
      <c r="AH639" s="589" t="n">
        <f aca="false">IF($Y639="--","--",IF($AE639&lt;=$W$4,ROUND(IF($AE639&lt;1.5,$AE639*$AF639*$AG639,1.5*$AF639*$AG639),2),0))</f>
        <v>0</v>
      </c>
      <c r="AI639" s="589" t="n">
        <f aca="false">IF($Y639="--","--",IF($AE639&gt;$W$4,ROUND(IF($AE639&lt;1.5,$AE639*$AF639*$AG639,1.5*$AF639*$AG639),2),0))</f>
        <v>0.47</v>
      </c>
      <c r="AJ639" s="589" t="n">
        <f aca="false">IF($Y639="--","--",IF($AE639&gt;$W$4,ROUND(IF($AE639&lt;1.5,0,IF($AE639&gt;3,1.5*$AF639*$AG639,($AE639-1.5)*$AF639*$AG639)),2),0))</f>
        <v>0.47</v>
      </c>
      <c r="AK639" s="589" t="n">
        <f aca="false">IF($Y639="--","--",IF($AE639&gt;$W$4,ROUND(IF($AE639&lt;3,0,IF($AE639&gt;4.5,1.5*$AF639*$AG639,($AE639-3)*$AF639*$AG639)),2),0))</f>
        <v>0.02</v>
      </c>
      <c r="AL639" s="589" t="n">
        <f aca="false">IF($Y639="--","--",IF($AE639&gt;$W$4,ROUND(IF($AE639&lt;4.5,0,IF($AE639&gt;6,($AE639-4.5)*$AF639*$AG639,($AE639-4.5)*$AF639*$AG639)),2),0))</f>
        <v>0</v>
      </c>
      <c r="AM639" s="585" t="n">
        <f aca="false">IF($Y639="--","--",IF($AE639&gt;$W$4,IF($AE639&lt;=4,ROUND(($AG639*4)*($AE639+0.5)*2,2),0),0))</f>
        <v>2.86</v>
      </c>
      <c r="AN639" s="548" t="n">
        <f aca="false">IF($Y639="--","--",IF($AE639&gt;$W$4,IF($AE639&gt;4,ROUND(($AG639*4)*($AE639+0.5)*2,2),0),0))</f>
        <v>0</v>
      </c>
      <c r="AO639" s="573" t="s">
        <v>1712</v>
      </c>
      <c r="AP639" s="574" t="s">
        <v>10</v>
      </c>
      <c r="AQ639" s="590" t="s">
        <v>1713</v>
      </c>
      <c r="AR639" s="576" t="n">
        <v>2</v>
      </c>
      <c r="AS639" s="577" t="s">
        <v>1151</v>
      </c>
      <c r="AT639" s="577" t="n">
        <v>1.5</v>
      </c>
      <c r="AU639" s="578" t="n">
        <v>14</v>
      </c>
      <c r="AV639" s="576" t="n">
        <f aca="false">IF($Y639="--","--",Y639+0.2)</f>
        <v>2.2</v>
      </c>
      <c r="AW639" s="583" t="s">
        <v>1151</v>
      </c>
      <c r="AX639" s="577" t="n">
        <f aca="false">AV639</f>
        <v>2.2</v>
      </c>
      <c r="AY639" s="540" t="n">
        <f aca="false">IF(D639&gt;2,AU639,AU639-AV639)</f>
        <v>11.8</v>
      </c>
      <c r="AZ639" s="540" t="n">
        <f aca="false">N639</f>
        <v>0.5</v>
      </c>
      <c r="BA639" s="540" t="n">
        <f aca="false">P639</f>
        <v>3.1</v>
      </c>
      <c r="BB639" s="581" t="n">
        <f aca="false">IF(F639=0,IF(ROUND(AY639*(((N639*P639)+(((D639+M639*2)/6)*P639))-ROUND(((D639+M639*2)^2)*((PI()*96.379/(4*360))-((SIN((96.379/2)*PI()/180))*(COS((96.379/2)*PI()/180))/4)),4)),2),ROUND(AY639*(((N639*P639)+(((D639+M639*2)/4)*P639))-ROUND(((D639+M639*2)^2)*((PI()*120/(4*360))-((SIN((120/2)*PI()/180))*(COS((120/2)*PI()/180))/4)),4)),2)),0)</f>
        <v>0</v>
      </c>
      <c r="BC639" s="591" t="n">
        <f aca="false">IF(F639&gt;0,ROUND(AY639*N639*P639,2),0)</f>
        <v>18.29</v>
      </c>
      <c r="BD639" s="591" t="n">
        <f aca="false">SUM(Q639:U639,AH639:AL639)</f>
        <v>145.05</v>
      </c>
      <c r="BE639" s="591" t="n">
        <f aca="false">IF(F639=0,ROUND((PI()*((D639+M639*2)^2)/4)*AY639,2),ROUND((D639+M639*2)*(F639+M639*2)*AY639,2))</f>
        <v>48.85</v>
      </c>
      <c r="BF639" s="592" t="n">
        <f aca="false">IF(($I639+M639-0.15)&lt;=2,($I639+M639+0.15),IF(($I639+M639)&lt;=3,2.35,($I639+M639+0.2)-0.85))</f>
        <v>2.35</v>
      </c>
      <c r="BG639" s="592" t="n">
        <f aca="false">IF(D639&gt;2,(I639-F639-M639-0.11),IF(($I639+M639)&lt;=2,0,IF(($I639+M639)&gt;3,0.85,(I639+M639+0.2-BF639))))</f>
        <v>0.78002</v>
      </c>
      <c r="BH639" s="592" t="n">
        <f aca="false">IF(D639&gt;2,ROUND(((1.42+0.4)+(0.91+0.4))*2*BG639,2),ROUND(AV639*AX639*BF639,2))</f>
        <v>11.37</v>
      </c>
      <c r="BI639" s="592" t="n">
        <f aca="false">ROUND(((PI()*0.9^2)/4)*BG639,2)</f>
        <v>0.5</v>
      </c>
      <c r="BJ639" s="593" t="n">
        <f aca="false">ROUND(BD639-BE639-BH639-BI639-BB639-BC639,2)</f>
        <v>66.04</v>
      </c>
      <c r="BK639" s="594"/>
    </row>
    <row r="640" s="452" customFormat="true" ht="14.25" hidden="false" customHeight="false" outlineLevel="0" collapsed="false">
      <c r="A640" s="573" t="s">
        <v>1713</v>
      </c>
      <c r="B640" s="574" t="s">
        <v>10</v>
      </c>
      <c r="C640" s="575" t="s">
        <v>1613</v>
      </c>
      <c r="D640" s="576" t="n">
        <v>2</v>
      </c>
      <c r="E640" s="577" t="s">
        <v>1151</v>
      </c>
      <c r="F640" s="577" t="n">
        <v>1.5</v>
      </c>
      <c r="G640" s="576" t="s">
        <v>1193</v>
      </c>
      <c r="H640" s="578" t="n">
        <v>26</v>
      </c>
      <c r="I640" s="579" t="n">
        <v>2.55782</v>
      </c>
      <c r="J640" s="579" t="n">
        <v>2.40212</v>
      </c>
      <c r="K640" s="580" t="n">
        <v>0</v>
      </c>
      <c r="L640" s="581" t="n">
        <f aca="false">ROUND((I640+J640)/2,2)</f>
        <v>2.48</v>
      </c>
      <c r="M640" s="540" t="n">
        <f aca="false">IF(F640=0,ROUND($D640*0.1,2),IF(D640&gt;2.8,0.18,0.15))</f>
        <v>0.15</v>
      </c>
      <c r="N640" s="540" t="n">
        <f aca="false">IF(F640=0,IF(ROUND($D640/4,2),IF(ROUND(($D640*1.2)/6,2)&lt;0.1,0.1,ROUND(($D640*1.2)/6,2))),0.5)</f>
        <v>0.5</v>
      </c>
      <c r="O640" s="581" t="n">
        <f aca="false">L640+M640+N640</f>
        <v>3.13</v>
      </c>
      <c r="P640" s="581" t="n">
        <f aca="false">IF(O640&lt;2,(D640+M640*2)+0.6,(D640+M640*2)+0.6+ROUNDUP(O640-2,0)*0.1)</f>
        <v>3.1</v>
      </c>
      <c r="Q640" s="582" t="n">
        <f aca="false">IF($O640&lt;=$W$4,ROUND(IF($O640&lt;1.5,$O640*$H640*$P640,1.5*$H640*$P640),2),0)</f>
        <v>0</v>
      </c>
      <c r="R640" s="582" t="n">
        <f aca="false">IF($O640&gt;$W$4,ROUND(IF($O640&lt;1.5,$O640*$H640*$P640,1.5*$H640*$P640),2),0)</f>
        <v>120.9</v>
      </c>
      <c r="S640" s="582" t="n">
        <f aca="false">IF($O640&gt;$W$4,ROUND(IF($O640&lt;1.5,0,IF($O640&gt;3,1.5*$H640*$P640,($O640-1.5)*$H640*$P640)),2),0)</f>
        <v>120.9</v>
      </c>
      <c r="T640" s="582" t="n">
        <f aca="false">IF($O640&gt;$W$4,ROUND(IF($O640&lt;3,0,IF($O640&gt;4.5,1.5*$H640*$P640,($O640-3)*$H640*$P640)),2),0)</f>
        <v>10.48</v>
      </c>
      <c r="U640" s="582" t="n">
        <f aca="false">IF($O640&gt;$W$4,ROUND(IF($O640&lt;4.5,0,IF($O640&gt;6,($O640-4.5)*$H640*$P640,($O640-4.5)*$H640*$P640)),2),0)</f>
        <v>0</v>
      </c>
      <c r="V640" s="540" t="n">
        <f aca="false">IF($O640&gt;$W$4,IF($O640&lt;=4,ROUND($H640*($O640+0.5)*2,2),0),0)</f>
        <v>188.76</v>
      </c>
      <c r="W640" s="541" t="n">
        <f aca="false">IF($O640&gt;$W$4,IF($O640&gt;4,ROUND($H640*($O640+0.5)*2,2),0),0)</f>
        <v>0</v>
      </c>
      <c r="X640" s="573" t="str">
        <f aca="false">A640</f>
        <v>JD37</v>
      </c>
      <c r="Y640" s="576" t="n">
        <f aca="false">IF($D640=0.4,1.2,IF($D640=0.6,1.2,IF($D640=0.8,1.3,IF($D640=1,1.5,IF($D640=1.2,1.7,IF($D640&lt;=2,2,"--"))))))</f>
        <v>2</v>
      </c>
      <c r="Z640" s="583" t="s">
        <v>1151</v>
      </c>
      <c r="AA640" s="577" t="n">
        <f aca="false">Y640</f>
        <v>2</v>
      </c>
      <c r="AB640" s="584" t="n">
        <f aca="false">IF($Y640="--","--",I640)</f>
        <v>2.55782</v>
      </c>
      <c r="AC640" s="585" t="n">
        <f aca="false">IF($Y640="--","--",IF(D640&gt;1.5,0.15,ROUND($D640*0.1,2)))</f>
        <v>0.15</v>
      </c>
      <c r="AD640" s="585" t="n">
        <f aca="false">IF($Y640="--","--",0.15)</f>
        <v>0.15</v>
      </c>
      <c r="AE640" s="586" t="n">
        <f aca="false">IF($Y640="--","--",ROUND(AB640+AC640+AD640,2))</f>
        <v>2.86</v>
      </c>
      <c r="AF640" s="587" t="n">
        <f aca="false">IF($Y640="--","--",IF($AB640&lt;=2,$Y640+1,($Y640+1)+ROUNDUP($AB640-2,0)*0.1))</f>
        <v>3.1</v>
      </c>
      <c r="AG640" s="588" t="n">
        <f aca="false">IF($D640=0.4,0.92,IF($D640=0.6,0.68,IF($D640=0.8,0.74,IF($D640=1,0.7,IF($D640=1.2,0.66,IF($D640=1.5,0.6,IF($D640&lt;=2,(2.4-(D640+0.3)),"--")))))))</f>
        <v>0.1</v>
      </c>
      <c r="AH640" s="589" t="n">
        <f aca="false">IF($Y640="--","--",IF($AE640&lt;=$W$4,ROUND(IF($AE640&lt;1.5,$AE640*$AF640*$AG640,1.5*$AF640*$AG640),2),0))</f>
        <v>0</v>
      </c>
      <c r="AI640" s="589" t="n">
        <f aca="false">IF($Y640="--","--",IF($AE640&gt;$W$4,ROUND(IF($AE640&lt;1.5,$AE640*$AF640*$AG640,1.5*$AF640*$AG640),2),0))</f>
        <v>0.47</v>
      </c>
      <c r="AJ640" s="589" t="n">
        <f aca="false">IF($Y640="--","--",IF($AE640&gt;$W$4,ROUND(IF($AE640&lt;1.5,0,IF($AE640&gt;3,1.5*$AF640*$AG640,($AE640-1.5)*$AF640*$AG640)),2),0))</f>
        <v>0.42</v>
      </c>
      <c r="AK640" s="589" t="n">
        <f aca="false">IF($Y640="--","--",IF($AE640&gt;$W$4,ROUND(IF($AE640&lt;3,0,IF($AE640&gt;4.5,1.5*$AF640*$AG640,($AE640-3)*$AF640*$AG640)),2),0))</f>
        <v>0</v>
      </c>
      <c r="AL640" s="589" t="n">
        <f aca="false">IF($Y640="--","--",IF($AE640&gt;$W$4,ROUND(IF($AE640&lt;4.5,0,IF($AE640&gt;6,($AE640-4.5)*$AF640*$AG640,($AE640-4.5)*$AF640*$AG640)),2),0))</f>
        <v>0</v>
      </c>
      <c r="AM640" s="585" t="n">
        <f aca="false">IF($Y640="--","--",IF($AE640&gt;$W$4,IF($AE640&lt;=4,ROUND(($AG640*4)*($AE640+0.5)*2,2),0),0))</f>
        <v>2.69</v>
      </c>
      <c r="AN640" s="548" t="n">
        <f aca="false">IF($Y640="--","--",IF($AE640&gt;$W$4,IF($AE640&gt;4,ROUND(($AG640*4)*($AE640+0.5)*2,2),0),0))</f>
        <v>0</v>
      </c>
      <c r="AO640" s="573" t="s">
        <v>1713</v>
      </c>
      <c r="AP640" s="574" t="s">
        <v>10</v>
      </c>
      <c r="AQ640" s="590" t="s">
        <v>1613</v>
      </c>
      <c r="AR640" s="576" t="n">
        <v>2</v>
      </c>
      <c r="AS640" s="577" t="s">
        <v>1151</v>
      </c>
      <c r="AT640" s="577" t="n">
        <v>1.5</v>
      </c>
      <c r="AU640" s="578" t="n">
        <v>26</v>
      </c>
      <c r="AV640" s="576" t="n">
        <f aca="false">IF($Y640="--","--",Y640+0.2)</f>
        <v>2.2</v>
      </c>
      <c r="AW640" s="583" t="s">
        <v>1151</v>
      </c>
      <c r="AX640" s="577" t="n">
        <f aca="false">AV640</f>
        <v>2.2</v>
      </c>
      <c r="AY640" s="540" t="n">
        <f aca="false">IF(D640&gt;2,AU640,AU640-AV640)</f>
        <v>23.8</v>
      </c>
      <c r="AZ640" s="540" t="n">
        <f aca="false">N640</f>
        <v>0.5</v>
      </c>
      <c r="BA640" s="540" t="n">
        <f aca="false">P640</f>
        <v>3.1</v>
      </c>
      <c r="BB640" s="581" t="n">
        <f aca="false">IF(F640=0,IF(ROUND(AY640*(((N640*P640)+(((D640+M640*2)/6)*P640))-ROUND(((D640+M640*2)^2)*((PI()*96.379/(4*360))-((SIN((96.379/2)*PI()/180))*(COS((96.379/2)*PI()/180))/4)),4)),2),ROUND(AY640*(((N640*P640)+(((D640+M640*2)/4)*P640))-ROUND(((D640+M640*2)^2)*((PI()*120/(4*360))-((SIN((120/2)*PI()/180))*(COS((120/2)*PI()/180))/4)),4)),2)),0)</f>
        <v>0</v>
      </c>
      <c r="BC640" s="591" t="n">
        <f aca="false">IF(F640&gt;0,ROUND(AY640*N640*P640,2),0)</f>
        <v>36.89</v>
      </c>
      <c r="BD640" s="591" t="n">
        <f aca="false">SUM(Q640:U640,AH640:AL640)</f>
        <v>253.17</v>
      </c>
      <c r="BE640" s="591" t="n">
        <f aca="false">IF(F640=0,ROUND((PI()*((D640+M640*2)^2)/4)*AY640,2),ROUND((D640+M640*2)*(F640+M640*2)*AY640,2))</f>
        <v>98.53</v>
      </c>
      <c r="BF640" s="592" t="n">
        <f aca="false">IF(($I640+M640-0.15)&lt;=2,($I640+M640+0.15),IF(($I640+M640)&lt;=3,2.35,($I640+M640+0.2)-0.85))</f>
        <v>2.35</v>
      </c>
      <c r="BG640" s="592" t="n">
        <f aca="false">IF(D640&gt;2,(I640-F640-M640-0.11),IF(($I640+M640)&lt;=2,0,IF(($I640+M640)&gt;3,0.85,(I640+M640+0.2-BF640))))</f>
        <v>0.55782</v>
      </c>
      <c r="BH640" s="592" t="n">
        <f aca="false">IF(D640&gt;2,ROUND(((1.42+0.4)+(0.91+0.4))*2*BG640,2),ROUND(AV640*AX640*BF640,2))</f>
        <v>11.37</v>
      </c>
      <c r="BI640" s="592" t="n">
        <f aca="false">ROUND(((PI()*0.9^2)/4)*BG640,2)</f>
        <v>0.35</v>
      </c>
      <c r="BJ640" s="593" t="n">
        <f aca="false">ROUND(BD640-BE640-BH640-BI640-BB640-BC640,2)</f>
        <v>106.03</v>
      </c>
      <c r="BK640" s="594"/>
    </row>
    <row r="641" s="452" customFormat="true" ht="14.25" hidden="false" customHeight="false" outlineLevel="0" collapsed="false">
      <c r="A641" s="573" t="s">
        <v>1613</v>
      </c>
      <c r="B641" s="574" t="s">
        <v>10</v>
      </c>
      <c r="C641" s="575" t="s">
        <v>1714</v>
      </c>
      <c r="D641" s="576" t="n">
        <v>2.5</v>
      </c>
      <c r="E641" s="577" t="s">
        <v>1151</v>
      </c>
      <c r="F641" s="577" t="n">
        <v>1.5</v>
      </c>
      <c r="G641" s="576" t="s">
        <v>1193</v>
      </c>
      <c r="H641" s="578" t="n">
        <v>25</v>
      </c>
      <c r="I641" s="579" t="n">
        <v>2.40212</v>
      </c>
      <c r="J641" s="579" t="n">
        <v>2.36062</v>
      </c>
      <c r="K641" s="580" t="n">
        <v>0</v>
      </c>
      <c r="L641" s="581" t="n">
        <f aca="false">ROUND((I641+J641)/2,2)</f>
        <v>2.38</v>
      </c>
      <c r="M641" s="540" t="n">
        <f aca="false">IF(F641=0,ROUND($D641*0.1,2),IF(D641&gt;2.8,0.18,0.15))</f>
        <v>0.15</v>
      </c>
      <c r="N641" s="540" t="n">
        <f aca="false">IF(F641=0,IF(ROUND($D641/4,2),IF(ROUND(($D641*1.2)/6,2)&lt;0.1,0.1,ROUND(($D641*1.2)/6,2))),0.5)</f>
        <v>0.5</v>
      </c>
      <c r="O641" s="581" t="n">
        <f aca="false">L641+M641+N641</f>
        <v>3.03</v>
      </c>
      <c r="P641" s="581" t="n">
        <f aca="false">IF(O641&lt;2,(D641+M641*2)+0.6,(D641+M641*2)+0.6+ROUNDUP(O641-2,0)*0.1)</f>
        <v>3.6</v>
      </c>
      <c r="Q641" s="582" t="n">
        <f aca="false">IF($O641&lt;=$W$4,ROUND(IF($O641&lt;1.5,$O641*$H641*$P641,1.5*$H641*$P641),2),0)</f>
        <v>0</v>
      </c>
      <c r="R641" s="582" t="n">
        <f aca="false">IF($O641&gt;$W$4,ROUND(IF($O641&lt;1.5,$O641*$H641*$P641,1.5*$H641*$P641),2),0)</f>
        <v>135</v>
      </c>
      <c r="S641" s="582" t="n">
        <f aca="false">IF($O641&gt;$W$4,ROUND(IF($O641&lt;1.5,0,IF($O641&gt;3,1.5*$H641*$P641,($O641-1.5)*$H641*$P641)),2),0)</f>
        <v>135</v>
      </c>
      <c r="T641" s="582" t="n">
        <f aca="false">IF($O641&gt;$W$4,ROUND(IF($O641&lt;3,0,IF($O641&gt;4.5,1.5*$H641*$P641,($O641-3)*$H641*$P641)),2),0)</f>
        <v>2.7</v>
      </c>
      <c r="U641" s="582" t="n">
        <f aca="false">IF($O641&gt;$W$4,ROUND(IF($O641&lt;4.5,0,IF($O641&gt;6,($O641-4.5)*$H641*$P641,($O641-4.5)*$H641*$P641)),2),0)</f>
        <v>0</v>
      </c>
      <c r="V641" s="540" t="n">
        <f aca="false">IF($O641&gt;$W$4,IF($O641&lt;=4,ROUND($H641*($O641+0.5)*2,2),0),0)</f>
        <v>176.5</v>
      </c>
      <c r="W641" s="541" t="n">
        <f aca="false">IF($O641&gt;$W$4,IF($O641&gt;4,ROUND($H641*($O641+0.5)*2,2),0),0)</f>
        <v>0</v>
      </c>
      <c r="X641" s="573" t="str">
        <f aca="false">A641</f>
        <v>JD38</v>
      </c>
      <c r="Y641" s="576" t="str">
        <f aca="false">IF($D641=0.4,1.2,IF($D641=0.6,1.2,IF($D641=0.8,1.3,IF($D641=1,1.5,IF($D641=1.2,1.7,IF($D641&lt;=2,2,"--"))))))</f>
        <v>--</v>
      </c>
      <c r="Z641" s="583" t="s">
        <v>1151</v>
      </c>
      <c r="AA641" s="577" t="str">
        <f aca="false">Y641</f>
        <v>--</v>
      </c>
      <c r="AB641" s="584" t="str">
        <f aca="false">IF($Y641="--","--",I641)</f>
        <v>--</v>
      </c>
      <c r="AC641" s="585" t="str">
        <f aca="false">IF($Y641="--","--",IF(D641&gt;1.5,0.15,ROUND($D641*0.1,2)))</f>
        <v>--</v>
      </c>
      <c r="AD641" s="585" t="str">
        <f aca="false">IF($Y641="--","--",0.15)</f>
        <v>--</v>
      </c>
      <c r="AE641" s="586" t="str">
        <f aca="false">IF($Y641="--","--",ROUND(AB641+AC641+AD641,2))</f>
        <v>--</v>
      </c>
      <c r="AF641" s="587" t="str">
        <f aca="false">IF($Y641="--","--",IF($AB641&lt;=2,$Y641+1,($Y641+1)+ROUNDUP($AB641-2,0)*0.1))</f>
        <v>--</v>
      </c>
      <c r="AG641" s="588" t="str">
        <f aca="false">IF($D641=0.4,0.92,IF($D641=0.6,0.68,IF($D641=0.8,0.74,IF($D641=1,0.7,IF($D641=1.2,0.66,IF($D641=1.5,0.6,IF($D641&lt;=2,(2.4-(D641+0.3)),"--")))))))</f>
        <v>--</v>
      </c>
      <c r="AH641" s="589" t="str">
        <f aca="false">IF($Y641="--","--",IF($AE641&lt;=$W$4,ROUND(IF($AE641&lt;1.5,$AE641*$AF641*$AG641,1.5*$AF641*$AG641),2),0))</f>
        <v>--</v>
      </c>
      <c r="AI641" s="589" t="str">
        <f aca="false">IF($Y641="--","--",IF($AE641&gt;$W$4,ROUND(IF($AE641&lt;1.5,$AE641*$AF641*$AG641,1.5*$AF641*$AG641),2),0))</f>
        <v>--</v>
      </c>
      <c r="AJ641" s="589" t="str">
        <f aca="false">IF($Y641="--","--",IF($AE641&gt;$W$4,ROUND(IF($AE641&lt;1.5,0,IF($AE641&gt;3,1.5*$AF641*$AG641,($AE641-1.5)*$AF641*$AG641)),2),0))</f>
        <v>--</v>
      </c>
      <c r="AK641" s="589" t="str">
        <f aca="false">IF($Y641="--","--",IF($AE641&gt;$W$4,ROUND(IF($AE641&lt;3,0,IF($AE641&gt;4.5,1.5*$AF641*$AG641,($AE641-3)*$AF641*$AG641)),2),0))</f>
        <v>--</v>
      </c>
      <c r="AL641" s="589" t="str">
        <f aca="false">IF($Y641="--","--",IF($AE641&gt;$W$4,ROUND(IF($AE641&lt;4.5,0,IF($AE641&gt;6,($AE641-4.5)*$AF641*$AG641,($AE641-4.5)*$AF641*$AG641)),2),0))</f>
        <v>--</v>
      </c>
      <c r="AM641" s="585" t="str">
        <f aca="false">IF($Y641="--","--",IF($AE641&gt;$W$4,IF($AE641&lt;=4,ROUND(($AG641*4)*($AE641+0.5)*2,2),0),0))</f>
        <v>--</v>
      </c>
      <c r="AN641" s="548" t="str">
        <f aca="false">IF($Y641="--","--",IF($AE641&gt;$W$4,IF($AE641&gt;4,ROUND(($AG641*4)*($AE641+0.5)*2,2),0),0))</f>
        <v>--</v>
      </c>
      <c r="AO641" s="573" t="s">
        <v>1613</v>
      </c>
      <c r="AP641" s="574" t="s">
        <v>10</v>
      </c>
      <c r="AQ641" s="590" t="s">
        <v>1714</v>
      </c>
      <c r="AR641" s="576" t="n">
        <v>2.5</v>
      </c>
      <c r="AS641" s="577" t="s">
        <v>1151</v>
      </c>
      <c r="AT641" s="577" t="n">
        <v>1.5</v>
      </c>
      <c r="AU641" s="578" t="n">
        <v>25</v>
      </c>
      <c r="AV641" s="576" t="str">
        <f aca="false">IF($Y641="--","--",Y641+0.2)</f>
        <v>--</v>
      </c>
      <c r="AW641" s="583" t="s">
        <v>1151</v>
      </c>
      <c r="AX641" s="577" t="str">
        <f aca="false">AV641</f>
        <v>--</v>
      </c>
      <c r="AY641" s="540" t="n">
        <f aca="false">IF(D641&gt;2,AU641,AU641-AV641)</f>
        <v>25</v>
      </c>
      <c r="AZ641" s="540" t="n">
        <f aca="false">N641</f>
        <v>0.5</v>
      </c>
      <c r="BA641" s="540" t="n">
        <f aca="false">P641</f>
        <v>3.6</v>
      </c>
      <c r="BB641" s="581" t="n">
        <f aca="false">IF(F641=0,IF(ROUND(AY641*(((N641*P641)+(((D641+M641*2)/6)*P641))-ROUND(((D641+M641*2)^2)*((PI()*96.379/(4*360))-((SIN((96.379/2)*PI()/180))*(COS((96.379/2)*PI()/180))/4)),4)),2),ROUND(AY641*(((N641*P641)+(((D641+M641*2)/4)*P641))-ROUND(((D641+M641*2)^2)*((PI()*120/(4*360))-((SIN((120/2)*PI()/180))*(COS((120/2)*PI()/180))/4)),4)),2)),0)</f>
        <v>0</v>
      </c>
      <c r="BC641" s="591" t="n">
        <f aca="false">IF(F641&gt;0,ROUND(AY641*N641*P641,2),0)</f>
        <v>45</v>
      </c>
      <c r="BD641" s="591" t="n">
        <f aca="false">SUM(Q641:U641,AH641:AL641)</f>
        <v>272.7</v>
      </c>
      <c r="BE641" s="591" t="n">
        <f aca="false">IF(F641=0,ROUND((PI()*((D641+M641*2)^2)/4)*AY641,2),ROUND((D641+M641*2)*(F641+M641*2)*AY641,2))</f>
        <v>126</v>
      </c>
      <c r="BF641" s="592" t="n">
        <f aca="false">IF(($I641+M641-0.15)&lt;=2,($I641+M641+0.15),IF(($I641+M641)&lt;=3,2.35,($I641+M641+0.2)-0.85))</f>
        <v>2.35</v>
      </c>
      <c r="BG641" s="592" t="n">
        <f aca="false">IF(D641&gt;2,(I641-F641-M641-0.11),IF(($I641+M641)&lt;=2,0,IF(($I641+M641)&gt;3,0.85,(I641+M641+0.2-BF641))))</f>
        <v>0.64212</v>
      </c>
      <c r="BH641" s="592" t="n">
        <f aca="false">IF(D641&gt;2,ROUND(((1.42+0.4)+(0.91+0.4))*2*BG641,2),ROUND(AV641*AX641*BF641,2))</f>
        <v>4.02</v>
      </c>
      <c r="BI641" s="592" t="n">
        <f aca="false">ROUND(((PI()*0.9^2)/4)*BG641,2)</f>
        <v>0.41</v>
      </c>
      <c r="BJ641" s="593" t="n">
        <f aca="false">ROUND(BD641-BE641-BH641-BI641-BB641-BC641,2)</f>
        <v>97.27</v>
      </c>
      <c r="BK641" s="594"/>
    </row>
    <row r="642" s="452" customFormat="true" ht="14.25" hidden="false" customHeight="false" outlineLevel="0" collapsed="false">
      <c r="A642" s="573" t="s">
        <v>1714</v>
      </c>
      <c r="B642" s="574" t="s">
        <v>10</v>
      </c>
      <c r="C642" s="575" t="s">
        <v>1715</v>
      </c>
      <c r="D642" s="576" t="n">
        <v>2.5</v>
      </c>
      <c r="E642" s="577" t="s">
        <v>1151</v>
      </c>
      <c r="F642" s="577" t="n">
        <v>1.5</v>
      </c>
      <c r="G642" s="576" t="s">
        <v>1193</v>
      </c>
      <c r="H642" s="578" t="n">
        <v>17</v>
      </c>
      <c r="I642" s="579" t="n">
        <v>2.36062</v>
      </c>
      <c r="J642" s="579" t="n">
        <v>2.55732</v>
      </c>
      <c r="K642" s="580" t="n">
        <v>0</v>
      </c>
      <c r="L642" s="581" t="n">
        <f aca="false">ROUND((I642+J642)/2,2)</f>
        <v>2.46</v>
      </c>
      <c r="M642" s="540" t="n">
        <f aca="false">IF(F642=0,ROUND($D642*0.1,2),IF(D642&gt;2.8,0.18,0.15))</f>
        <v>0.15</v>
      </c>
      <c r="N642" s="540" t="n">
        <f aca="false">IF(F642=0,IF(ROUND($D642/4,2),IF(ROUND(($D642*1.2)/6,2)&lt;0.1,0.1,ROUND(($D642*1.2)/6,2))),0.5)</f>
        <v>0.5</v>
      </c>
      <c r="O642" s="581" t="n">
        <f aca="false">L642+M642+N642</f>
        <v>3.11</v>
      </c>
      <c r="P642" s="581" t="n">
        <f aca="false">IF(O642&lt;2,(D642+M642*2)+0.6,(D642+M642*2)+0.6+ROUNDUP(O642-2,0)*0.1)</f>
        <v>3.6</v>
      </c>
      <c r="Q642" s="582" t="n">
        <f aca="false">IF($O642&lt;=$W$4,ROUND(IF($O642&lt;1.5,$O642*$H642*$P642,1.5*$H642*$P642),2),0)</f>
        <v>0</v>
      </c>
      <c r="R642" s="582" t="n">
        <f aca="false">IF($O642&gt;$W$4,ROUND(IF($O642&lt;1.5,$O642*$H642*$P642,1.5*$H642*$P642),2),0)</f>
        <v>91.8</v>
      </c>
      <c r="S642" s="582" t="n">
        <f aca="false">IF($O642&gt;$W$4,ROUND(IF($O642&lt;1.5,0,IF($O642&gt;3,1.5*$H642*$P642,($O642-1.5)*$H642*$P642)),2),0)</f>
        <v>91.8</v>
      </c>
      <c r="T642" s="582" t="n">
        <f aca="false">IF($O642&gt;$W$4,ROUND(IF($O642&lt;3,0,IF($O642&gt;4.5,1.5*$H642*$P642,($O642-3)*$H642*$P642)),2),0)</f>
        <v>6.73</v>
      </c>
      <c r="U642" s="582" t="n">
        <f aca="false">IF($O642&gt;$W$4,ROUND(IF($O642&lt;4.5,0,IF($O642&gt;6,($O642-4.5)*$H642*$P642,($O642-4.5)*$H642*$P642)),2),0)</f>
        <v>0</v>
      </c>
      <c r="V642" s="540" t="n">
        <f aca="false">IF($O642&gt;$W$4,IF($O642&lt;=4,ROUND($H642*($O642+0.5)*2,2),0),0)</f>
        <v>122.74</v>
      </c>
      <c r="W642" s="541" t="n">
        <f aca="false">IF($O642&gt;$W$4,IF($O642&gt;4,ROUND($H642*($O642+0.5)*2,2),0),0)</f>
        <v>0</v>
      </c>
      <c r="X642" s="573" t="str">
        <f aca="false">A642</f>
        <v>JD39</v>
      </c>
      <c r="Y642" s="576" t="str">
        <f aca="false">IF($D642=0.4,1.2,IF($D642=0.6,1.2,IF($D642=0.8,1.3,IF($D642=1,1.5,IF($D642=1.2,1.7,IF($D642&lt;=2,2,"--"))))))</f>
        <v>--</v>
      </c>
      <c r="Z642" s="583" t="s">
        <v>1151</v>
      </c>
      <c r="AA642" s="577" t="str">
        <f aca="false">Y642</f>
        <v>--</v>
      </c>
      <c r="AB642" s="584" t="str">
        <f aca="false">IF($Y642="--","--",I642)</f>
        <v>--</v>
      </c>
      <c r="AC642" s="585" t="str">
        <f aca="false">IF($Y642="--","--",IF(D642&gt;1.5,0.15,ROUND($D642*0.1,2)))</f>
        <v>--</v>
      </c>
      <c r="AD642" s="585" t="str">
        <f aca="false">IF($Y642="--","--",0.15)</f>
        <v>--</v>
      </c>
      <c r="AE642" s="586" t="str">
        <f aca="false">IF($Y642="--","--",ROUND(AB642+AC642+AD642,2))</f>
        <v>--</v>
      </c>
      <c r="AF642" s="587" t="str">
        <f aca="false">IF($Y642="--","--",IF($AB642&lt;=2,$Y642+1,($Y642+1)+ROUNDUP($AB642-2,0)*0.1))</f>
        <v>--</v>
      </c>
      <c r="AG642" s="588" t="str">
        <f aca="false">IF($D642=0.4,0.92,IF($D642=0.6,0.68,IF($D642=0.8,0.74,IF($D642=1,0.7,IF($D642=1.2,0.66,IF($D642=1.5,0.6,IF($D642&lt;=2,(2.4-(D642+0.3)),"--")))))))</f>
        <v>--</v>
      </c>
      <c r="AH642" s="589" t="str">
        <f aca="false">IF($Y642="--","--",IF($AE642&lt;=$W$4,ROUND(IF($AE642&lt;1.5,$AE642*$AF642*$AG642,1.5*$AF642*$AG642),2),0))</f>
        <v>--</v>
      </c>
      <c r="AI642" s="589" t="str">
        <f aca="false">IF($Y642="--","--",IF($AE642&gt;$W$4,ROUND(IF($AE642&lt;1.5,$AE642*$AF642*$AG642,1.5*$AF642*$AG642),2),0))</f>
        <v>--</v>
      </c>
      <c r="AJ642" s="589" t="str">
        <f aca="false">IF($Y642="--","--",IF($AE642&gt;$W$4,ROUND(IF($AE642&lt;1.5,0,IF($AE642&gt;3,1.5*$AF642*$AG642,($AE642-1.5)*$AF642*$AG642)),2),0))</f>
        <v>--</v>
      </c>
      <c r="AK642" s="589" t="str">
        <f aca="false">IF($Y642="--","--",IF($AE642&gt;$W$4,ROUND(IF($AE642&lt;3,0,IF($AE642&gt;4.5,1.5*$AF642*$AG642,($AE642-3)*$AF642*$AG642)),2),0))</f>
        <v>--</v>
      </c>
      <c r="AL642" s="589" t="str">
        <f aca="false">IF($Y642="--","--",IF($AE642&gt;$W$4,ROUND(IF($AE642&lt;4.5,0,IF($AE642&gt;6,($AE642-4.5)*$AF642*$AG642,($AE642-4.5)*$AF642*$AG642)),2),0))</f>
        <v>--</v>
      </c>
      <c r="AM642" s="585" t="str">
        <f aca="false">IF($Y642="--","--",IF($AE642&gt;$W$4,IF($AE642&lt;=4,ROUND(($AG642*4)*($AE642+0.5)*2,2),0),0))</f>
        <v>--</v>
      </c>
      <c r="AN642" s="548" t="str">
        <f aca="false">IF($Y642="--","--",IF($AE642&gt;$W$4,IF($AE642&gt;4,ROUND(($AG642*4)*($AE642+0.5)*2,2),0),0))</f>
        <v>--</v>
      </c>
      <c r="AO642" s="573" t="s">
        <v>1714</v>
      </c>
      <c r="AP642" s="574" t="s">
        <v>10</v>
      </c>
      <c r="AQ642" s="590" t="s">
        <v>1715</v>
      </c>
      <c r="AR642" s="576" t="n">
        <v>2.5</v>
      </c>
      <c r="AS642" s="577" t="s">
        <v>1151</v>
      </c>
      <c r="AT642" s="577" t="n">
        <v>1.5</v>
      </c>
      <c r="AU642" s="578" t="n">
        <v>17</v>
      </c>
      <c r="AV642" s="576" t="str">
        <f aca="false">IF($Y642="--","--",Y642+0.2)</f>
        <v>--</v>
      </c>
      <c r="AW642" s="583" t="s">
        <v>1151</v>
      </c>
      <c r="AX642" s="577" t="str">
        <f aca="false">AV642</f>
        <v>--</v>
      </c>
      <c r="AY642" s="540" t="n">
        <f aca="false">IF(D642&gt;2,AU642,AU642-AV642)</f>
        <v>17</v>
      </c>
      <c r="AZ642" s="540" t="n">
        <f aca="false">N642</f>
        <v>0.5</v>
      </c>
      <c r="BA642" s="540" t="n">
        <f aca="false">P642</f>
        <v>3.6</v>
      </c>
      <c r="BB642" s="581" t="n">
        <f aca="false">IF(F642=0,IF(ROUND(AY642*(((N642*P642)+(((D642+M642*2)/6)*P642))-ROUND(((D642+M642*2)^2)*((PI()*96.379/(4*360))-((SIN((96.379/2)*PI()/180))*(COS((96.379/2)*PI()/180))/4)),4)),2),ROUND(AY642*(((N642*P642)+(((D642+M642*2)/4)*P642))-ROUND(((D642+M642*2)^2)*((PI()*120/(4*360))-((SIN((120/2)*PI()/180))*(COS((120/2)*PI()/180))/4)),4)),2)),0)</f>
        <v>0</v>
      </c>
      <c r="BC642" s="591" t="n">
        <f aca="false">IF(F642&gt;0,ROUND(AY642*N642*P642,2),0)</f>
        <v>30.6</v>
      </c>
      <c r="BD642" s="591" t="n">
        <f aca="false">SUM(Q642:U642,AH642:AL642)</f>
        <v>190.33</v>
      </c>
      <c r="BE642" s="591" t="n">
        <f aca="false">IF(F642=0,ROUND((PI()*((D642+M642*2)^2)/4)*AY642,2),ROUND((D642+M642*2)*(F642+M642*2)*AY642,2))</f>
        <v>85.68</v>
      </c>
      <c r="BF642" s="592" t="n">
        <f aca="false">IF(($I642+M642-0.15)&lt;=2,($I642+M642+0.15),IF(($I642+M642)&lt;=3,2.35,($I642+M642+0.2)-0.85))</f>
        <v>2.35</v>
      </c>
      <c r="BG642" s="592" t="n">
        <f aca="false">IF(D642&gt;2,(I642-F642-M642-0.11),IF(($I642+M642)&lt;=2,0,IF(($I642+M642)&gt;3,0.85,(I642+M642+0.2-BF642))))</f>
        <v>0.60062</v>
      </c>
      <c r="BH642" s="592" t="n">
        <f aca="false">IF(D642&gt;2,ROUND(((1.42+0.4)+(0.91+0.4))*2*BG642,2),ROUND(AV642*AX642*BF642,2))</f>
        <v>3.76</v>
      </c>
      <c r="BI642" s="592" t="n">
        <f aca="false">ROUND(((PI()*0.9^2)/4)*BG642,2)</f>
        <v>0.38</v>
      </c>
      <c r="BJ642" s="593" t="n">
        <f aca="false">ROUND(BD642-BE642-BH642-BI642-BB642-BC642,2)</f>
        <v>69.91</v>
      </c>
      <c r="BK642" s="594"/>
    </row>
    <row r="643" s="452" customFormat="true" ht="14.25" hidden="false" customHeight="false" outlineLevel="0" collapsed="false">
      <c r="A643" s="573" t="s">
        <v>1715</v>
      </c>
      <c r="B643" s="574" t="s">
        <v>10</v>
      </c>
      <c r="C643" s="575" t="s">
        <v>1716</v>
      </c>
      <c r="D643" s="576" t="n">
        <v>2.5</v>
      </c>
      <c r="E643" s="577" t="s">
        <v>1151</v>
      </c>
      <c r="F643" s="577" t="n">
        <v>1.5</v>
      </c>
      <c r="G643" s="576" t="s">
        <v>1193</v>
      </c>
      <c r="H643" s="578" t="n">
        <v>15</v>
      </c>
      <c r="I643" s="579" t="n">
        <v>2.55732</v>
      </c>
      <c r="J643" s="579" t="n">
        <v>2.43382</v>
      </c>
      <c r="K643" s="580" t="n">
        <v>0</v>
      </c>
      <c r="L643" s="581" t="n">
        <f aca="false">ROUND((I643+J643)/2,2)</f>
        <v>2.5</v>
      </c>
      <c r="M643" s="540" t="n">
        <f aca="false">IF(F643=0,ROUND($D643*0.1,2),IF(D643&gt;2.8,0.18,0.15))</f>
        <v>0.15</v>
      </c>
      <c r="N643" s="540" t="n">
        <f aca="false">IF(F643=0,IF(ROUND($D643/4,2),IF(ROUND(($D643*1.2)/6,2)&lt;0.1,0.1,ROUND(($D643*1.2)/6,2))),0.5)</f>
        <v>0.5</v>
      </c>
      <c r="O643" s="581" t="n">
        <f aca="false">L643+M643+N643</f>
        <v>3.15</v>
      </c>
      <c r="P643" s="581" t="n">
        <f aca="false">IF(O643&lt;2,(D643+M643*2)+0.6,(D643+M643*2)+0.6+ROUNDUP(O643-2,0)*0.1)</f>
        <v>3.6</v>
      </c>
      <c r="Q643" s="582" t="n">
        <f aca="false">IF($O643&lt;=$W$4,ROUND(IF($O643&lt;1.5,$O643*$H643*$P643,1.5*$H643*$P643),2),0)</f>
        <v>0</v>
      </c>
      <c r="R643" s="582" t="n">
        <f aca="false">IF($O643&gt;$W$4,ROUND(IF($O643&lt;1.5,$O643*$H643*$P643,1.5*$H643*$P643),2),0)</f>
        <v>81</v>
      </c>
      <c r="S643" s="582" t="n">
        <f aca="false">IF($O643&gt;$W$4,ROUND(IF($O643&lt;1.5,0,IF($O643&gt;3,1.5*$H643*$P643,($O643-1.5)*$H643*$P643)),2),0)</f>
        <v>81</v>
      </c>
      <c r="T643" s="582" t="n">
        <f aca="false">IF($O643&gt;$W$4,ROUND(IF($O643&lt;3,0,IF($O643&gt;4.5,1.5*$H643*$P643,($O643-3)*$H643*$P643)),2),0)</f>
        <v>8.1</v>
      </c>
      <c r="U643" s="582" t="n">
        <f aca="false">IF($O643&gt;$W$4,ROUND(IF($O643&lt;4.5,0,IF($O643&gt;6,($O643-4.5)*$H643*$P643,($O643-4.5)*$H643*$P643)),2),0)</f>
        <v>0</v>
      </c>
      <c r="V643" s="540" t="n">
        <f aca="false">IF($O643&gt;$W$4,IF($O643&lt;=4,ROUND($H643*($O643+0.5)*2,2),0),0)</f>
        <v>109.5</v>
      </c>
      <c r="W643" s="541" t="n">
        <f aca="false">IF($O643&gt;$W$4,IF($O643&gt;4,ROUND($H643*($O643+0.5)*2,2),0),0)</f>
        <v>0</v>
      </c>
      <c r="X643" s="573" t="str">
        <f aca="false">A643</f>
        <v>JD40</v>
      </c>
      <c r="Y643" s="576" t="str">
        <f aca="false">IF($D643=0.4,1.2,IF($D643=0.6,1.2,IF($D643=0.8,1.3,IF($D643=1,1.5,IF($D643=1.2,1.7,IF($D643&lt;=2,2,"--"))))))</f>
        <v>--</v>
      </c>
      <c r="Z643" s="583" t="s">
        <v>1151</v>
      </c>
      <c r="AA643" s="577" t="str">
        <f aca="false">Y643</f>
        <v>--</v>
      </c>
      <c r="AB643" s="584" t="str">
        <f aca="false">IF($Y643="--","--",I643)</f>
        <v>--</v>
      </c>
      <c r="AC643" s="585" t="str">
        <f aca="false">IF($Y643="--","--",IF(D643&gt;1.5,0.15,ROUND($D643*0.1,2)))</f>
        <v>--</v>
      </c>
      <c r="AD643" s="585" t="str">
        <f aca="false">IF($Y643="--","--",0.15)</f>
        <v>--</v>
      </c>
      <c r="AE643" s="586" t="str">
        <f aca="false">IF($Y643="--","--",ROUND(AB643+AC643+AD643,2))</f>
        <v>--</v>
      </c>
      <c r="AF643" s="587" t="str">
        <f aca="false">IF($Y643="--","--",IF($AB643&lt;=2,$Y643+1,($Y643+1)+ROUNDUP($AB643-2,0)*0.1))</f>
        <v>--</v>
      </c>
      <c r="AG643" s="588" t="str">
        <f aca="false">IF($D643=0.4,0.92,IF($D643=0.6,0.68,IF($D643=0.8,0.74,IF($D643=1,0.7,IF($D643=1.2,0.66,IF($D643=1.5,0.6,IF($D643&lt;=2,(2.4-(D643+0.3)),"--")))))))</f>
        <v>--</v>
      </c>
      <c r="AH643" s="589" t="str">
        <f aca="false">IF($Y643="--","--",IF($AE643&lt;=$W$4,ROUND(IF($AE643&lt;1.5,$AE643*$AF643*$AG643,1.5*$AF643*$AG643),2),0))</f>
        <v>--</v>
      </c>
      <c r="AI643" s="589" t="str">
        <f aca="false">IF($Y643="--","--",IF($AE643&gt;$W$4,ROUND(IF($AE643&lt;1.5,$AE643*$AF643*$AG643,1.5*$AF643*$AG643),2),0))</f>
        <v>--</v>
      </c>
      <c r="AJ643" s="589" t="str">
        <f aca="false">IF($Y643="--","--",IF($AE643&gt;$W$4,ROUND(IF($AE643&lt;1.5,0,IF($AE643&gt;3,1.5*$AF643*$AG643,($AE643-1.5)*$AF643*$AG643)),2),0))</f>
        <v>--</v>
      </c>
      <c r="AK643" s="589" t="str">
        <f aca="false">IF($Y643="--","--",IF($AE643&gt;$W$4,ROUND(IF($AE643&lt;3,0,IF($AE643&gt;4.5,1.5*$AF643*$AG643,($AE643-3)*$AF643*$AG643)),2),0))</f>
        <v>--</v>
      </c>
      <c r="AL643" s="589" t="str">
        <f aca="false">IF($Y643="--","--",IF($AE643&gt;$W$4,ROUND(IF($AE643&lt;4.5,0,IF($AE643&gt;6,($AE643-4.5)*$AF643*$AG643,($AE643-4.5)*$AF643*$AG643)),2),0))</f>
        <v>--</v>
      </c>
      <c r="AM643" s="585" t="str">
        <f aca="false">IF($Y643="--","--",IF($AE643&gt;$W$4,IF($AE643&lt;=4,ROUND(($AG643*4)*($AE643+0.5)*2,2),0),0))</f>
        <v>--</v>
      </c>
      <c r="AN643" s="548" t="str">
        <f aca="false">IF($Y643="--","--",IF($AE643&gt;$W$4,IF($AE643&gt;4,ROUND(($AG643*4)*($AE643+0.5)*2,2),0),0))</f>
        <v>--</v>
      </c>
      <c r="AO643" s="573" t="s">
        <v>1715</v>
      </c>
      <c r="AP643" s="574" t="s">
        <v>10</v>
      </c>
      <c r="AQ643" s="590" t="s">
        <v>1716</v>
      </c>
      <c r="AR643" s="576" t="n">
        <v>2.5</v>
      </c>
      <c r="AS643" s="577" t="s">
        <v>1151</v>
      </c>
      <c r="AT643" s="577" t="n">
        <v>1.5</v>
      </c>
      <c r="AU643" s="578" t="n">
        <v>15</v>
      </c>
      <c r="AV643" s="576" t="str">
        <f aca="false">IF($Y643="--","--",Y643+0.2)</f>
        <v>--</v>
      </c>
      <c r="AW643" s="583" t="s">
        <v>1151</v>
      </c>
      <c r="AX643" s="577" t="str">
        <f aca="false">AV643</f>
        <v>--</v>
      </c>
      <c r="AY643" s="540" t="n">
        <f aca="false">IF(D643&gt;2,AU643,AU643-AV643)</f>
        <v>15</v>
      </c>
      <c r="AZ643" s="540" t="n">
        <f aca="false">N643</f>
        <v>0.5</v>
      </c>
      <c r="BA643" s="540" t="n">
        <f aca="false">P643</f>
        <v>3.6</v>
      </c>
      <c r="BB643" s="581" t="n">
        <f aca="false">IF(F643=0,IF(ROUND(AY643*(((N643*P643)+(((D643+M643*2)/6)*P643))-ROUND(((D643+M643*2)^2)*((PI()*96.379/(4*360))-((SIN((96.379/2)*PI()/180))*(COS((96.379/2)*PI()/180))/4)),4)),2),ROUND(AY643*(((N643*P643)+(((D643+M643*2)/4)*P643))-ROUND(((D643+M643*2)^2)*((PI()*120/(4*360))-((SIN((120/2)*PI()/180))*(COS((120/2)*PI()/180))/4)),4)),2)),0)</f>
        <v>0</v>
      </c>
      <c r="BC643" s="591" t="n">
        <f aca="false">IF(F643&gt;0,ROUND(AY643*N643*P643,2),0)</f>
        <v>27</v>
      </c>
      <c r="BD643" s="591" t="n">
        <f aca="false">SUM(Q643:U643,AH643:AL643)</f>
        <v>170.1</v>
      </c>
      <c r="BE643" s="591" t="n">
        <f aca="false">IF(F643=0,ROUND((PI()*((D643+M643*2)^2)/4)*AY643,2),ROUND((D643+M643*2)*(F643+M643*2)*AY643,2))</f>
        <v>75.6</v>
      </c>
      <c r="BF643" s="592" t="n">
        <f aca="false">IF(($I643+M643-0.15)&lt;=2,($I643+M643+0.15),IF(($I643+M643)&lt;=3,2.35,($I643+M643+0.2)-0.85))</f>
        <v>2.35</v>
      </c>
      <c r="BG643" s="592" t="n">
        <f aca="false">IF(D643&gt;2,(I643-F643-M643-0.11),IF(($I643+M643)&lt;=2,0,IF(($I643+M643)&gt;3,0.85,(I643+M643+0.2-BF643))))</f>
        <v>0.79732</v>
      </c>
      <c r="BH643" s="592" t="n">
        <f aca="false">IF(D643&gt;2,ROUND(((1.42+0.4)+(0.91+0.4))*2*BG643,2),ROUND(AV643*AX643*BF643,2))</f>
        <v>4.99</v>
      </c>
      <c r="BI643" s="592" t="n">
        <f aca="false">ROUND(((PI()*0.9^2)/4)*BG643,2)</f>
        <v>0.51</v>
      </c>
      <c r="BJ643" s="593" t="n">
        <f aca="false">ROUND(BD643-BE643-BH643-BI643-BB643-BC643,2)</f>
        <v>62</v>
      </c>
      <c r="BK643" s="594"/>
    </row>
    <row r="644" s="452" customFormat="true" ht="14.25" hidden="false" customHeight="false" outlineLevel="0" collapsed="false">
      <c r="A644" s="573" t="s">
        <v>1716</v>
      </c>
      <c r="B644" s="574" t="s">
        <v>10</v>
      </c>
      <c r="C644" s="575" t="s">
        <v>1717</v>
      </c>
      <c r="D644" s="576" t="n">
        <v>2.5</v>
      </c>
      <c r="E644" s="577" t="s">
        <v>1151</v>
      </c>
      <c r="F644" s="577" t="n">
        <v>1.5</v>
      </c>
      <c r="G644" s="576" t="s">
        <v>1193</v>
      </c>
      <c r="H644" s="578" t="n">
        <v>14</v>
      </c>
      <c r="I644" s="579" t="n">
        <v>2.43382</v>
      </c>
      <c r="J644" s="579" t="n">
        <v>2.51612</v>
      </c>
      <c r="K644" s="580" t="n">
        <v>0</v>
      </c>
      <c r="L644" s="581" t="n">
        <f aca="false">ROUND((I644+J644)/2,2)</f>
        <v>2.47</v>
      </c>
      <c r="M644" s="540" t="n">
        <f aca="false">IF(F644=0,ROUND($D644*0.1,2),IF(D644&gt;2.8,0.18,0.15))</f>
        <v>0.15</v>
      </c>
      <c r="N644" s="540" t="n">
        <f aca="false">IF(F644=0,IF(ROUND($D644/4,2),IF(ROUND(($D644*1.2)/6,2)&lt;0.1,0.1,ROUND(($D644*1.2)/6,2))),0.5)</f>
        <v>0.5</v>
      </c>
      <c r="O644" s="581" t="n">
        <f aca="false">L644+M644+N644</f>
        <v>3.12</v>
      </c>
      <c r="P644" s="581" t="n">
        <f aca="false">IF(O644&lt;2,(D644+M644*2)+0.6,(D644+M644*2)+0.6+ROUNDUP(O644-2,0)*0.1)</f>
        <v>3.6</v>
      </c>
      <c r="Q644" s="582" t="n">
        <f aca="false">IF($O644&lt;=$W$4,ROUND(IF($O644&lt;1.5,$O644*$H644*$P644,1.5*$H644*$P644),2),0)</f>
        <v>0</v>
      </c>
      <c r="R644" s="582" t="n">
        <f aca="false">IF($O644&gt;$W$4,ROUND(IF($O644&lt;1.5,$O644*$H644*$P644,1.5*$H644*$P644),2),0)</f>
        <v>75.6</v>
      </c>
      <c r="S644" s="582" t="n">
        <f aca="false">IF($O644&gt;$W$4,ROUND(IF($O644&lt;1.5,0,IF($O644&gt;3,1.5*$H644*$P644,($O644-1.5)*$H644*$P644)),2),0)</f>
        <v>75.6</v>
      </c>
      <c r="T644" s="582" t="n">
        <f aca="false">IF($O644&gt;$W$4,ROUND(IF($O644&lt;3,0,IF($O644&gt;4.5,1.5*$H644*$P644,($O644-3)*$H644*$P644)),2),0)</f>
        <v>6.05</v>
      </c>
      <c r="U644" s="582" t="n">
        <f aca="false">IF($O644&gt;$W$4,ROUND(IF($O644&lt;4.5,0,IF($O644&gt;6,($O644-4.5)*$H644*$P644,($O644-4.5)*$H644*$P644)),2),0)</f>
        <v>0</v>
      </c>
      <c r="V644" s="540" t="n">
        <f aca="false">IF($O644&gt;$W$4,IF($O644&lt;=4,ROUND($H644*($O644+0.5)*2,2),0),0)</f>
        <v>101.36</v>
      </c>
      <c r="W644" s="541" t="n">
        <f aca="false">IF($O644&gt;$W$4,IF($O644&gt;4,ROUND($H644*($O644+0.5)*2,2),0),0)</f>
        <v>0</v>
      </c>
      <c r="X644" s="573" t="str">
        <f aca="false">A644</f>
        <v>JD41</v>
      </c>
      <c r="Y644" s="576" t="str">
        <f aca="false">IF($D644=0.4,1.2,IF($D644=0.6,1.2,IF($D644=0.8,1.3,IF($D644=1,1.5,IF($D644=1.2,1.7,IF($D644&lt;=2,2,"--"))))))</f>
        <v>--</v>
      </c>
      <c r="Z644" s="583" t="s">
        <v>1151</v>
      </c>
      <c r="AA644" s="577" t="str">
        <f aca="false">Y644</f>
        <v>--</v>
      </c>
      <c r="AB644" s="584" t="str">
        <f aca="false">IF($Y644="--","--",I644)</f>
        <v>--</v>
      </c>
      <c r="AC644" s="585" t="str">
        <f aca="false">IF($Y644="--","--",IF(D644&gt;1.5,0.15,ROUND($D644*0.1,2)))</f>
        <v>--</v>
      </c>
      <c r="AD644" s="585" t="str">
        <f aca="false">IF($Y644="--","--",0.15)</f>
        <v>--</v>
      </c>
      <c r="AE644" s="586" t="str">
        <f aca="false">IF($Y644="--","--",ROUND(AB644+AC644+AD644,2))</f>
        <v>--</v>
      </c>
      <c r="AF644" s="587" t="str">
        <f aca="false">IF($Y644="--","--",IF($AB644&lt;=2,$Y644+1,($Y644+1)+ROUNDUP($AB644-2,0)*0.1))</f>
        <v>--</v>
      </c>
      <c r="AG644" s="588" t="str">
        <f aca="false">IF($D644=0.4,0.92,IF($D644=0.6,0.68,IF($D644=0.8,0.74,IF($D644=1,0.7,IF($D644=1.2,0.66,IF($D644=1.5,0.6,IF($D644&lt;=2,(2.4-(D644+0.3)),"--")))))))</f>
        <v>--</v>
      </c>
      <c r="AH644" s="589" t="str">
        <f aca="false">IF($Y644="--","--",IF($AE644&lt;=$W$4,ROUND(IF($AE644&lt;1.5,$AE644*$AF644*$AG644,1.5*$AF644*$AG644),2),0))</f>
        <v>--</v>
      </c>
      <c r="AI644" s="589" t="str">
        <f aca="false">IF($Y644="--","--",IF($AE644&gt;$W$4,ROUND(IF($AE644&lt;1.5,$AE644*$AF644*$AG644,1.5*$AF644*$AG644),2),0))</f>
        <v>--</v>
      </c>
      <c r="AJ644" s="589" t="str">
        <f aca="false">IF($Y644="--","--",IF($AE644&gt;$W$4,ROUND(IF($AE644&lt;1.5,0,IF($AE644&gt;3,1.5*$AF644*$AG644,($AE644-1.5)*$AF644*$AG644)),2),0))</f>
        <v>--</v>
      </c>
      <c r="AK644" s="589" t="str">
        <f aca="false">IF($Y644="--","--",IF($AE644&gt;$W$4,ROUND(IF($AE644&lt;3,0,IF($AE644&gt;4.5,1.5*$AF644*$AG644,($AE644-3)*$AF644*$AG644)),2),0))</f>
        <v>--</v>
      </c>
      <c r="AL644" s="589" t="str">
        <f aca="false">IF($Y644="--","--",IF($AE644&gt;$W$4,ROUND(IF($AE644&lt;4.5,0,IF($AE644&gt;6,($AE644-4.5)*$AF644*$AG644,($AE644-4.5)*$AF644*$AG644)),2),0))</f>
        <v>--</v>
      </c>
      <c r="AM644" s="585" t="str">
        <f aca="false">IF($Y644="--","--",IF($AE644&gt;$W$4,IF($AE644&lt;=4,ROUND(($AG644*4)*($AE644+0.5)*2,2),0),0))</f>
        <v>--</v>
      </c>
      <c r="AN644" s="548" t="str">
        <f aca="false">IF($Y644="--","--",IF($AE644&gt;$W$4,IF($AE644&gt;4,ROUND(($AG644*4)*($AE644+0.5)*2,2),0),0))</f>
        <v>--</v>
      </c>
      <c r="AO644" s="573" t="s">
        <v>1716</v>
      </c>
      <c r="AP644" s="574" t="s">
        <v>10</v>
      </c>
      <c r="AQ644" s="590" t="s">
        <v>1717</v>
      </c>
      <c r="AR644" s="576" t="n">
        <v>2.5</v>
      </c>
      <c r="AS644" s="577" t="s">
        <v>1151</v>
      </c>
      <c r="AT644" s="577" t="n">
        <v>1.5</v>
      </c>
      <c r="AU644" s="578" t="n">
        <v>14</v>
      </c>
      <c r="AV644" s="576" t="str">
        <f aca="false">IF($Y644="--","--",Y644+0.2)</f>
        <v>--</v>
      </c>
      <c r="AW644" s="583" t="s">
        <v>1151</v>
      </c>
      <c r="AX644" s="577" t="str">
        <f aca="false">AV644</f>
        <v>--</v>
      </c>
      <c r="AY644" s="540" t="n">
        <f aca="false">IF(D644&gt;2,AU644,AU644-AV644)</f>
        <v>14</v>
      </c>
      <c r="AZ644" s="540" t="n">
        <f aca="false">N644</f>
        <v>0.5</v>
      </c>
      <c r="BA644" s="540" t="n">
        <f aca="false">P644</f>
        <v>3.6</v>
      </c>
      <c r="BB644" s="581" t="n">
        <f aca="false">IF(F644=0,IF(ROUND(AY644*(((N644*P644)+(((D644+M644*2)/6)*P644))-ROUND(((D644+M644*2)^2)*((PI()*96.379/(4*360))-((SIN((96.379/2)*PI()/180))*(COS((96.379/2)*PI()/180))/4)),4)),2),ROUND(AY644*(((N644*P644)+(((D644+M644*2)/4)*P644))-ROUND(((D644+M644*2)^2)*((PI()*120/(4*360))-((SIN((120/2)*PI()/180))*(COS((120/2)*PI()/180))/4)),4)),2)),0)</f>
        <v>0</v>
      </c>
      <c r="BC644" s="591" t="n">
        <f aca="false">IF(F644&gt;0,ROUND(AY644*N644*P644,2),0)</f>
        <v>25.2</v>
      </c>
      <c r="BD644" s="591" t="n">
        <f aca="false">SUM(Q644:U644,AH644:AL644)</f>
        <v>157.25</v>
      </c>
      <c r="BE644" s="591" t="n">
        <f aca="false">IF(F644=0,ROUND((PI()*((D644+M644*2)^2)/4)*AY644,2),ROUND((D644+M644*2)*(F644+M644*2)*AY644,2))</f>
        <v>70.56</v>
      </c>
      <c r="BF644" s="592" t="n">
        <f aca="false">IF(($I644+M644-0.15)&lt;=2,($I644+M644+0.15),IF(($I644+M644)&lt;=3,2.35,($I644+M644+0.2)-0.85))</f>
        <v>2.35</v>
      </c>
      <c r="BG644" s="592" t="n">
        <f aca="false">IF(D644&gt;2,(I644-F644-M644-0.11),IF(($I644+M644)&lt;=2,0,IF(($I644+M644)&gt;3,0.85,(I644+M644+0.2-BF644))))</f>
        <v>0.67382</v>
      </c>
      <c r="BH644" s="592" t="n">
        <f aca="false">IF(D644&gt;2,ROUND(((1.42+0.4)+(0.91+0.4))*2*BG644,2),ROUND(AV644*AX644*BF644,2))</f>
        <v>4.22</v>
      </c>
      <c r="BI644" s="592" t="n">
        <f aca="false">ROUND(((PI()*0.9^2)/4)*BG644,2)</f>
        <v>0.43</v>
      </c>
      <c r="BJ644" s="593" t="n">
        <f aca="false">ROUND(BD644-BE644-BH644-BI644-BB644-BC644,2)</f>
        <v>56.84</v>
      </c>
      <c r="BK644" s="594"/>
    </row>
    <row r="645" s="452" customFormat="true" ht="14.25" hidden="false" customHeight="false" outlineLevel="0" collapsed="false">
      <c r="A645" s="573" t="s">
        <v>1717</v>
      </c>
      <c r="B645" s="574" t="s">
        <v>10</v>
      </c>
      <c r="C645" s="575" t="s">
        <v>1718</v>
      </c>
      <c r="D645" s="576" t="n">
        <v>2.5</v>
      </c>
      <c r="E645" s="577" t="s">
        <v>1151</v>
      </c>
      <c r="F645" s="577" t="n">
        <v>1.5</v>
      </c>
      <c r="G645" s="576" t="s">
        <v>1193</v>
      </c>
      <c r="H645" s="578" t="n">
        <v>12</v>
      </c>
      <c r="I645" s="579" t="n">
        <v>2.51612</v>
      </c>
      <c r="J645" s="579" t="n">
        <v>2.54052</v>
      </c>
      <c r="K645" s="580" t="n">
        <v>0</v>
      </c>
      <c r="L645" s="581" t="n">
        <f aca="false">ROUND((I645+J645)/2,2)</f>
        <v>2.53</v>
      </c>
      <c r="M645" s="540" t="n">
        <f aca="false">IF(F645=0,ROUND($D645*0.1,2),IF(D645&gt;2.8,0.18,0.15))</f>
        <v>0.15</v>
      </c>
      <c r="N645" s="540" t="n">
        <f aca="false">IF(F645=0,IF(ROUND($D645/4,2),IF(ROUND(($D645*1.2)/6,2)&lt;0.1,0.1,ROUND(($D645*1.2)/6,2))),0.5)</f>
        <v>0.5</v>
      </c>
      <c r="O645" s="581" t="n">
        <f aca="false">L645+M645+N645</f>
        <v>3.18</v>
      </c>
      <c r="P645" s="581" t="n">
        <f aca="false">IF(O645&lt;2,(D645+M645*2)+0.6,(D645+M645*2)+0.6+ROUNDUP(O645-2,0)*0.1)</f>
        <v>3.6</v>
      </c>
      <c r="Q645" s="582" t="n">
        <f aca="false">IF($O645&lt;=$W$4,ROUND(IF($O645&lt;1.5,$O645*$H645*$P645,1.5*$H645*$P645),2),0)</f>
        <v>0</v>
      </c>
      <c r="R645" s="582" t="n">
        <f aca="false">IF($O645&gt;$W$4,ROUND(IF($O645&lt;1.5,$O645*$H645*$P645,1.5*$H645*$P645),2),0)</f>
        <v>64.8</v>
      </c>
      <c r="S645" s="582" t="n">
        <f aca="false">IF($O645&gt;$W$4,ROUND(IF($O645&lt;1.5,0,IF($O645&gt;3,1.5*$H645*$P645,($O645-1.5)*$H645*$P645)),2),0)</f>
        <v>64.8</v>
      </c>
      <c r="T645" s="582" t="n">
        <f aca="false">IF($O645&gt;$W$4,ROUND(IF($O645&lt;3,0,IF($O645&gt;4.5,1.5*$H645*$P645,($O645-3)*$H645*$P645)),2),0)</f>
        <v>7.78</v>
      </c>
      <c r="U645" s="582" t="n">
        <f aca="false">IF($O645&gt;$W$4,ROUND(IF($O645&lt;4.5,0,IF($O645&gt;6,($O645-4.5)*$H645*$P645,($O645-4.5)*$H645*$P645)),2),0)</f>
        <v>0</v>
      </c>
      <c r="V645" s="540" t="n">
        <f aca="false">IF($O645&gt;$W$4,IF($O645&lt;=4,ROUND($H645*($O645+0.5)*2,2),0),0)</f>
        <v>88.32</v>
      </c>
      <c r="W645" s="541" t="n">
        <f aca="false">IF($O645&gt;$W$4,IF($O645&gt;4,ROUND($H645*($O645+0.5)*2,2),0),0)</f>
        <v>0</v>
      </c>
      <c r="X645" s="573" t="str">
        <f aca="false">A645</f>
        <v>JD42</v>
      </c>
      <c r="Y645" s="576" t="str">
        <f aca="false">IF($D645=0.4,1.2,IF($D645=0.6,1.2,IF($D645=0.8,1.3,IF($D645=1,1.5,IF($D645=1.2,1.7,IF($D645&lt;=2,2,"--"))))))</f>
        <v>--</v>
      </c>
      <c r="Z645" s="583" t="s">
        <v>1151</v>
      </c>
      <c r="AA645" s="577" t="str">
        <f aca="false">Y645</f>
        <v>--</v>
      </c>
      <c r="AB645" s="584" t="str">
        <f aca="false">IF($Y645="--","--",I645)</f>
        <v>--</v>
      </c>
      <c r="AC645" s="585" t="str">
        <f aca="false">IF($Y645="--","--",IF(D645&gt;1.5,0.15,ROUND($D645*0.1,2)))</f>
        <v>--</v>
      </c>
      <c r="AD645" s="585" t="str">
        <f aca="false">IF($Y645="--","--",0.15)</f>
        <v>--</v>
      </c>
      <c r="AE645" s="586" t="str">
        <f aca="false">IF($Y645="--","--",ROUND(AB645+AC645+AD645,2))</f>
        <v>--</v>
      </c>
      <c r="AF645" s="587" t="str">
        <f aca="false">IF($Y645="--","--",IF($AB645&lt;=2,$Y645+1,($Y645+1)+ROUNDUP($AB645-2,0)*0.1))</f>
        <v>--</v>
      </c>
      <c r="AG645" s="588" t="str">
        <f aca="false">IF($D645=0.4,0.92,IF($D645=0.6,0.68,IF($D645=0.8,0.74,IF($D645=1,0.7,IF($D645=1.2,0.66,IF($D645=1.5,0.6,IF($D645&lt;=2,(2.4-(D645+0.3)),"--")))))))</f>
        <v>--</v>
      </c>
      <c r="AH645" s="589" t="str">
        <f aca="false">IF($Y645="--","--",IF($AE645&lt;=$W$4,ROUND(IF($AE645&lt;1.5,$AE645*$AF645*$AG645,1.5*$AF645*$AG645),2),0))</f>
        <v>--</v>
      </c>
      <c r="AI645" s="589" t="str">
        <f aca="false">IF($Y645="--","--",IF($AE645&gt;$W$4,ROUND(IF($AE645&lt;1.5,$AE645*$AF645*$AG645,1.5*$AF645*$AG645),2),0))</f>
        <v>--</v>
      </c>
      <c r="AJ645" s="589" t="str">
        <f aca="false">IF($Y645="--","--",IF($AE645&gt;$W$4,ROUND(IF($AE645&lt;1.5,0,IF($AE645&gt;3,1.5*$AF645*$AG645,($AE645-1.5)*$AF645*$AG645)),2),0))</f>
        <v>--</v>
      </c>
      <c r="AK645" s="589" t="str">
        <f aca="false">IF($Y645="--","--",IF($AE645&gt;$W$4,ROUND(IF($AE645&lt;3,0,IF($AE645&gt;4.5,1.5*$AF645*$AG645,($AE645-3)*$AF645*$AG645)),2),0))</f>
        <v>--</v>
      </c>
      <c r="AL645" s="589" t="str">
        <f aca="false">IF($Y645="--","--",IF($AE645&gt;$W$4,ROUND(IF($AE645&lt;4.5,0,IF($AE645&gt;6,($AE645-4.5)*$AF645*$AG645,($AE645-4.5)*$AF645*$AG645)),2),0))</f>
        <v>--</v>
      </c>
      <c r="AM645" s="585" t="str">
        <f aca="false">IF($Y645="--","--",IF($AE645&gt;$W$4,IF($AE645&lt;=4,ROUND(($AG645*4)*($AE645+0.5)*2,2),0),0))</f>
        <v>--</v>
      </c>
      <c r="AN645" s="548" t="str">
        <f aca="false">IF($Y645="--","--",IF($AE645&gt;$W$4,IF($AE645&gt;4,ROUND(($AG645*4)*($AE645+0.5)*2,2),0),0))</f>
        <v>--</v>
      </c>
      <c r="AO645" s="573" t="s">
        <v>1717</v>
      </c>
      <c r="AP645" s="574" t="s">
        <v>10</v>
      </c>
      <c r="AQ645" s="590" t="s">
        <v>1718</v>
      </c>
      <c r="AR645" s="576" t="n">
        <v>2.5</v>
      </c>
      <c r="AS645" s="577" t="s">
        <v>1151</v>
      </c>
      <c r="AT645" s="577" t="n">
        <v>1.5</v>
      </c>
      <c r="AU645" s="578" t="n">
        <v>12</v>
      </c>
      <c r="AV645" s="576" t="str">
        <f aca="false">IF($Y645="--","--",Y645+0.2)</f>
        <v>--</v>
      </c>
      <c r="AW645" s="583" t="s">
        <v>1151</v>
      </c>
      <c r="AX645" s="577" t="str">
        <f aca="false">AV645</f>
        <v>--</v>
      </c>
      <c r="AY645" s="540" t="n">
        <f aca="false">IF(D645&gt;2,AU645,AU645-AV645)</f>
        <v>12</v>
      </c>
      <c r="AZ645" s="540" t="n">
        <f aca="false">N645</f>
        <v>0.5</v>
      </c>
      <c r="BA645" s="540" t="n">
        <f aca="false">P645</f>
        <v>3.6</v>
      </c>
      <c r="BB645" s="581" t="n">
        <f aca="false">IF(F645=0,IF(ROUND(AY645*(((N645*P645)+(((D645+M645*2)/6)*P645))-ROUND(((D645+M645*2)^2)*((PI()*96.379/(4*360))-((SIN((96.379/2)*PI()/180))*(COS((96.379/2)*PI()/180))/4)),4)),2),ROUND(AY645*(((N645*P645)+(((D645+M645*2)/4)*P645))-ROUND(((D645+M645*2)^2)*((PI()*120/(4*360))-((SIN((120/2)*PI()/180))*(COS((120/2)*PI()/180))/4)),4)),2)),0)</f>
        <v>0</v>
      </c>
      <c r="BC645" s="591" t="n">
        <f aca="false">IF(F645&gt;0,ROUND(AY645*N645*P645,2),0)</f>
        <v>21.6</v>
      </c>
      <c r="BD645" s="591" t="n">
        <f aca="false">SUM(Q645:U645,AH645:AL645)</f>
        <v>137.38</v>
      </c>
      <c r="BE645" s="591" t="n">
        <f aca="false">IF(F645=0,ROUND((PI()*((D645+M645*2)^2)/4)*AY645,2),ROUND((D645+M645*2)*(F645+M645*2)*AY645,2))</f>
        <v>60.48</v>
      </c>
      <c r="BF645" s="592" t="n">
        <f aca="false">IF(($I645+M645-0.15)&lt;=2,($I645+M645+0.15),IF(($I645+M645)&lt;=3,2.35,($I645+M645+0.2)-0.85))</f>
        <v>2.35</v>
      </c>
      <c r="BG645" s="592" t="n">
        <f aca="false">IF(D645&gt;2,(I645-F645-M645-0.11),IF(($I645+M645)&lt;=2,0,IF(($I645+M645)&gt;3,0.85,(I645+M645+0.2-BF645))))</f>
        <v>0.75612</v>
      </c>
      <c r="BH645" s="592" t="n">
        <f aca="false">IF(D645&gt;2,ROUND(((1.42+0.4)+(0.91+0.4))*2*BG645,2),ROUND(AV645*AX645*BF645,2))</f>
        <v>4.73</v>
      </c>
      <c r="BI645" s="592" t="n">
        <f aca="false">ROUND(((PI()*0.9^2)/4)*BG645,2)</f>
        <v>0.48</v>
      </c>
      <c r="BJ645" s="593" t="n">
        <f aca="false">ROUND(BD645-BE645-BH645-BI645-BB645-BC645,2)</f>
        <v>50.09</v>
      </c>
      <c r="BK645" s="594"/>
    </row>
    <row r="646" s="452" customFormat="true" ht="14.25" hidden="false" customHeight="false" outlineLevel="0" collapsed="false">
      <c r="A646" s="573" t="s">
        <v>1718</v>
      </c>
      <c r="B646" s="574" t="s">
        <v>10</v>
      </c>
      <c r="C646" s="575" t="s">
        <v>1719</v>
      </c>
      <c r="D646" s="576" t="n">
        <v>2.5</v>
      </c>
      <c r="E646" s="577" t="s">
        <v>1151</v>
      </c>
      <c r="F646" s="577" t="n">
        <v>1.5</v>
      </c>
      <c r="G646" s="576" t="s">
        <v>1193</v>
      </c>
      <c r="H646" s="578" t="n">
        <v>16</v>
      </c>
      <c r="I646" s="579" t="n">
        <v>2.54052</v>
      </c>
      <c r="J646" s="579" t="n">
        <v>2.64172</v>
      </c>
      <c r="K646" s="580" t="n">
        <v>0</v>
      </c>
      <c r="L646" s="581" t="n">
        <f aca="false">ROUND((I646+J646)/2,2)</f>
        <v>2.59</v>
      </c>
      <c r="M646" s="540" t="n">
        <f aca="false">IF(F646=0,ROUND($D646*0.1,2),IF(D646&gt;2.8,0.18,0.15))</f>
        <v>0.15</v>
      </c>
      <c r="N646" s="540" t="n">
        <f aca="false">IF(F646=0,IF(ROUND($D646/4,2),IF(ROUND(($D646*1.2)/6,2)&lt;0.1,0.1,ROUND(($D646*1.2)/6,2))),0.5)</f>
        <v>0.5</v>
      </c>
      <c r="O646" s="581" t="n">
        <f aca="false">L646+M646+N646</f>
        <v>3.24</v>
      </c>
      <c r="P646" s="581" t="n">
        <f aca="false">IF(O646&lt;2,(D646+M646*2)+0.6,(D646+M646*2)+0.6+ROUNDUP(O646-2,0)*0.1)</f>
        <v>3.6</v>
      </c>
      <c r="Q646" s="582" t="n">
        <f aca="false">IF($O646&lt;=$W$4,ROUND(IF($O646&lt;1.5,$O646*$H646*$P646,1.5*$H646*$P646),2),0)</f>
        <v>0</v>
      </c>
      <c r="R646" s="582" t="n">
        <f aca="false">IF($O646&gt;$W$4,ROUND(IF($O646&lt;1.5,$O646*$H646*$P646,1.5*$H646*$P646),2),0)</f>
        <v>86.4</v>
      </c>
      <c r="S646" s="582" t="n">
        <f aca="false">IF($O646&gt;$W$4,ROUND(IF($O646&lt;1.5,0,IF($O646&gt;3,1.5*$H646*$P646,($O646-1.5)*$H646*$P646)),2),0)</f>
        <v>86.4</v>
      </c>
      <c r="T646" s="582" t="n">
        <f aca="false">IF($O646&gt;$W$4,ROUND(IF($O646&lt;3,0,IF($O646&gt;4.5,1.5*$H646*$P646,($O646-3)*$H646*$P646)),2),0)</f>
        <v>13.82</v>
      </c>
      <c r="U646" s="582" t="n">
        <f aca="false">IF($O646&gt;$W$4,ROUND(IF($O646&lt;4.5,0,IF($O646&gt;6,($O646-4.5)*$H646*$P646,($O646-4.5)*$H646*$P646)),2),0)</f>
        <v>0</v>
      </c>
      <c r="V646" s="540" t="n">
        <f aca="false">IF($O646&gt;$W$4,IF($O646&lt;=4,ROUND($H646*($O646+0.5)*2,2),0),0)</f>
        <v>119.68</v>
      </c>
      <c r="W646" s="541" t="n">
        <f aca="false">IF($O646&gt;$W$4,IF($O646&gt;4,ROUND($H646*($O646+0.5)*2,2),0),0)</f>
        <v>0</v>
      </c>
      <c r="X646" s="573" t="str">
        <f aca="false">A646</f>
        <v>JD43</v>
      </c>
      <c r="Y646" s="576" t="str">
        <f aca="false">IF($D646=0.4,1.2,IF($D646=0.6,1.2,IF($D646=0.8,1.3,IF($D646=1,1.5,IF($D646=1.2,1.7,IF($D646&lt;=2,2,"--"))))))</f>
        <v>--</v>
      </c>
      <c r="Z646" s="583" t="s">
        <v>1151</v>
      </c>
      <c r="AA646" s="577" t="str">
        <f aca="false">Y646</f>
        <v>--</v>
      </c>
      <c r="AB646" s="584" t="str">
        <f aca="false">IF($Y646="--","--",I646)</f>
        <v>--</v>
      </c>
      <c r="AC646" s="585" t="str">
        <f aca="false">IF($Y646="--","--",IF(D646&gt;1.5,0.15,ROUND($D646*0.1,2)))</f>
        <v>--</v>
      </c>
      <c r="AD646" s="585" t="str">
        <f aca="false">IF($Y646="--","--",0.15)</f>
        <v>--</v>
      </c>
      <c r="AE646" s="586" t="str">
        <f aca="false">IF($Y646="--","--",ROUND(AB646+AC646+AD646,2))</f>
        <v>--</v>
      </c>
      <c r="AF646" s="587" t="str">
        <f aca="false">IF($Y646="--","--",IF($AB646&lt;=2,$Y646+1,($Y646+1)+ROUNDUP($AB646-2,0)*0.1))</f>
        <v>--</v>
      </c>
      <c r="AG646" s="588" t="str">
        <f aca="false">IF($D646=0.4,0.92,IF($D646=0.6,0.68,IF($D646=0.8,0.74,IF($D646=1,0.7,IF($D646=1.2,0.66,IF($D646=1.5,0.6,IF($D646&lt;=2,(2.4-(D646+0.3)),"--")))))))</f>
        <v>--</v>
      </c>
      <c r="AH646" s="589" t="str">
        <f aca="false">IF($Y646="--","--",IF($AE646&lt;=$W$4,ROUND(IF($AE646&lt;1.5,$AE646*$AF646*$AG646,1.5*$AF646*$AG646),2),0))</f>
        <v>--</v>
      </c>
      <c r="AI646" s="589" t="str">
        <f aca="false">IF($Y646="--","--",IF($AE646&gt;$W$4,ROUND(IF($AE646&lt;1.5,$AE646*$AF646*$AG646,1.5*$AF646*$AG646),2),0))</f>
        <v>--</v>
      </c>
      <c r="AJ646" s="589" t="str">
        <f aca="false">IF($Y646="--","--",IF($AE646&gt;$W$4,ROUND(IF($AE646&lt;1.5,0,IF($AE646&gt;3,1.5*$AF646*$AG646,($AE646-1.5)*$AF646*$AG646)),2),0))</f>
        <v>--</v>
      </c>
      <c r="AK646" s="589" t="str">
        <f aca="false">IF($Y646="--","--",IF($AE646&gt;$W$4,ROUND(IF($AE646&lt;3,0,IF($AE646&gt;4.5,1.5*$AF646*$AG646,($AE646-3)*$AF646*$AG646)),2),0))</f>
        <v>--</v>
      </c>
      <c r="AL646" s="589" t="str">
        <f aca="false">IF($Y646="--","--",IF($AE646&gt;$W$4,ROUND(IF($AE646&lt;4.5,0,IF($AE646&gt;6,($AE646-4.5)*$AF646*$AG646,($AE646-4.5)*$AF646*$AG646)),2),0))</f>
        <v>--</v>
      </c>
      <c r="AM646" s="585" t="str">
        <f aca="false">IF($Y646="--","--",IF($AE646&gt;$W$4,IF($AE646&lt;=4,ROUND(($AG646*4)*($AE646+0.5)*2,2),0),0))</f>
        <v>--</v>
      </c>
      <c r="AN646" s="548" t="str">
        <f aca="false">IF($Y646="--","--",IF($AE646&gt;$W$4,IF($AE646&gt;4,ROUND(($AG646*4)*($AE646+0.5)*2,2),0),0))</f>
        <v>--</v>
      </c>
      <c r="AO646" s="573" t="s">
        <v>1718</v>
      </c>
      <c r="AP646" s="574" t="s">
        <v>10</v>
      </c>
      <c r="AQ646" s="590" t="s">
        <v>1719</v>
      </c>
      <c r="AR646" s="576" t="n">
        <v>2.5</v>
      </c>
      <c r="AS646" s="577" t="s">
        <v>1151</v>
      </c>
      <c r="AT646" s="577" t="n">
        <v>1.5</v>
      </c>
      <c r="AU646" s="578" t="n">
        <v>16</v>
      </c>
      <c r="AV646" s="576" t="str">
        <f aca="false">IF($Y646="--","--",Y646+0.2)</f>
        <v>--</v>
      </c>
      <c r="AW646" s="583" t="s">
        <v>1151</v>
      </c>
      <c r="AX646" s="577" t="str">
        <f aca="false">AV646</f>
        <v>--</v>
      </c>
      <c r="AY646" s="540" t="n">
        <f aca="false">IF(D646&gt;2,AU646,AU646-AV646)</f>
        <v>16</v>
      </c>
      <c r="AZ646" s="540" t="n">
        <f aca="false">N646</f>
        <v>0.5</v>
      </c>
      <c r="BA646" s="540" t="n">
        <f aca="false">P646</f>
        <v>3.6</v>
      </c>
      <c r="BB646" s="581" t="n">
        <f aca="false">IF(F646=0,IF(ROUND(AY646*(((N646*P646)+(((D646+M646*2)/6)*P646))-ROUND(((D646+M646*2)^2)*((PI()*96.379/(4*360))-((SIN((96.379/2)*PI()/180))*(COS((96.379/2)*PI()/180))/4)),4)),2),ROUND(AY646*(((N646*P646)+(((D646+M646*2)/4)*P646))-ROUND(((D646+M646*2)^2)*((PI()*120/(4*360))-((SIN((120/2)*PI()/180))*(COS((120/2)*PI()/180))/4)),4)),2)),0)</f>
        <v>0</v>
      </c>
      <c r="BC646" s="591" t="n">
        <f aca="false">IF(F646&gt;0,ROUND(AY646*N646*P646,2),0)</f>
        <v>28.8</v>
      </c>
      <c r="BD646" s="591" t="n">
        <f aca="false">SUM(Q646:U646,AH646:AL646)</f>
        <v>186.62</v>
      </c>
      <c r="BE646" s="591" t="n">
        <f aca="false">IF(F646=0,ROUND((PI()*((D646+M646*2)^2)/4)*AY646,2),ROUND((D646+M646*2)*(F646+M646*2)*AY646,2))</f>
        <v>80.64</v>
      </c>
      <c r="BF646" s="592" t="n">
        <f aca="false">IF(($I646+M646-0.15)&lt;=2,($I646+M646+0.15),IF(($I646+M646)&lt;=3,2.35,($I646+M646+0.2)-0.85))</f>
        <v>2.35</v>
      </c>
      <c r="BG646" s="592" t="n">
        <f aca="false">IF(D646&gt;2,(I646-F646-M646-0.11),IF(($I646+M646)&lt;=2,0,IF(($I646+M646)&gt;3,0.85,(I646+M646+0.2-BF646))))</f>
        <v>0.78052</v>
      </c>
      <c r="BH646" s="592" t="n">
        <f aca="false">IF(D646&gt;2,ROUND(((1.42+0.4)+(0.91+0.4))*2*BG646,2),ROUND(AV646*AX646*BF646,2))</f>
        <v>4.89</v>
      </c>
      <c r="BI646" s="592" t="n">
        <f aca="false">ROUND(((PI()*0.9^2)/4)*BG646,2)</f>
        <v>0.5</v>
      </c>
      <c r="BJ646" s="593" t="n">
        <f aca="false">ROUND(BD646-BE646-BH646-BI646-BB646-BC646,2)</f>
        <v>71.79</v>
      </c>
      <c r="BK646" s="594"/>
    </row>
    <row r="647" s="452" customFormat="true" ht="14.25" hidden="false" customHeight="false" outlineLevel="0" collapsed="false">
      <c r="A647" s="573" t="s">
        <v>1719</v>
      </c>
      <c r="B647" s="574" t="s">
        <v>10</v>
      </c>
      <c r="C647" s="575" t="s">
        <v>1720</v>
      </c>
      <c r="D647" s="576" t="n">
        <v>2.5</v>
      </c>
      <c r="E647" s="577" t="s">
        <v>1151</v>
      </c>
      <c r="F647" s="577" t="n">
        <v>1.5</v>
      </c>
      <c r="G647" s="576" t="s">
        <v>1193</v>
      </c>
      <c r="H647" s="578" t="n">
        <v>10</v>
      </c>
      <c r="I647" s="579" t="n">
        <v>2.64172</v>
      </c>
      <c r="J647" s="579" t="n">
        <v>2.52242</v>
      </c>
      <c r="K647" s="580" t="n">
        <v>0</v>
      </c>
      <c r="L647" s="581" t="n">
        <f aca="false">ROUND((I647+J647)/2,2)</f>
        <v>2.58</v>
      </c>
      <c r="M647" s="540" t="n">
        <f aca="false">IF(F647=0,ROUND($D647*0.1,2),IF(D647&gt;2.8,0.18,0.15))</f>
        <v>0.15</v>
      </c>
      <c r="N647" s="540" t="n">
        <f aca="false">IF(F647=0,IF(ROUND($D647/4,2),IF(ROUND(($D647*1.2)/6,2)&lt;0.1,0.1,ROUND(($D647*1.2)/6,2))),0.5)</f>
        <v>0.5</v>
      </c>
      <c r="O647" s="581" t="n">
        <f aca="false">L647+M647+N647</f>
        <v>3.23</v>
      </c>
      <c r="P647" s="581" t="n">
        <f aca="false">IF(O647&lt;2,(D647+M647*2)+0.6,(D647+M647*2)+0.6+ROUNDUP(O647-2,0)*0.1)</f>
        <v>3.6</v>
      </c>
      <c r="Q647" s="582" t="n">
        <f aca="false">IF($O647&lt;=$W$4,ROUND(IF($O647&lt;1.5,$O647*$H647*$P647,1.5*$H647*$P647),2),0)</f>
        <v>0</v>
      </c>
      <c r="R647" s="582" t="n">
        <f aca="false">IF($O647&gt;$W$4,ROUND(IF($O647&lt;1.5,$O647*$H647*$P647,1.5*$H647*$P647),2),0)</f>
        <v>54</v>
      </c>
      <c r="S647" s="582" t="n">
        <f aca="false">IF($O647&gt;$W$4,ROUND(IF($O647&lt;1.5,0,IF($O647&gt;3,1.5*$H647*$P647,($O647-1.5)*$H647*$P647)),2),0)</f>
        <v>54</v>
      </c>
      <c r="T647" s="582" t="n">
        <f aca="false">IF($O647&gt;$W$4,ROUND(IF($O647&lt;3,0,IF($O647&gt;4.5,1.5*$H647*$P647,($O647-3)*$H647*$P647)),2),0)</f>
        <v>8.28</v>
      </c>
      <c r="U647" s="582" t="n">
        <f aca="false">IF($O647&gt;$W$4,ROUND(IF($O647&lt;4.5,0,IF($O647&gt;6,($O647-4.5)*$H647*$P647,($O647-4.5)*$H647*$P647)),2),0)</f>
        <v>0</v>
      </c>
      <c r="V647" s="540" t="n">
        <f aca="false">IF($O647&gt;$W$4,IF($O647&lt;=4,ROUND($H647*($O647+0.5)*2,2),0),0)</f>
        <v>74.6</v>
      </c>
      <c r="W647" s="541" t="n">
        <f aca="false">IF($O647&gt;$W$4,IF($O647&gt;4,ROUND($H647*($O647+0.5)*2,2),0),0)</f>
        <v>0</v>
      </c>
      <c r="X647" s="573" t="str">
        <f aca="false">A647</f>
        <v>JD44</v>
      </c>
      <c r="Y647" s="576" t="str">
        <f aca="false">IF($D647=0.4,1.2,IF($D647=0.6,1.2,IF($D647=0.8,1.3,IF($D647=1,1.5,IF($D647=1.2,1.7,IF($D647&lt;=2,2,"--"))))))</f>
        <v>--</v>
      </c>
      <c r="Z647" s="583" t="s">
        <v>1151</v>
      </c>
      <c r="AA647" s="577" t="str">
        <f aca="false">Y647</f>
        <v>--</v>
      </c>
      <c r="AB647" s="584" t="str">
        <f aca="false">IF($Y647="--","--",I647)</f>
        <v>--</v>
      </c>
      <c r="AC647" s="585" t="str">
        <f aca="false">IF($Y647="--","--",IF(D647&gt;1.5,0.15,ROUND($D647*0.1,2)))</f>
        <v>--</v>
      </c>
      <c r="AD647" s="585" t="str">
        <f aca="false">IF($Y647="--","--",0.15)</f>
        <v>--</v>
      </c>
      <c r="AE647" s="586" t="str">
        <f aca="false">IF($Y647="--","--",ROUND(AB647+AC647+AD647,2))</f>
        <v>--</v>
      </c>
      <c r="AF647" s="587" t="str">
        <f aca="false">IF($Y647="--","--",IF($AB647&lt;=2,$Y647+1,($Y647+1)+ROUNDUP($AB647-2,0)*0.1))</f>
        <v>--</v>
      </c>
      <c r="AG647" s="588" t="str">
        <f aca="false">IF($D647=0.4,0.92,IF($D647=0.6,0.68,IF($D647=0.8,0.74,IF($D647=1,0.7,IF($D647=1.2,0.66,IF($D647=1.5,0.6,IF($D647&lt;=2,(2.4-(D647+0.3)),"--")))))))</f>
        <v>--</v>
      </c>
      <c r="AH647" s="589" t="str">
        <f aca="false">IF($Y647="--","--",IF($AE647&lt;=$W$4,ROUND(IF($AE647&lt;1.5,$AE647*$AF647*$AG647,1.5*$AF647*$AG647),2),0))</f>
        <v>--</v>
      </c>
      <c r="AI647" s="589" t="str">
        <f aca="false">IF($Y647="--","--",IF($AE647&gt;$W$4,ROUND(IF($AE647&lt;1.5,$AE647*$AF647*$AG647,1.5*$AF647*$AG647),2),0))</f>
        <v>--</v>
      </c>
      <c r="AJ647" s="589" t="str">
        <f aca="false">IF($Y647="--","--",IF($AE647&gt;$W$4,ROUND(IF($AE647&lt;1.5,0,IF($AE647&gt;3,1.5*$AF647*$AG647,($AE647-1.5)*$AF647*$AG647)),2),0))</f>
        <v>--</v>
      </c>
      <c r="AK647" s="589" t="str">
        <f aca="false">IF($Y647="--","--",IF($AE647&gt;$W$4,ROUND(IF($AE647&lt;3,0,IF($AE647&gt;4.5,1.5*$AF647*$AG647,($AE647-3)*$AF647*$AG647)),2),0))</f>
        <v>--</v>
      </c>
      <c r="AL647" s="589" t="str">
        <f aca="false">IF($Y647="--","--",IF($AE647&gt;$W$4,ROUND(IF($AE647&lt;4.5,0,IF($AE647&gt;6,($AE647-4.5)*$AF647*$AG647,($AE647-4.5)*$AF647*$AG647)),2),0))</f>
        <v>--</v>
      </c>
      <c r="AM647" s="585" t="str">
        <f aca="false">IF($Y647="--","--",IF($AE647&gt;$W$4,IF($AE647&lt;=4,ROUND(($AG647*4)*($AE647+0.5)*2,2),0),0))</f>
        <v>--</v>
      </c>
      <c r="AN647" s="548" t="str">
        <f aca="false">IF($Y647="--","--",IF($AE647&gt;$W$4,IF($AE647&gt;4,ROUND(($AG647*4)*($AE647+0.5)*2,2),0),0))</f>
        <v>--</v>
      </c>
      <c r="AO647" s="573" t="s">
        <v>1719</v>
      </c>
      <c r="AP647" s="574" t="s">
        <v>10</v>
      </c>
      <c r="AQ647" s="590" t="s">
        <v>1720</v>
      </c>
      <c r="AR647" s="576" t="n">
        <v>2.5</v>
      </c>
      <c r="AS647" s="577" t="s">
        <v>1151</v>
      </c>
      <c r="AT647" s="577" t="n">
        <v>1.5</v>
      </c>
      <c r="AU647" s="578" t="n">
        <v>10</v>
      </c>
      <c r="AV647" s="576" t="str">
        <f aca="false">IF($Y647="--","--",Y647+0.2)</f>
        <v>--</v>
      </c>
      <c r="AW647" s="583" t="s">
        <v>1151</v>
      </c>
      <c r="AX647" s="577" t="str">
        <f aca="false">AV647</f>
        <v>--</v>
      </c>
      <c r="AY647" s="540" t="n">
        <f aca="false">IF(D647&gt;2,AU647,AU647-AV647)</f>
        <v>10</v>
      </c>
      <c r="AZ647" s="540" t="n">
        <f aca="false">N647</f>
        <v>0.5</v>
      </c>
      <c r="BA647" s="540" t="n">
        <f aca="false">P647</f>
        <v>3.6</v>
      </c>
      <c r="BB647" s="581" t="n">
        <f aca="false">IF(F647=0,IF(ROUND(AY647*(((N647*P647)+(((D647+M647*2)/6)*P647))-ROUND(((D647+M647*2)^2)*((PI()*96.379/(4*360))-((SIN((96.379/2)*PI()/180))*(COS((96.379/2)*PI()/180))/4)),4)),2),ROUND(AY647*(((N647*P647)+(((D647+M647*2)/4)*P647))-ROUND(((D647+M647*2)^2)*((PI()*120/(4*360))-((SIN((120/2)*PI()/180))*(COS((120/2)*PI()/180))/4)),4)),2)),0)</f>
        <v>0</v>
      </c>
      <c r="BC647" s="591" t="n">
        <f aca="false">IF(F647&gt;0,ROUND(AY647*N647*P647,2),0)</f>
        <v>18</v>
      </c>
      <c r="BD647" s="591" t="n">
        <f aca="false">SUM(Q647:U647,AH647:AL647)</f>
        <v>116.28</v>
      </c>
      <c r="BE647" s="591" t="n">
        <f aca="false">IF(F647=0,ROUND((PI()*((D647+M647*2)^2)/4)*AY647,2),ROUND((D647+M647*2)*(F647+M647*2)*AY647,2))</f>
        <v>50.4</v>
      </c>
      <c r="BF647" s="592" t="n">
        <f aca="false">IF(($I647+M647-0.15)&lt;=2,($I647+M647+0.15),IF(($I647+M647)&lt;=3,2.35,($I647+M647+0.2)-0.85))</f>
        <v>2.35</v>
      </c>
      <c r="BG647" s="592" t="n">
        <f aca="false">IF(D647&gt;2,(I647-F647-M647-0.11),IF(($I647+M647)&lt;=2,0,IF(($I647+M647)&gt;3,0.85,(I647+M647+0.2-BF647))))</f>
        <v>0.88172</v>
      </c>
      <c r="BH647" s="592" t="n">
        <f aca="false">IF(D647&gt;2,ROUND(((1.42+0.4)+(0.91+0.4))*2*BG647,2),ROUND(AV647*AX647*BF647,2))</f>
        <v>5.52</v>
      </c>
      <c r="BI647" s="592" t="n">
        <f aca="false">ROUND(((PI()*0.9^2)/4)*BG647,2)</f>
        <v>0.56</v>
      </c>
      <c r="BJ647" s="593" t="n">
        <f aca="false">ROUND(BD647-BE647-BH647-BI647-BB647-BC647,2)</f>
        <v>41.8</v>
      </c>
      <c r="BK647" s="594"/>
    </row>
    <row r="648" s="452" customFormat="true" ht="14.25" hidden="false" customHeight="false" outlineLevel="0" collapsed="false">
      <c r="A648" s="573" t="s">
        <v>1720</v>
      </c>
      <c r="B648" s="574" t="s">
        <v>10</v>
      </c>
      <c r="C648" s="575" t="s">
        <v>1721</v>
      </c>
      <c r="D648" s="576" t="n">
        <v>2.5</v>
      </c>
      <c r="E648" s="577" t="s">
        <v>1151</v>
      </c>
      <c r="F648" s="577" t="n">
        <v>1.5</v>
      </c>
      <c r="G648" s="576" t="s">
        <v>1193</v>
      </c>
      <c r="H648" s="578" t="n">
        <v>33</v>
      </c>
      <c r="I648" s="579" t="n">
        <v>2.52242</v>
      </c>
      <c r="J648" s="579" t="n">
        <v>2.82367</v>
      </c>
      <c r="K648" s="580" t="n">
        <v>0</v>
      </c>
      <c r="L648" s="581" t="n">
        <f aca="false">ROUND((I648+J648)/2,2)</f>
        <v>2.67</v>
      </c>
      <c r="M648" s="540" t="n">
        <f aca="false">IF(F648=0,ROUND($D648*0.1,2),IF(D648&gt;2.8,0.18,0.15))</f>
        <v>0.15</v>
      </c>
      <c r="N648" s="540" t="n">
        <f aca="false">IF(F648=0,IF(ROUND($D648/4,2),IF(ROUND(($D648*1.2)/6,2)&lt;0.1,0.1,ROUND(($D648*1.2)/6,2))),0.5)</f>
        <v>0.5</v>
      </c>
      <c r="O648" s="581" t="n">
        <f aca="false">L648+M648+N648</f>
        <v>3.32</v>
      </c>
      <c r="P648" s="581" t="n">
        <f aca="false">IF(O648&lt;2,(D648+M648*2)+0.6,(D648+M648*2)+0.6+ROUNDUP(O648-2,0)*0.1)</f>
        <v>3.6</v>
      </c>
      <c r="Q648" s="582" t="n">
        <f aca="false">IF($O648&lt;=$W$4,ROUND(IF($O648&lt;1.5,$O648*$H648*$P648,1.5*$H648*$P648),2),0)</f>
        <v>0</v>
      </c>
      <c r="R648" s="582" t="n">
        <f aca="false">IF($O648&gt;$W$4,ROUND(IF($O648&lt;1.5,$O648*$H648*$P648,1.5*$H648*$P648),2),0)</f>
        <v>178.2</v>
      </c>
      <c r="S648" s="582" t="n">
        <f aca="false">IF($O648&gt;$W$4,ROUND(IF($O648&lt;1.5,0,IF($O648&gt;3,1.5*$H648*$P648,($O648-1.5)*$H648*$P648)),2),0)</f>
        <v>178.2</v>
      </c>
      <c r="T648" s="582" t="n">
        <f aca="false">IF($O648&gt;$W$4,ROUND(IF($O648&lt;3,0,IF($O648&gt;4.5,1.5*$H648*$P648,($O648-3)*$H648*$P648)),2),0)</f>
        <v>38.02</v>
      </c>
      <c r="U648" s="582" t="n">
        <f aca="false">IF($O648&gt;$W$4,ROUND(IF($O648&lt;4.5,0,IF($O648&gt;6,($O648-4.5)*$H648*$P648,($O648-4.5)*$H648*$P648)),2),0)</f>
        <v>0</v>
      </c>
      <c r="V648" s="540" t="n">
        <f aca="false">IF($O648&gt;$W$4,IF($O648&lt;=4,ROUND($H648*($O648+0.5)*2,2),0),0)</f>
        <v>252.12</v>
      </c>
      <c r="W648" s="541" t="n">
        <f aca="false">IF($O648&gt;$W$4,IF($O648&gt;4,ROUND($H648*($O648+0.5)*2,2),0),0)</f>
        <v>0</v>
      </c>
      <c r="X648" s="573" t="str">
        <f aca="false">A648</f>
        <v>JD45</v>
      </c>
      <c r="Y648" s="576" t="str">
        <f aca="false">IF($D648=0.4,1.2,IF($D648=0.6,1.2,IF($D648=0.8,1.3,IF($D648=1,1.5,IF($D648=1.2,1.7,IF($D648&lt;=2,2,"--"))))))</f>
        <v>--</v>
      </c>
      <c r="Z648" s="583" t="s">
        <v>1151</v>
      </c>
      <c r="AA648" s="577" t="str">
        <f aca="false">Y648</f>
        <v>--</v>
      </c>
      <c r="AB648" s="584" t="str">
        <f aca="false">IF($Y648="--","--",I648)</f>
        <v>--</v>
      </c>
      <c r="AC648" s="585" t="str">
        <f aca="false">IF($Y648="--","--",IF(D648&gt;1.5,0.15,ROUND($D648*0.1,2)))</f>
        <v>--</v>
      </c>
      <c r="AD648" s="585" t="str">
        <f aca="false">IF($Y648="--","--",0.15)</f>
        <v>--</v>
      </c>
      <c r="AE648" s="586" t="str">
        <f aca="false">IF($Y648="--","--",ROUND(AB648+AC648+AD648,2))</f>
        <v>--</v>
      </c>
      <c r="AF648" s="587" t="str">
        <f aca="false">IF($Y648="--","--",IF($AB648&lt;=2,$Y648+1,($Y648+1)+ROUNDUP($AB648-2,0)*0.1))</f>
        <v>--</v>
      </c>
      <c r="AG648" s="588" t="str">
        <f aca="false">IF($D648=0.4,0.92,IF($D648=0.6,0.68,IF($D648=0.8,0.74,IF($D648=1,0.7,IF($D648=1.2,0.66,IF($D648=1.5,0.6,IF($D648&lt;=2,(2.4-(D648+0.3)),"--")))))))</f>
        <v>--</v>
      </c>
      <c r="AH648" s="589" t="str">
        <f aca="false">IF($Y648="--","--",IF($AE648&lt;=$W$4,ROUND(IF($AE648&lt;1.5,$AE648*$AF648*$AG648,1.5*$AF648*$AG648),2),0))</f>
        <v>--</v>
      </c>
      <c r="AI648" s="589" t="str">
        <f aca="false">IF($Y648="--","--",IF($AE648&gt;$W$4,ROUND(IF($AE648&lt;1.5,$AE648*$AF648*$AG648,1.5*$AF648*$AG648),2),0))</f>
        <v>--</v>
      </c>
      <c r="AJ648" s="589" t="str">
        <f aca="false">IF($Y648="--","--",IF($AE648&gt;$W$4,ROUND(IF($AE648&lt;1.5,0,IF($AE648&gt;3,1.5*$AF648*$AG648,($AE648-1.5)*$AF648*$AG648)),2),0))</f>
        <v>--</v>
      </c>
      <c r="AK648" s="589" t="str">
        <f aca="false">IF($Y648="--","--",IF($AE648&gt;$W$4,ROUND(IF($AE648&lt;3,0,IF($AE648&gt;4.5,1.5*$AF648*$AG648,($AE648-3)*$AF648*$AG648)),2),0))</f>
        <v>--</v>
      </c>
      <c r="AL648" s="589" t="str">
        <f aca="false">IF($Y648="--","--",IF($AE648&gt;$W$4,ROUND(IF($AE648&lt;4.5,0,IF($AE648&gt;6,($AE648-4.5)*$AF648*$AG648,($AE648-4.5)*$AF648*$AG648)),2),0))</f>
        <v>--</v>
      </c>
      <c r="AM648" s="585" t="str">
        <f aca="false">IF($Y648="--","--",IF($AE648&gt;$W$4,IF($AE648&lt;=4,ROUND(($AG648*4)*($AE648+0.5)*2,2),0),0))</f>
        <v>--</v>
      </c>
      <c r="AN648" s="548" t="str">
        <f aca="false">IF($Y648="--","--",IF($AE648&gt;$W$4,IF($AE648&gt;4,ROUND(($AG648*4)*($AE648+0.5)*2,2),0),0))</f>
        <v>--</v>
      </c>
      <c r="AO648" s="573" t="s">
        <v>1720</v>
      </c>
      <c r="AP648" s="574" t="s">
        <v>10</v>
      </c>
      <c r="AQ648" s="590" t="s">
        <v>1721</v>
      </c>
      <c r="AR648" s="576" t="n">
        <v>2.5</v>
      </c>
      <c r="AS648" s="577" t="s">
        <v>1151</v>
      </c>
      <c r="AT648" s="577" t="n">
        <v>1.5</v>
      </c>
      <c r="AU648" s="578" t="n">
        <v>33</v>
      </c>
      <c r="AV648" s="576" t="str">
        <f aca="false">IF($Y648="--","--",Y648+0.2)</f>
        <v>--</v>
      </c>
      <c r="AW648" s="583" t="s">
        <v>1151</v>
      </c>
      <c r="AX648" s="577" t="str">
        <f aca="false">AV648</f>
        <v>--</v>
      </c>
      <c r="AY648" s="540" t="n">
        <f aca="false">IF(D648&gt;2,AU648,AU648-AV648)</f>
        <v>33</v>
      </c>
      <c r="AZ648" s="540" t="n">
        <f aca="false">N648</f>
        <v>0.5</v>
      </c>
      <c r="BA648" s="540" t="n">
        <f aca="false">P648</f>
        <v>3.6</v>
      </c>
      <c r="BB648" s="581" t="n">
        <f aca="false">IF(F648=0,IF(ROUND(AY648*(((N648*P648)+(((D648+M648*2)/6)*P648))-ROUND(((D648+M648*2)^2)*((PI()*96.379/(4*360))-((SIN((96.379/2)*PI()/180))*(COS((96.379/2)*PI()/180))/4)),4)),2),ROUND(AY648*(((N648*P648)+(((D648+M648*2)/4)*P648))-ROUND(((D648+M648*2)^2)*((PI()*120/(4*360))-((SIN((120/2)*PI()/180))*(COS((120/2)*PI()/180))/4)),4)),2)),0)</f>
        <v>0</v>
      </c>
      <c r="BC648" s="591" t="n">
        <f aca="false">IF(F648&gt;0,ROUND(AY648*N648*P648,2),0)</f>
        <v>59.4</v>
      </c>
      <c r="BD648" s="591" t="n">
        <f aca="false">SUM(Q648:U648,AH648:AL648)</f>
        <v>394.42</v>
      </c>
      <c r="BE648" s="591" t="n">
        <f aca="false">IF(F648=0,ROUND((PI()*((D648+M648*2)^2)/4)*AY648,2),ROUND((D648+M648*2)*(F648+M648*2)*AY648,2))</f>
        <v>166.32</v>
      </c>
      <c r="BF648" s="592" t="n">
        <f aca="false">IF(($I648+M648-0.15)&lt;=2,($I648+M648+0.15),IF(($I648+M648)&lt;=3,2.35,($I648+M648+0.2)-0.85))</f>
        <v>2.35</v>
      </c>
      <c r="BG648" s="592" t="n">
        <f aca="false">IF(D648&gt;2,(I648-F648-M648-0.11),IF(($I648+M648)&lt;=2,0,IF(($I648+M648)&gt;3,0.85,(I648+M648+0.2-BF648))))</f>
        <v>0.76242</v>
      </c>
      <c r="BH648" s="592" t="n">
        <f aca="false">IF(D648&gt;2,ROUND(((1.42+0.4)+(0.91+0.4))*2*BG648,2),ROUND(AV648*AX648*BF648,2))</f>
        <v>4.77</v>
      </c>
      <c r="BI648" s="592" t="n">
        <f aca="false">ROUND(((PI()*0.9^2)/4)*BG648,2)</f>
        <v>0.49</v>
      </c>
      <c r="BJ648" s="593" t="n">
        <f aca="false">ROUND(BD648-BE648-BH648-BI648-BB648-BC648,2)</f>
        <v>163.44</v>
      </c>
      <c r="BK648" s="594"/>
    </row>
    <row r="649" s="452" customFormat="true" ht="14.25" hidden="false" customHeight="false" outlineLevel="0" collapsed="false">
      <c r="A649" s="573" t="s">
        <v>1721</v>
      </c>
      <c r="B649" s="574" t="s">
        <v>10</v>
      </c>
      <c r="C649" s="575" t="s">
        <v>1722</v>
      </c>
      <c r="D649" s="576" t="n">
        <v>2.5</v>
      </c>
      <c r="E649" s="577" t="s">
        <v>1151</v>
      </c>
      <c r="F649" s="577" t="n">
        <v>1.5</v>
      </c>
      <c r="G649" s="576" t="s">
        <v>1193</v>
      </c>
      <c r="H649" s="578" t="n">
        <v>23</v>
      </c>
      <c r="I649" s="579" t="n">
        <v>2.82367</v>
      </c>
      <c r="J649" s="579" t="n">
        <v>2.85447</v>
      </c>
      <c r="K649" s="580" t="n">
        <v>0</v>
      </c>
      <c r="L649" s="581" t="n">
        <f aca="false">ROUND((I649+J649)/2,2)</f>
        <v>2.84</v>
      </c>
      <c r="M649" s="540" t="n">
        <f aca="false">IF(F649=0,ROUND($D649*0.1,2),IF(D649&gt;2.8,0.18,0.15))</f>
        <v>0.15</v>
      </c>
      <c r="N649" s="540" t="n">
        <f aca="false">IF(F649=0,IF(ROUND($D649/4,2),IF(ROUND(($D649*1.2)/6,2)&lt;0.1,0.1,ROUND(($D649*1.2)/6,2))),0.5)</f>
        <v>0.5</v>
      </c>
      <c r="O649" s="581" t="n">
        <f aca="false">L649+M649+N649</f>
        <v>3.49</v>
      </c>
      <c r="P649" s="581" t="n">
        <f aca="false">IF(O649&lt;2,(D649+M649*2)+0.6,(D649+M649*2)+0.6+ROUNDUP(O649-2,0)*0.1)</f>
        <v>3.6</v>
      </c>
      <c r="Q649" s="582" t="n">
        <f aca="false">IF($O649&lt;=$W$4,ROUND(IF($O649&lt;1.5,$O649*$H649*$P649,1.5*$H649*$P649),2),0)</f>
        <v>0</v>
      </c>
      <c r="R649" s="582" t="n">
        <f aca="false">IF($O649&gt;$W$4,ROUND(IF($O649&lt;1.5,$O649*$H649*$P649,1.5*$H649*$P649),2),0)</f>
        <v>124.2</v>
      </c>
      <c r="S649" s="582" t="n">
        <f aca="false">IF($O649&gt;$W$4,ROUND(IF($O649&lt;1.5,0,IF($O649&gt;3,1.5*$H649*$P649,($O649-1.5)*$H649*$P649)),2),0)</f>
        <v>124.2</v>
      </c>
      <c r="T649" s="582" t="n">
        <f aca="false">IF($O649&gt;$W$4,ROUND(IF($O649&lt;3,0,IF($O649&gt;4.5,1.5*$H649*$P649,($O649-3)*$H649*$P649)),2),0)</f>
        <v>40.57</v>
      </c>
      <c r="U649" s="582" t="n">
        <f aca="false">IF($O649&gt;$W$4,ROUND(IF($O649&lt;4.5,0,IF($O649&gt;6,($O649-4.5)*$H649*$P649,($O649-4.5)*$H649*$P649)),2),0)</f>
        <v>0</v>
      </c>
      <c r="V649" s="540" t="n">
        <f aca="false">IF($O649&gt;$W$4,IF($O649&lt;=4,ROUND($H649*($O649+0.5)*2,2),0),0)</f>
        <v>183.54</v>
      </c>
      <c r="W649" s="541" t="n">
        <f aca="false">IF($O649&gt;$W$4,IF($O649&gt;4,ROUND($H649*($O649+0.5)*2,2),0),0)</f>
        <v>0</v>
      </c>
      <c r="X649" s="573" t="str">
        <f aca="false">A649</f>
        <v>JD46</v>
      </c>
      <c r="Y649" s="576" t="str">
        <f aca="false">IF($D649=0.4,1.2,IF($D649=0.6,1.2,IF($D649=0.8,1.3,IF($D649=1,1.5,IF($D649=1.2,1.7,IF($D649&lt;=2,2,"--"))))))</f>
        <v>--</v>
      </c>
      <c r="Z649" s="583" t="s">
        <v>1151</v>
      </c>
      <c r="AA649" s="577" t="str">
        <f aca="false">Y649</f>
        <v>--</v>
      </c>
      <c r="AB649" s="584" t="str">
        <f aca="false">IF($Y649="--","--",I649)</f>
        <v>--</v>
      </c>
      <c r="AC649" s="585" t="str">
        <f aca="false">IF($Y649="--","--",IF(D649&gt;1.5,0.15,ROUND($D649*0.1,2)))</f>
        <v>--</v>
      </c>
      <c r="AD649" s="585" t="str">
        <f aca="false">IF($Y649="--","--",0.15)</f>
        <v>--</v>
      </c>
      <c r="AE649" s="586" t="str">
        <f aca="false">IF($Y649="--","--",ROUND(AB649+AC649+AD649,2))</f>
        <v>--</v>
      </c>
      <c r="AF649" s="587" t="str">
        <f aca="false">IF($Y649="--","--",IF($AB649&lt;=2,$Y649+1,($Y649+1)+ROUNDUP($AB649-2,0)*0.1))</f>
        <v>--</v>
      </c>
      <c r="AG649" s="588" t="str">
        <f aca="false">IF($D649=0.4,0.92,IF($D649=0.6,0.68,IF($D649=0.8,0.74,IF($D649=1,0.7,IF($D649=1.2,0.66,IF($D649=1.5,0.6,IF($D649&lt;=2,(2.4-(D649+0.3)),"--")))))))</f>
        <v>--</v>
      </c>
      <c r="AH649" s="589" t="str">
        <f aca="false">IF($Y649="--","--",IF($AE649&lt;=$W$4,ROUND(IF($AE649&lt;1.5,$AE649*$AF649*$AG649,1.5*$AF649*$AG649),2),0))</f>
        <v>--</v>
      </c>
      <c r="AI649" s="589" t="str">
        <f aca="false">IF($Y649="--","--",IF($AE649&gt;$W$4,ROUND(IF($AE649&lt;1.5,$AE649*$AF649*$AG649,1.5*$AF649*$AG649),2),0))</f>
        <v>--</v>
      </c>
      <c r="AJ649" s="589" t="str">
        <f aca="false">IF($Y649="--","--",IF($AE649&gt;$W$4,ROUND(IF($AE649&lt;1.5,0,IF($AE649&gt;3,1.5*$AF649*$AG649,($AE649-1.5)*$AF649*$AG649)),2),0))</f>
        <v>--</v>
      </c>
      <c r="AK649" s="589" t="str">
        <f aca="false">IF($Y649="--","--",IF($AE649&gt;$W$4,ROUND(IF($AE649&lt;3,0,IF($AE649&gt;4.5,1.5*$AF649*$AG649,($AE649-3)*$AF649*$AG649)),2),0))</f>
        <v>--</v>
      </c>
      <c r="AL649" s="589" t="str">
        <f aca="false">IF($Y649="--","--",IF($AE649&gt;$W$4,ROUND(IF($AE649&lt;4.5,0,IF($AE649&gt;6,($AE649-4.5)*$AF649*$AG649,($AE649-4.5)*$AF649*$AG649)),2),0))</f>
        <v>--</v>
      </c>
      <c r="AM649" s="585" t="str">
        <f aca="false">IF($Y649="--","--",IF($AE649&gt;$W$4,IF($AE649&lt;=4,ROUND(($AG649*4)*($AE649+0.5)*2,2),0),0))</f>
        <v>--</v>
      </c>
      <c r="AN649" s="548" t="str">
        <f aca="false">IF($Y649="--","--",IF($AE649&gt;$W$4,IF($AE649&gt;4,ROUND(($AG649*4)*($AE649+0.5)*2,2),0),0))</f>
        <v>--</v>
      </c>
      <c r="AO649" s="573" t="s">
        <v>1721</v>
      </c>
      <c r="AP649" s="574" t="s">
        <v>10</v>
      </c>
      <c r="AQ649" s="590" t="s">
        <v>1722</v>
      </c>
      <c r="AR649" s="576" t="n">
        <v>2.5</v>
      </c>
      <c r="AS649" s="577" t="s">
        <v>1151</v>
      </c>
      <c r="AT649" s="577" t="n">
        <v>1.5</v>
      </c>
      <c r="AU649" s="578" t="n">
        <v>23</v>
      </c>
      <c r="AV649" s="576" t="str">
        <f aca="false">IF($Y649="--","--",Y649+0.2)</f>
        <v>--</v>
      </c>
      <c r="AW649" s="583" t="s">
        <v>1151</v>
      </c>
      <c r="AX649" s="577" t="str">
        <f aca="false">AV649</f>
        <v>--</v>
      </c>
      <c r="AY649" s="540" t="n">
        <f aca="false">IF(D649&gt;2,AU649,AU649-AV649)</f>
        <v>23</v>
      </c>
      <c r="AZ649" s="540" t="n">
        <f aca="false">N649</f>
        <v>0.5</v>
      </c>
      <c r="BA649" s="540" t="n">
        <f aca="false">P649</f>
        <v>3.6</v>
      </c>
      <c r="BB649" s="581" t="n">
        <f aca="false">IF(F649=0,IF(ROUND(AY649*(((N649*P649)+(((D649+M649*2)/6)*P649))-ROUND(((D649+M649*2)^2)*((PI()*96.379/(4*360))-((SIN((96.379/2)*PI()/180))*(COS((96.379/2)*PI()/180))/4)),4)),2),ROUND(AY649*(((N649*P649)+(((D649+M649*2)/4)*P649))-ROUND(((D649+M649*2)^2)*((PI()*120/(4*360))-((SIN((120/2)*PI()/180))*(COS((120/2)*PI()/180))/4)),4)),2)),0)</f>
        <v>0</v>
      </c>
      <c r="BC649" s="591" t="n">
        <f aca="false">IF(F649&gt;0,ROUND(AY649*N649*P649,2),0)</f>
        <v>41.4</v>
      </c>
      <c r="BD649" s="591" t="n">
        <f aca="false">SUM(Q649:U649,AH649:AL649)</f>
        <v>288.97</v>
      </c>
      <c r="BE649" s="591" t="n">
        <f aca="false">IF(F649=0,ROUND((PI()*((D649+M649*2)^2)/4)*AY649,2),ROUND((D649+M649*2)*(F649+M649*2)*AY649,2))</f>
        <v>115.92</v>
      </c>
      <c r="BF649" s="592" t="n">
        <f aca="false">IF(($I649+M649-0.15)&lt;=2,($I649+M649+0.15),IF(($I649+M649)&lt;=3,2.35,($I649+M649+0.2)-0.85))</f>
        <v>2.35</v>
      </c>
      <c r="BG649" s="592" t="n">
        <f aca="false">IF(D649&gt;2,(I649-F649-M649-0.11),IF(($I649+M649)&lt;=2,0,IF(($I649+M649)&gt;3,0.85,(I649+M649+0.2-BF649))))</f>
        <v>1.06367</v>
      </c>
      <c r="BH649" s="592" t="n">
        <f aca="false">IF(D649&gt;2,ROUND(((1.42+0.4)+(0.91+0.4))*2*BG649,2),ROUND(AV649*AX649*BF649,2))</f>
        <v>6.66</v>
      </c>
      <c r="BI649" s="592" t="n">
        <f aca="false">ROUND(((PI()*0.9^2)/4)*BG649,2)</f>
        <v>0.68</v>
      </c>
      <c r="BJ649" s="593" t="n">
        <f aca="false">ROUND(BD649-BE649-BH649-BI649-BB649-BC649,2)</f>
        <v>124.31</v>
      </c>
      <c r="BK649" s="594"/>
    </row>
    <row r="650" s="452" customFormat="true" ht="14.25" hidden="false" customHeight="false" outlineLevel="0" collapsed="false">
      <c r="A650" s="573" t="s">
        <v>1722</v>
      </c>
      <c r="B650" s="574" t="s">
        <v>10</v>
      </c>
      <c r="C650" s="575" t="s">
        <v>1723</v>
      </c>
      <c r="D650" s="576" t="n">
        <v>2.5</v>
      </c>
      <c r="E650" s="577" t="s">
        <v>1151</v>
      </c>
      <c r="F650" s="577" t="n">
        <v>1.5</v>
      </c>
      <c r="G650" s="576" t="s">
        <v>1193</v>
      </c>
      <c r="H650" s="578" t="n">
        <v>25</v>
      </c>
      <c r="I650" s="579" t="n">
        <v>2.85447</v>
      </c>
      <c r="J650" s="579" t="n">
        <v>2.88887</v>
      </c>
      <c r="K650" s="580" t="n">
        <v>0</v>
      </c>
      <c r="L650" s="581" t="n">
        <f aca="false">ROUND((I650+J650)/2,2)</f>
        <v>2.87</v>
      </c>
      <c r="M650" s="540" t="n">
        <f aca="false">IF(F650=0,ROUND($D650*0.1,2),IF(D650&gt;2.8,0.18,0.15))</f>
        <v>0.15</v>
      </c>
      <c r="N650" s="540" t="n">
        <f aca="false">IF(F650=0,IF(ROUND($D650/4,2),IF(ROUND(($D650*1.2)/6,2)&lt;0.1,0.1,ROUND(($D650*1.2)/6,2))),0.5)</f>
        <v>0.5</v>
      </c>
      <c r="O650" s="581" t="n">
        <f aca="false">L650+M650+N650</f>
        <v>3.52</v>
      </c>
      <c r="P650" s="581" t="n">
        <f aca="false">IF(O650&lt;2,(D650+M650*2)+0.6,(D650+M650*2)+0.6+ROUNDUP(O650-2,0)*0.1)</f>
        <v>3.6</v>
      </c>
      <c r="Q650" s="582" t="n">
        <f aca="false">IF($O650&lt;=$W$4,ROUND(IF($O650&lt;1.5,$O650*$H650*$P650,1.5*$H650*$P650),2),0)</f>
        <v>0</v>
      </c>
      <c r="R650" s="582" t="n">
        <f aca="false">IF($O650&gt;$W$4,ROUND(IF($O650&lt;1.5,$O650*$H650*$P650,1.5*$H650*$P650),2),0)</f>
        <v>135</v>
      </c>
      <c r="S650" s="582" t="n">
        <f aca="false">IF($O650&gt;$W$4,ROUND(IF($O650&lt;1.5,0,IF($O650&gt;3,1.5*$H650*$P650,($O650-1.5)*$H650*$P650)),2),0)</f>
        <v>135</v>
      </c>
      <c r="T650" s="582" t="n">
        <f aca="false">IF($O650&gt;$W$4,ROUND(IF($O650&lt;3,0,IF($O650&gt;4.5,1.5*$H650*$P650,($O650-3)*$H650*$P650)),2),0)</f>
        <v>46.8</v>
      </c>
      <c r="U650" s="582" t="n">
        <f aca="false">IF($O650&gt;$W$4,ROUND(IF($O650&lt;4.5,0,IF($O650&gt;6,($O650-4.5)*$H650*$P650,($O650-4.5)*$H650*$P650)),2),0)</f>
        <v>0</v>
      </c>
      <c r="V650" s="540" t="n">
        <f aca="false">IF($O650&gt;$W$4,IF($O650&lt;=4,ROUND($H650*($O650+0.5)*2,2),0),0)</f>
        <v>201</v>
      </c>
      <c r="W650" s="541" t="n">
        <f aca="false">IF($O650&gt;$W$4,IF($O650&gt;4,ROUND($H650*($O650+0.5)*2,2),0),0)</f>
        <v>0</v>
      </c>
      <c r="X650" s="573" t="str">
        <f aca="false">A650</f>
        <v>JD47</v>
      </c>
      <c r="Y650" s="576" t="str">
        <f aca="false">IF($D650=0.4,1.2,IF($D650=0.6,1.2,IF($D650=0.8,1.3,IF($D650=1,1.5,IF($D650=1.2,1.7,IF($D650&lt;=2,2,"--"))))))</f>
        <v>--</v>
      </c>
      <c r="Z650" s="583" t="s">
        <v>1151</v>
      </c>
      <c r="AA650" s="577" t="str">
        <f aca="false">Y650</f>
        <v>--</v>
      </c>
      <c r="AB650" s="584" t="str">
        <f aca="false">IF($Y650="--","--",I650)</f>
        <v>--</v>
      </c>
      <c r="AC650" s="585" t="str">
        <f aca="false">IF($Y650="--","--",IF(D650&gt;1.5,0.15,ROUND($D650*0.1,2)))</f>
        <v>--</v>
      </c>
      <c r="AD650" s="585" t="str">
        <f aca="false">IF($Y650="--","--",0.15)</f>
        <v>--</v>
      </c>
      <c r="AE650" s="586" t="str">
        <f aca="false">IF($Y650="--","--",ROUND(AB650+AC650+AD650,2))</f>
        <v>--</v>
      </c>
      <c r="AF650" s="587" t="str">
        <f aca="false">IF($Y650="--","--",IF($AB650&lt;=2,$Y650+1,($Y650+1)+ROUNDUP($AB650-2,0)*0.1))</f>
        <v>--</v>
      </c>
      <c r="AG650" s="588" t="str">
        <f aca="false">IF($D650=0.4,0.92,IF($D650=0.6,0.68,IF($D650=0.8,0.74,IF($D650=1,0.7,IF($D650=1.2,0.66,IF($D650=1.5,0.6,IF($D650&lt;=2,(2.4-(D650+0.3)),"--")))))))</f>
        <v>--</v>
      </c>
      <c r="AH650" s="589" t="str">
        <f aca="false">IF($Y650="--","--",IF($AE650&lt;=$W$4,ROUND(IF($AE650&lt;1.5,$AE650*$AF650*$AG650,1.5*$AF650*$AG650),2),0))</f>
        <v>--</v>
      </c>
      <c r="AI650" s="589" t="str">
        <f aca="false">IF($Y650="--","--",IF($AE650&gt;$W$4,ROUND(IF($AE650&lt;1.5,$AE650*$AF650*$AG650,1.5*$AF650*$AG650),2),0))</f>
        <v>--</v>
      </c>
      <c r="AJ650" s="589" t="str">
        <f aca="false">IF($Y650="--","--",IF($AE650&gt;$W$4,ROUND(IF($AE650&lt;1.5,0,IF($AE650&gt;3,1.5*$AF650*$AG650,($AE650-1.5)*$AF650*$AG650)),2),0))</f>
        <v>--</v>
      </c>
      <c r="AK650" s="589" t="str">
        <f aca="false">IF($Y650="--","--",IF($AE650&gt;$W$4,ROUND(IF($AE650&lt;3,0,IF($AE650&gt;4.5,1.5*$AF650*$AG650,($AE650-3)*$AF650*$AG650)),2),0))</f>
        <v>--</v>
      </c>
      <c r="AL650" s="589" t="str">
        <f aca="false">IF($Y650="--","--",IF($AE650&gt;$W$4,ROUND(IF($AE650&lt;4.5,0,IF($AE650&gt;6,($AE650-4.5)*$AF650*$AG650,($AE650-4.5)*$AF650*$AG650)),2),0))</f>
        <v>--</v>
      </c>
      <c r="AM650" s="585" t="str">
        <f aca="false">IF($Y650="--","--",IF($AE650&gt;$W$4,IF($AE650&lt;=4,ROUND(($AG650*4)*($AE650+0.5)*2,2),0),0))</f>
        <v>--</v>
      </c>
      <c r="AN650" s="548" t="str">
        <f aca="false">IF($Y650="--","--",IF($AE650&gt;$W$4,IF($AE650&gt;4,ROUND(($AG650*4)*($AE650+0.5)*2,2),0),0))</f>
        <v>--</v>
      </c>
      <c r="AO650" s="573" t="s">
        <v>1722</v>
      </c>
      <c r="AP650" s="574" t="s">
        <v>10</v>
      </c>
      <c r="AQ650" s="590" t="s">
        <v>1723</v>
      </c>
      <c r="AR650" s="576" t="n">
        <v>2.5</v>
      </c>
      <c r="AS650" s="577" t="s">
        <v>1151</v>
      </c>
      <c r="AT650" s="577" t="n">
        <v>1.5</v>
      </c>
      <c r="AU650" s="578" t="n">
        <v>25</v>
      </c>
      <c r="AV650" s="576" t="str">
        <f aca="false">IF($Y650="--","--",Y650+0.2)</f>
        <v>--</v>
      </c>
      <c r="AW650" s="583" t="s">
        <v>1151</v>
      </c>
      <c r="AX650" s="577" t="str">
        <f aca="false">AV650</f>
        <v>--</v>
      </c>
      <c r="AY650" s="540" t="n">
        <f aca="false">IF(D650&gt;2,AU650,AU650-AV650)</f>
        <v>25</v>
      </c>
      <c r="AZ650" s="540" t="n">
        <f aca="false">N650</f>
        <v>0.5</v>
      </c>
      <c r="BA650" s="540" t="n">
        <f aca="false">P650</f>
        <v>3.6</v>
      </c>
      <c r="BB650" s="581" t="n">
        <f aca="false">IF(F650=0,IF(ROUND(AY650*(((N650*P650)+(((D650+M650*2)/6)*P650))-ROUND(((D650+M650*2)^2)*((PI()*96.379/(4*360))-((SIN((96.379/2)*PI()/180))*(COS((96.379/2)*PI()/180))/4)),4)),2),ROUND(AY650*(((N650*P650)+(((D650+M650*2)/4)*P650))-ROUND(((D650+M650*2)^2)*((PI()*120/(4*360))-((SIN((120/2)*PI()/180))*(COS((120/2)*PI()/180))/4)),4)),2)),0)</f>
        <v>0</v>
      </c>
      <c r="BC650" s="591" t="n">
        <f aca="false">IF(F650&gt;0,ROUND(AY650*N650*P650,2),0)</f>
        <v>45</v>
      </c>
      <c r="BD650" s="591" t="n">
        <f aca="false">SUM(Q650:U650,AH650:AL650)</f>
        <v>316.8</v>
      </c>
      <c r="BE650" s="591" t="n">
        <f aca="false">IF(F650=0,ROUND((PI()*((D650+M650*2)^2)/4)*AY650,2),ROUND((D650+M650*2)*(F650+M650*2)*AY650,2))</f>
        <v>126</v>
      </c>
      <c r="BF650" s="592" t="n">
        <f aca="false">IF(($I650+M650-0.15)&lt;=2,($I650+M650+0.15),IF(($I650+M650)&lt;=3,2.35,($I650+M650+0.2)-0.85))</f>
        <v>2.35447</v>
      </c>
      <c r="BG650" s="592" t="n">
        <f aca="false">IF(D650&gt;2,(I650-F650-M650-0.11),IF(($I650+M650)&lt;=2,0,IF(($I650+M650)&gt;3,0.85,(I650+M650+0.2-BF650))))</f>
        <v>1.09447</v>
      </c>
      <c r="BH650" s="592" t="n">
        <f aca="false">IF(D650&gt;2,ROUND(((1.42+0.4)+(0.91+0.4))*2*BG650,2),ROUND(AV650*AX650*BF650,2))</f>
        <v>6.85</v>
      </c>
      <c r="BI650" s="592" t="n">
        <f aca="false">ROUND(((PI()*0.9^2)/4)*BG650,2)</f>
        <v>0.7</v>
      </c>
      <c r="BJ650" s="593" t="n">
        <f aca="false">ROUND(BD650-BE650-BH650-BI650-BB650-BC650,2)</f>
        <v>138.25</v>
      </c>
      <c r="BK650" s="594"/>
    </row>
    <row r="651" s="452" customFormat="true" ht="14.25" hidden="false" customHeight="false" outlineLevel="0" collapsed="false">
      <c r="A651" s="573" t="s">
        <v>1723</v>
      </c>
      <c r="B651" s="574" t="s">
        <v>10</v>
      </c>
      <c r="C651" s="575" t="s">
        <v>1724</v>
      </c>
      <c r="D651" s="576" t="n">
        <v>2.5</v>
      </c>
      <c r="E651" s="577" t="s">
        <v>1151</v>
      </c>
      <c r="F651" s="577" t="n">
        <v>1.5</v>
      </c>
      <c r="G651" s="576" t="s">
        <v>1193</v>
      </c>
      <c r="H651" s="578" t="n">
        <v>35</v>
      </c>
      <c r="I651" s="579" t="n">
        <v>2.88887</v>
      </c>
      <c r="J651" s="579" t="n">
        <v>3.11867</v>
      </c>
      <c r="K651" s="580" t="n">
        <v>0.5</v>
      </c>
      <c r="L651" s="581" t="n">
        <f aca="false">ROUND((I651+J651)/2,2)</f>
        <v>3</v>
      </c>
      <c r="M651" s="540" t="n">
        <f aca="false">IF(F651=0,ROUND($D651*0.1,2),IF(D651&gt;2.8,0.18,0.15))</f>
        <v>0.15</v>
      </c>
      <c r="N651" s="540" t="n">
        <f aca="false">IF(F651=0,IF(ROUND($D651/4,2),IF(ROUND(($D651*1.2)/6,2)&lt;0.1,0.1,ROUND(($D651*1.2)/6,2))),0.5)</f>
        <v>0.5</v>
      </c>
      <c r="O651" s="581" t="n">
        <f aca="false">L651+M651+N651</f>
        <v>3.65</v>
      </c>
      <c r="P651" s="581" t="n">
        <f aca="false">IF(O651&lt;2,(D651+M651*2)+0.6,(D651+M651*2)+0.6+ROUNDUP(O651-2,0)*0.1)</f>
        <v>3.6</v>
      </c>
      <c r="Q651" s="582" t="n">
        <f aca="false">IF($O651&lt;=$W$4,ROUND(IF($O651&lt;1.5,$O651*$H651*$P651,1.5*$H651*$P651),2),0)</f>
        <v>0</v>
      </c>
      <c r="R651" s="582" t="n">
        <f aca="false">IF($O651&gt;$W$4,ROUND(IF($O651&lt;1.5,$O651*$H651*$P651,1.5*$H651*$P651),2),0)</f>
        <v>189</v>
      </c>
      <c r="S651" s="582" t="n">
        <f aca="false">IF($O651&gt;$W$4,ROUND(IF($O651&lt;1.5,0,IF($O651&gt;3,1.5*$H651*$P651,($O651-1.5)*$H651*$P651)),2),0)</f>
        <v>189</v>
      </c>
      <c r="T651" s="582" t="n">
        <f aca="false">IF($O651&gt;$W$4,ROUND(IF($O651&lt;3,0,IF($O651&gt;4.5,1.5*$H651*$P651,($O651-3)*$H651*$P651)),2),0)</f>
        <v>81.9</v>
      </c>
      <c r="U651" s="582" t="n">
        <f aca="false">IF($O651&gt;$W$4,ROUND(IF($O651&lt;4.5,0,IF($O651&gt;6,($O651-4.5)*$H651*$P651,($O651-4.5)*$H651*$P651)),2),0)</f>
        <v>0</v>
      </c>
      <c r="V651" s="540" t="n">
        <f aca="false">IF($O651&gt;$W$4,IF($O651&lt;=4,ROUND($H651*($O651+0.5)*2,2),0),0)</f>
        <v>290.5</v>
      </c>
      <c r="W651" s="541" t="n">
        <f aca="false">IF($O651&gt;$W$4,IF($O651&gt;4,ROUND($H651*($O651+0.5)*2,2),0),0)</f>
        <v>0</v>
      </c>
      <c r="X651" s="573" t="str">
        <f aca="false">A651</f>
        <v>JD48</v>
      </c>
      <c r="Y651" s="576" t="str">
        <f aca="false">IF($D651=0.4,1.2,IF($D651=0.6,1.2,IF($D651=0.8,1.3,IF($D651=1,1.5,IF($D651=1.2,1.7,IF($D651&lt;=2,2,"--"))))))</f>
        <v>--</v>
      </c>
      <c r="Z651" s="583" t="s">
        <v>1151</v>
      </c>
      <c r="AA651" s="577" t="str">
        <f aca="false">Y651</f>
        <v>--</v>
      </c>
      <c r="AB651" s="584" t="str">
        <f aca="false">IF($Y651="--","--",I651)</f>
        <v>--</v>
      </c>
      <c r="AC651" s="585" t="str">
        <f aca="false">IF($Y651="--","--",IF(D651&gt;1.5,0.15,ROUND($D651*0.1,2)))</f>
        <v>--</v>
      </c>
      <c r="AD651" s="585" t="str">
        <f aca="false">IF($Y651="--","--",0.15)</f>
        <v>--</v>
      </c>
      <c r="AE651" s="586" t="str">
        <f aca="false">IF($Y651="--","--",ROUND(AB651+AC651+AD651,2))</f>
        <v>--</v>
      </c>
      <c r="AF651" s="587" t="str">
        <f aca="false">IF($Y651="--","--",IF($AB651&lt;=2,$Y651+1,($Y651+1)+ROUNDUP($AB651-2,0)*0.1))</f>
        <v>--</v>
      </c>
      <c r="AG651" s="588" t="str">
        <f aca="false">IF($D651=0.4,0.92,IF($D651=0.6,0.68,IF($D651=0.8,0.74,IF($D651=1,0.7,IF($D651=1.2,0.66,IF($D651=1.5,0.6,IF($D651&lt;=2,(2.4-(D651+0.3)),"--")))))))</f>
        <v>--</v>
      </c>
      <c r="AH651" s="589" t="str">
        <f aca="false">IF($Y651="--","--",IF($AE651&lt;=$W$4,ROUND(IF($AE651&lt;1.5,$AE651*$AF651*$AG651,1.5*$AF651*$AG651),2),0))</f>
        <v>--</v>
      </c>
      <c r="AI651" s="589" t="str">
        <f aca="false">IF($Y651="--","--",IF($AE651&gt;$W$4,ROUND(IF($AE651&lt;1.5,$AE651*$AF651*$AG651,1.5*$AF651*$AG651),2),0))</f>
        <v>--</v>
      </c>
      <c r="AJ651" s="589" t="str">
        <f aca="false">IF($Y651="--","--",IF($AE651&gt;$W$4,ROUND(IF($AE651&lt;1.5,0,IF($AE651&gt;3,1.5*$AF651*$AG651,($AE651-1.5)*$AF651*$AG651)),2),0))</f>
        <v>--</v>
      </c>
      <c r="AK651" s="589" t="str">
        <f aca="false">IF($Y651="--","--",IF($AE651&gt;$W$4,ROUND(IF($AE651&lt;3,0,IF($AE651&gt;4.5,1.5*$AF651*$AG651,($AE651-3)*$AF651*$AG651)),2),0))</f>
        <v>--</v>
      </c>
      <c r="AL651" s="589" t="str">
        <f aca="false">IF($Y651="--","--",IF($AE651&gt;$W$4,ROUND(IF($AE651&lt;4.5,0,IF($AE651&gt;6,($AE651-4.5)*$AF651*$AG651,($AE651-4.5)*$AF651*$AG651)),2),0))</f>
        <v>--</v>
      </c>
      <c r="AM651" s="585" t="str">
        <f aca="false">IF($Y651="--","--",IF($AE651&gt;$W$4,IF($AE651&lt;=4,ROUND(($AG651*4)*($AE651+0.5)*2,2),0),0))</f>
        <v>--</v>
      </c>
      <c r="AN651" s="548" t="str">
        <f aca="false">IF($Y651="--","--",IF($AE651&gt;$W$4,IF($AE651&gt;4,ROUND(($AG651*4)*($AE651+0.5)*2,2),0),0))</f>
        <v>--</v>
      </c>
      <c r="AO651" s="573" t="s">
        <v>1723</v>
      </c>
      <c r="AP651" s="574" t="s">
        <v>10</v>
      </c>
      <c r="AQ651" s="590" t="s">
        <v>1724</v>
      </c>
      <c r="AR651" s="576" t="n">
        <v>2.5</v>
      </c>
      <c r="AS651" s="577" t="s">
        <v>1151</v>
      </c>
      <c r="AT651" s="577" t="n">
        <v>1.5</v>
      </c>
      <c r="AU651" s="578" t="n">
        <v>35</v>
      </c>
      <c r="AV651" s="576" t="str">
        <f aca="false">IF($Y651="--","--",Y651+0.2)</f>
        <v>--</v>
      </c>
      <c r="AW651" s="583" t="s">
        <v>1151</v>
      </c>
      <c r="AX651" s="577" t="str">
        <f aca="false">AV651</f>
        <v>--</v>
      </c>
      <c r="AY651" s="540" t="n">
        <f aca="false">IF(D651&gt;2,AU651,AU651-AV651)</f>
        <v>35</v>
      </c>
      <c r="AZ651" s="540" t="n">
        <f aca="false">N651</f>
        <v>0.5</v>
      </c>
      <c r="BA651" s="540" t="n">
        <f aca="false">P651</f>
        <v>3.6</v>
      </c>
      <c r="BB651" s="581" t="n">
        <f aca="false">IF(F651=0,IF(ROUND(AY651*(((N651*P651)+(((D651+M651*2)/6)*P651))-ROUND(((D651+M651*2)^2)*((PI()*96.379/(4*360))-((SIN((96.379/2)*PI()/180))*(COS((96.379/2)*PI()/180))/4)),4)),2),ROUND(AY651*(((N651*P651)+(((D651+M651*2)/4)*P651))-ROUND(((D651+M651*2)^2)*((PI()*120/(4*360))-((SIN((120/2)*PI()/180))*(COS((120/2)*PI()/180))/4)),4)),2)),0)</f>
        <v>0</v>
      </c>
      <c r="BC651" s="591" t="n">
        <f aca="false">IF(F651&gt;0,ROUND(AY651*N651*P651,2),0)</f>
        <v>63</v>
      </c>
      <c r="BD651" s="591" t="n">
        <f aca="false">SUM(Q651:U651,AH651:AL651)</f>
        <v>459.9</v>
      </c>
      <c r="BE651" s="591" t="n">
        <f aca="false">IF(F651=0,ROUND((PI()*((D651+M651*2)^2)/4)*AY651,2),ROUND((D651+M651*2)*(F651+M651*2)*AY651,2))</f>
        <v>176.4</v>
      </c>
      <c r="BF651" s="592" t="n">
        <f aca="false">IF(($I651+M651-0.15)&lt;=2,($I651+M651+0.15),IF(($I651+M651)&lt;=3,2.35,($I651+M651+0.2)-0.85))</f>
        <v>2.38887</v>
      </c>
      <c r="BG651" s="592" t="n">
        <f aca="false">IF(D651&gt;2,(I651-F651-M651-0.11),IF(($I651+M651)&lt;=2,0,IF(($I651+M651)&gt;3,0.85,(I651+M651+0.2-BF651))))</f>
        <v>1.12887</v>
      </c>
      <c r="BH651" s="592" t="n">
        <f aca="false">IF(D651&gt;2,ROUND(((1.42+0.4)+(0.91+0.4))*2*BG651,2),ROUND(AV651*AX651*BF651,2))</f>
        <v>7.07</v>
      </c>
      <c r="BI651" s="592" t="n">
        <f aca="false">ROUND(((PI()*0.9^2)/4)*BG651,2)</f>
        <v>0.72</v>
      </c>
      <c r="BJ651" s="593" t="n">
        <f aca="false">ROUND(BD651-BE651-BH651-BI651-BB651-BC651,2)</f>
        <v>212.71</v>
      </c>
      <c r="BK651" s="594"/>
    </row>
    <row r="652" s="452" customFormat="true" ht="14.25" hidden="false" customHeight="false" outlineLevel="0" collapsed="false">
      <c r="A652" s="573" t="s">
        <v>1724</v>
      </c>
      <c r="B652" s="574" t="s">
        <v>10</v>
      </c>
      <c r="C652" s="575" t="s">
        <v>1617</v>
      </c>
      <c r="D652" s="576" t="n">
        <v>2.5</v>
      </c>
      <c r="E652" s="577" t="s">
        <v>1151</v>
      </c>
      <c r="F652" s="577" t="n">
        <v>1.5</v>
      </c>
      <c r="G652" s="576" t="s">
        <v>1193</v>
      </c>
      <c r="H652" s="578" t="n">
        <v>22</v>
      </c>
      <c r="I652" s="579" t="n">
        <v>3.61867</v>
      </c>
      <c r="J652" s="579" t="n">
        <v>3.66847</v>
      </c>
      <c r="K652" s="580" t="n">
        <v>0</v>
      </c>
      <c r="L652" s="581" t="n">
        <f aca="false">ROUND((I652+J652)/2,2)</f>
        <v>3.64</v>
      </c>
      <c r="M652" s="540" t="n">
        <f aca="false">IF(F652=0,ROUND($D652*0.1,2),IF(D652&gt;2.8,0.18,0.15))</f>
        <v>0.15</v>
      </c>
      <c r="N652" s="540" t="n">
        <f aca="false">IF(F652=0,IF(ROUND($D652/4,2),IF(ROUND(($D652*1.2)/6,2)&lt;0.1,0.1,ROUND(($D652*1.2)/6,2))),0.5)</f>
        <v>0.5</v>
      </c>
      <c r="O652" s="581" t="n">
        <f aca="false">L652+M652+N652</f>
        <v>4.29</v>
      </c>
      <c r="P652" s="581" t="n">
        <f aca="false">IF(O652&lt;2,(D652+M652*2)+0.6,(D652+M652*2)+0.6+ROUNDUP(O652-2,0)*0.1)</f>
        <v>3.7</v>
      </c>
      <c r="Q652" s="582" t="n">
        <f aca="false">IF($O652&lt;=$W$4,ROUND(IF($O652&lt;1.5,$O652*$H652*$P652,1.5*$H652*$P652),2),0)</f>
        <v>0</v>
      </c>
      <c r="R652" s="582" t="n">
        <f aca="false">IF($O652&gt;$W$4,ROUND(IF($O652&lt;1.5,$O652*$H652*$P652,1.5*$H652*$P652),2),0)</f>
        <v>122.1</v>
      </c>
      <c r="S652" s="582" t="n">
        <f aca="false">IF($O652&gt;$W$4,ROUND(IF($O652&lt;1.5,0,IF($O652&gt;3,1.5*$H652*$P652,($O652-1.5)*$H652*$P652)),2),0)</f>
        <v>122.1</v>
      </c>
      <c r="T652" s="582" t="n">
        <f aca="false">IF($O652&gt;$W$4,ROUND(IF($O652&lt;3,0,IF($O652&gt;4.5,1.5*$H652*$P652,($O652-3)*$H652*$P652)),2),0)</f>
        <v>105.01</v>
      </c>
      <c r="U652" s="582" t="n">
        <f aca="false">IF($O652&gt;$W$4,ROUND(IF($O652&lt;4.5,0,IF($O652&gt;6,($O652-4.5)*$H652*$P652,($O652-4.5)*$H652*$P652)),2),0)</f>
        <v>0</v>
      </c>
      <c r="V652" s="540" t="n">
        <f aca="false">IF($O652&gt;$W$4,IF($O652&lt;=4,ROUND($H652*($O652+0.5)*2,2),0),0)</f>
        <v>0</v>
      </c>
      <c r="W652" s="541" t="n">
        <f aca="false">IF($O652&gt;$W$4,IF($O652&gt;4,ROUND($H652*($O652+0.5)*2,2),0),0)</f>
        <v>210.76</v>
      </c>
      <c r="X652" s="573" t="str">
        <f aca="false">A652</f>
        <v>JD49</v>
      </c>
      <c r="Y652" s="576" t="str">
        <f aca="false">IF($D652=0.4,1.2,IF($D652=0.6,1.2,IF($D652=0.8,1.3,IF($D652=1,1.5,IF($D652=1.2,1.7,IF($D652&lt;=2,2,"--"))))))</f>
        <v>--</v>
      </c>
      <c r="Z652" s="583" t="s">
        <v>1151</v>
      </c>
      <c r="AA652" s="577" t="str">
        <f aca="false">Y652</f>
        <v>--</v>
      </c>
      <c r="AB652" s="584" t="str">
        <f aca="false">IF($Y652="--","--",I652)</f>
        <v>--</v>
      </c>
      <c r="AC652" s="585" t="str">
        <f aca="false">IF($Y652="--","--",IF(D652&gt;1.5,0.15,ROUND($D652*0.1,2)))</f>
        <v>--</v>
      </c>
      <c r="AD652" s="585" t="str">
        <f aca="false">IF($Y652="--","--",0.15)</f>
        <v>--</v>
      </c>
      <c r="AE652" s="586" t="str">
        <f aca="false">IF($Y652="--","--",ROUND(AB652+AC652+AD652,2))</f>
        <v>--</v>
      </c>
      <c r="AF652" s="587" t="str">
        <f aca="false">IF($Y652="--","--",IF($AB652&lt;=2,$Y652+1,($Y652+1)+ROUNDUP($AB652-2,0)*0.1))</f>
        <v>--</v>
      </c>
      <c r="AG652" s="588" t="str">
        <f aca="false">IF($D652=0.4,0.92,IF($D652=0.6,0.68,IF($D652=0.8,0.74,IF($D652=1,0.7,IF($D652=1.2,0.66,IF($D652=1.5,0.6,IF($D652&lt;=2,(2.4-(D652+0.3)),"--")))))))</f>
        <v>--</v>
      </c>
      <c r="AH652" s="589" t="str">
        <f aca="false">IF($Y652="--","--",IF($AE652&lt;=$W$4,ROUND(IF($AE652&lt;1.5,$AE652*$AF652*$AG652,1.5*$AF652*$AG652),2),0))</f>
        <v>--</v>
      </c>
      <c r="AI652" s="589" t="str">
        <f aca="false">IF($Y652="--","--",IF($AE652&gt;$W$4,ROUND(IF($AE652&lt;1.5,$AE652*$AF652*$AG652,1.5*$AF652*$AG652),2),0))</f>
        <v>--</v>
      </c>
      <c r="AJ652" s="589" t="str">
        <f aca="false">IF($Y652="--","--",IF($AE652&gt;$W$4,ROUND(IF($AE652&lt;1.5,0,IF($AE652&gt;3,1.5*$AF652*$AG652,($AE652-1.5)*$AF652*$AG652)),2),0))</f>
        <v>--</v>
      </c>
      <c r="AK652" s="589" t="str">
        <f aca="false">IF($Y652="--","--",IF($AE652&gt;$W$4,ROUND(IF($AE652&lt;3,0,IF($AE652&gt;4.5,1.5*$AF652*$AG652,($AE652-3)*$AF652*$AG652)),2),0))</f>
        <v>--</v>
      </c>
      <c r="AL652" s="589" t="str">
        <f aca="false">IF($Y652="--","--",IF($AE652&gt;$W$4,ROUND(IF($AE652&lt;4.5,0,IF($AE652&gt;6,($AE652-4.5)*$AF652*$AG652,($AE652-4.5)*$AF652*$AG652)),2),0))</f>
        <v>--</v>
      </c>
      <c r="AM652" s="585" t="str">
        <f aca="false">IF($Y652="--","--",IF($AE652&gt;$W$4,IF($AE652&lt;=4,ROUND(($AG652*4)*($AE652+0.5)*2,2),0),0))</f>
        <v>--</v>
      </c>
      <c r="AN652" s="548" t="str">
        <f aca="false">IF($Y652="--","--",IF($AE652&gt;$W$4,IF($AE652&gt;4,ROUND(($AG652*4)*($AE652+0.5)*2,2),0),0))</f>
        <v>--</v>
      </c>
      <c r="AO652" s="573" t="s">
        <v>1724</v>
      </c>
      <c r="AP652" s="574" t="s">
        <v>10</v>
      </c>
      <c r="AQ652" s="590" t="s">
        <v>1617</v>
      </c>
      <c r="AR652" s="576" t="n">
        <v>2.5</v>
      </c>
      <c r="AS652" s="577" t="s">
        <v>1151</v>
      </c>
      <c r="AT652" s="577" t="n">
        <v>1.5</v>
      </c>
      <c r="AU652" s="578" t="n">
        <v>22</v>
      </c>
      <c r="AV652" s="576" t="str">
        <f aca="false">IF($Y652="--","--",Y652+0.2)</f>
        <v>--</v>
      </c>
      <c r="AW652" s="583" t="s">
        <v>1151</v>
      </c>
      <c r="AX652" s="577" t="str">
        <f aca="false">AV652</f>
        <v>--</v>
      </c>
      <c r="AY652" s="540" t="n">
        <f aca="false">IF(D652&gt;2,AU652,AU652-AV652)</f>
        <v>22</v>
      </c>
      <c r="AZ652" s="540" t="n">
        <f aca="false">N652</f>
        <v>0.5</v>
      </c>
      <c r="BA652" s="540" t="n">
        <f aca="false">P652</f>
        <v>3.7</v>
      </c>
      <c r="BB652" s="581" t="n">
        <f aca="false">IF(F652=0,IF(ROUND(AY652*(((N652*P652)+(((D652+M652*2)/6)*P652))-ROUND(((D652+M652*2)^2)*((PI()*96.379/(4*360))-((SIN((96.379/2)*PI()/180))*(COS((96.379/2)*PI()/180))/4)),4)),2),ROUND(AY652*(((N652*P652)+(((D652+M652*2)/4)*P652))-ROUND(((D652+M652*2)^2)*((PI()*120/(4*360))-((SIN((120/2)*PI()/180))*(COS((120/2)*PI()/180))/4)),4)),2)),0)</f>
        <v>0</v>
      </c>
      <c r="BC652" s="591" t="n">
        <f aca="false">IF(F652&gt;0,ROUND(AY652*N652*P652,2),0)</f>
        <v>40.7</v>
      </c>
      <c r="BD652" s="591" t="n">
        <f aca="false">SUM(Q652:U652,AH652:AL652)</f>
        <v>349.21</v>
      </c>
      <c r="BE652" s="591" t="n">
        <f aca="false">IF(F652=0,ROUND((PI()*((D652+M652*2)^2)/4)*AY652,2),ROUND((D652+M652*2)*(F652+M652*2)*AY652,2))</f>
        <v>110.88</v>
      </c>
      <c r="BF652" s="592" t="n">
        <f aca="false">IF(($I652+M652-0.15)&lt;=2,($I652+M652+0.15),IF(($I652+M652)&lt;=3,2.35,($I652+M652+0.2)-0.85))</f>
        <v>3.11867</v>
      </c>
      <c r="BG652" s="592" t="n">
        <f aca="false">IF(D652&gt;2,(I652-F652-M652-0.11),IF(($I652+M652)&lt;=2,0,IF(($I652+M652)&gt;3,0.85,(I652+M652+0.2-BF652))))</f>
        <v>1.85867</v>
      </c>
      <c r="BH652" s="592" t="n">
        <f aca="false">IF(D652&gt;2,ROUND(((1.42+0.4)+(0.91+0.4))*2*BG652,2),ROUND(AV652*AX652*BF652,2))</f>
        <v>11.64</v>
      </c>
      <c r="BI652" s="592" t="n">
        <f aca="false">ROUND(((PI()*0.9^2)/4)*BG652,2)</f>
        <v>1.18</v>
      </c>
      <c r="BJ652" s="593" t="n">
        <f aca="false">ROUND(BD652-BE652-BH652-BI652-BB652-BC652,2)</f>
        <v>184.81</v>
      </c>
      <c r="BK652" s="594"/>
    </row>
    <row r="653" s="452" customFormat="true" ht="14.25" hidden="false" customHeight="false" outlineLevel="0" collapsed="false">
      <c r="A653" s="573" t="s">
        <v>1617</v>
      </c>
      <c r="B653" s="574" t="s">
        <v>10</v>
      </c>
      <c r="C653" s="575" t="s">
        <v>1725</v>
      </c>
      <c r="D653" s="576" t="n">
        <v>2.5</v>
      </c>
      <c r="E653" s="577" t="s">
        <v>1151</v>
      </c>
      <c r="F653" s="577" t="n">
        <v>1.5</v>
      </c>
      <c r="G653" s="576" t="s">
        <v>1193</v>
      </c>
      <c r="H653" s="578" t="n">
        <v>35</v>
      </c>
      <c r="I653" s="579" t="n">
        <v>3.66847</v>
      </c>
      <c r="J653" s="579" t="n">
        <v>3.66447</v>
      </c>
      <c r="K653" s="580" t="n">
        <v>0</v>
      </c>
      <c r="L653" s="581" t="n">
        <f aca="false">ROUND((I653+J653)/2,2)</f>
        <v>3.67</v>
      </c>
      <c r="M653" s="540" t="n">
        <f aca="false">IF(F653=0,ROUND($D653*0.1,2),IF(D653&gt;2.8,0.18,0.15))</f>
        <v>0.15</v>
      </c>
      <c r="N653" s="540" t="n">
        <f aca="false">IF(F653=0,IF(ROUND($D653/4,2),IF(ROUND(($D653*1.2)/6,2)&lt;0.1,0.1,ROUND(($D653*1.2)/6,2))),0.5)</f>
        <v>0.5</v>
      </c>
      <c r="O653" s="581" t="n">
        <f aca="false">L653+M653+N653</f>
        <v>4.32</v>
      </c>
      <c r="P653" s="581" t="n">
        <f aca="false">IF(O653&lt;2,(D653+M653*2)+0.6,(D653+M653*2)+0.6+ROUNDUP(O653-2,0)*0.1)</f>
        <v>3.7</v>
      </c>
      <c r="Q653" s="582" t="n">
        <f aca="false">IF($O653&lt;=$W$4,ROUND(IF($O653&lt;1.5,$O653*$H653*$P653,1.5*$H653*$P653),2),0)</f>
        <v>0</v>
      </c>
      <c r="R653" s="582" t="n">
        <f aca="false">IF($O653&gt;$W$4,ROUND(IF($O653&lt;1.5,$O653*$H653*$P653,1.5*$H653*$P653),2),0)</f>
        <v>194.25</v>
      </c>
      <c r="S653" s="582" t="n">
        <f aca="false">IF($O653&gt;$W$4,ROUND(IF($O653&lt;1.5,0,IF($O653&gt;3,1.5*$H653*$P653,($O653-1.5)*$H653*$P653)),2),0)</f>
        <v>194.25</v>
      </c>
      <c r="T653" s="582" t="n">
        <f aca="false">IF($O653&gt;$W$4,ROUND(IF($O653&lt;3,0,IF($O653&gt;4.5,1.5*$H653*$P653,($O653-3)*$H653*$P653)),2),0)</f>
        <v>170.94</v>
      </c>
      <c r="U653" s="582" t="n">
        <f aca="false">IF($O653&gt;$W$4,ROUND(IF($O653&lt;4.5,0,IF($O653&gt;6,($O653-4.5)*$H653*$P653,($O653-4.5)*$H653*$P653)),2),0)</f>
        <v>0</v>
      </c>
      <c r="V653" s="540" t="n">
        <f aca="false">IF($O653&gt;$W$4,IF($O653&lt;=4,ROUND($H653*($O653+0.5)*2,2),0),0)</f>
        <v>0</v>
      </c>
      <c r="W653" s="541" t="n">
        <f aca="false">IF($O653&gt;$W$4,IF($O653&gt;4,ROUND($H653*($O653+0.5)*2,2),0),0)</f>
        <v>337.4</v>
      </c>
      <c r="X653" s="573" t="str">
        <f aca="false">A653</f>
        <v>JD50</v>
      </c>
      <c r="Y653" s="576" t="str">
        <f aca="false">IF($D653=0.4,1.2,IF($D653=0.6,1.2,IF($D653=0.8,1.3,IF($D653=1,1.5,IF($D653=1.2,1.7,IF($D653&lt;=2,2,"--"))))))</f>
        <v>--</v>
      </c>
      <c r="Z653" s="583" t="s">
        <v>1151</v>
      </c>
      <c r="AA653" s="577" t="str">
        <f aca="false">Y653</f>
        <v>--</v>
      </c>
      <c r="AB653" s="584" t="str">
        <f aca="false">IF($Y653="--","--",I653)</f>
        <v>--</v>
      </c>
      <c r="AC653" s="585" t="str">
        <f aca="false">IF($Y653="--","--",IF(D653&gt;1.5,0.15,ROUND($D653*0.1,2)))</f>
        <v>--</v>
      </c>
      <c r="AD653" s="585" t="str">
        <f aca="false">IF($Y653="--","--",0.15)</f>
        <v>--</v>
      </c>
      <c r="AE653" s="586" t="str">
        <f aca="false">IF($Y653="--","--",ROUND(AB653+AC653+AD653,2))</f>
        <v>--</v>
      </c>
      <c r="AF653" s="587" t="str">
        <f aca="false">IF($Y653="--","--",IF($AB653&lt;=2,$Y653+1,($Y653+1)+ROUNDUP($AB653-2,0)*0.1))</f>
        <v>--</v>
      </c>
      <c r="AG653" s="588" t="str">
        <f aca="false">IF($D653=0.4,0.92,IF($D653=0.6,0.68,IF($D653=0.8,0.74,IF($D653=1,0.7,IF($D653=1.2,0.66,IF($D653=1.5,0.6,IF($D653&lt;=2,(2.4-(D653+0.3)),"--")))))))</f>
        <v>--</v>
      </c>
      <c r="AH653" s="589" t="str">
        <f aca="false">IF($Y653="--","--",IF($AE653&lt;=$W$4,ROUND(IF($AE653&lt;1.5,$AE653*$AF653*$AG653,1.5*$AF653*$AG653),2),0))</f>
        <v>--</v>
      </c>
      <c r="AI653" s="589" t="str">
        <f aca="false">IF($Y653="--","--",IF($AE653&gt;$W$4,ROUND(IF($AE653&lt;1.5,$AE653*$AF653*$AG653,1.5*$AF653*$AG653),2),0))</f>
        <v>--</v>
      </c>
      <c r="AJ653" s="589" t="str">
        <f aca="false">IF($Y653="--","--",IF($AE653&gt;$W$4,ROUND(IF($AE653&lt;1.5,0,IF($AE653&gt;3,1.5*$AF653*$AG653,($AE653-1.5)*$AF653*$AG653)),2),0))</f>
        <v>--</v>
      </c>
      <c r="AK653" s="589" t="str">
        <f aca="false">IF($Y653="--","--",IF($AE653&gt;$W$4,ROUND(IF($AE653&lt;3,0,IF($AE653&gt;4.5,1.5*$AF653*$AG653,($AE653-3)*$AF653*$AG653)),2),0))</f>
        <v>--</v>
      </c>
      <c r="AL653" s="589" t="str">
        <f aca="false">IF($Y653="--","--",IF($AE653&gt;$W$4,ROUND(IF($AE653&lt;4.5,0,IF($AE653&gt;6,($AE653-4.5)*$AF653*$AG653,($AE653-4.5)*$AF653*$AG653)),2),0))</f>
        <v>--</v>
      </c>
      <c r="AM653" s="585" t="str">
        <f aca="false">IF($Y653="--","--",IF($AE653&gt;$W$4,IF($AE653&lt;=4,ROUND(($AG653*4)*($AE653+0.5)*2,2),0),0))</f>
        <v>--</v>
      </c>
      <c r="AN653" s="548" t="str">
        <f aca="false">IF($Y653="--","--",IF($AE653&gt;$W$4,IF($AE653&gt;4,ROUND(($AG653*4)*($AE653+0.5)*2,2),0),0))</f>
        <v>--</v>
      </c>
      <c r="AO653" s="573" t="s">
        <v>1617</v>
      </c>
      <c r="AP653" s="574" t="s">
        <v>10</v>
      </c>
      <c r="AQ653" s="590" t="s">
        <v>1725</v>
      </c>
      <c r="AR653" s="576" t="n">
        <v>2.5</v>
      </c>
      <c r="AS653" s="577" t="s">
        <v>1151</v>
      </c>
      <c r="AT653" s="577" t="n">
        <v>1.5</v>
      </c>
      <c r="AU653" s="578" t="n">
        <v>35</v>
      </c>
      <c r="AV653" s="576" t="str">
        <f aca="false">IF($Y653="--","--",Y653+0.2)</f>
        <v>--</v>
      </c>
      <c r="AW653" s="583" t="s">
        <v>1151</v>
      </c>
      <c r="AX653" s="577" t="str">
        <f aca="false">AV653</f>
        <v>--</v>
      </c>
      <c r="AY653" s="540" t="n">
        <f aca="false">IF(D653&gt;2,AU653,AU653-AV653)</f>
        <v>35</v>
      </c>
      <c r="AZ653" s="540" t="n">
        <f aca="false">N653</f>
        <v>0.5</v>
      </c>
      <c r="BA653" s="540" t="n">
        <f aca="false">P653</f>
        <v>3.7</v>
      </c>
      <c r="BB653" s="581" t="n">
        <f aca="false">IF(F653=0,IF(ROUND(AY653*(((N653*P653)+(((D653+M653*2)/6)*P653))-ROUND(((D653+M653*2)^2)*((PI()*96.379/(4*360))-((SIN((96.379/2)*PI()/180))*(COS((96.379/2)*PI()/180))/4)),4)),2),ROUND(AY653*(((N653*P653)+(((D653+M653*2)/4)*P653))-ROUND(((D653+M653*2)^2)*((PI()*120/(4*360))-((SIN((120/2)*PI()/180))*(COS((120/2)*PI()/180))/4)),4)),2)),0)</f>
        <v>0</v>
      </c>
      <c r="BC653" s="591" t="n">
        <f aca="false">IF(F653&gt;0,ROUND(AY653*N653*P653,2),0)</f>
        <v>64.75</v>
      </c>
      <c r="BD653" s="591" t="n">
        <f aca="false">SUM(Q653:U653,AH653:AL653)</f>
        <v>559.44</v>
      </c>
      <c r="BE653" s="591" t="n">
        <f aca="false">IF(F653=0,ROUND((PI()*((D653+M653*2)^2)/4)*AY653,2),ROUND((D653+M653*2)*(F653+M653*2)*AY653,2))</f>
        <v>176.4</v>
      </c>
      <c r="BF653" s="592" t="n">
        <f aca="false">IF(($I653+M653-0.15)&lt;=2,($I653+M653+0.15),IF(($I653+M653)&lt;=3,2.35,($I653+M653+0.2)-0.85))</f>
        <v>3.16847</v>
      </c>
      <c r="BG653" s="592" t="n">
        <f aca="false">IF(D653&gt;2,(I653-F653-M653-0.11),IF(($I653+M653)&lt;=2,0,IF(($I653+M653)&gt;3,0.85,(I653+M653+0.2-BF653))))</f>
        <v>1.90847</v>
      </c>
      <c r="BH653" s="592" t="n">
        <f aca="false">IF(D653&gt;2,ROUND(((1.42+0.4)+(0.91+0.4))*2*BG653,2),ROUND(AV653*AX653*BF653,2))</f>
        <v>11.95</v>
      </c>
      <c r="BI653" s="592" t="n">
        <f aca="false">ROUND(((PI()*0.9^2)/4)*BG653,2)</f>
        <v>1.21</v>
      </c>
      <c r="BJ653" s="593" t="n">
        <f aca="false">ROUND(BD653-BE653-BH653-BI653-BB653-BC653,2)</f>
        <v>305.13</v>
      </c>
      <c r="BK653" s="594"/>
    </row>
    <row r="654" s="452" customFormat="true" ht="14.25" hidden="false" customHeight="false" outlineLevel="0" collapsed="false">
      <c r="A654" s="573" t="s">
        <v>1725</v>
      </c>
      <c r="B654" s="574" t="s">
        <v>10</v>
      </c>
      <c r="C654" s="575" t="s">
        <v>1726</v>
      </c>
      <c r="D654" s="576" t="n">
        <v>2.5</v>
      </c>
      <c r="E654" s="577" t="s">
        <v>1151</v>
      </c>
      <c r="F654" s="577" t="n">
        <v>1.5</v>
      </c>
      <c r="G654" s="576" t="s">
        <v>1193</v>
      </c>
      <c r="H654" s="578" t="n">
        <v>36</v>
      </c>
      <c r="I654" s="579" t="n">
        <v>3.66447</v>
      </c>
      <c r="J654" s="579" t="n">
        <v>3.66997</v>
      </c>
      <c r="K654" s="580" t="n">
        <v>0.5</v>
      </c>
      <c r="L654" s="581" t="n">
        <f aca="false">ROUND((I654+J654)/2,2)</f>
        <v>3.67</v>
      </c>
      <c r="M654" s="540" t="n">
        <f aca="false">IF(F654=0,ROUND($D654*0.1,2),IF(D654&gt;2.8,0.18,0.15))</f>
        <v>0.15</v>
      </c>
      <c r="N654" s="540" t="n">
        <f aca="false">IF(F654=0,IF(ROUND($D654/4,2),IF(ROUND(($D654*1.2)/6,2)&lt;0.1,0.1,ROUND(($D654*1.2)/6,2))),0.5)</f>
        <v>0.5</v>
      </c>
      <c r="O654" s="581" t="n">
        <f aca="false">L654+M654+N654</f>
        <v>4.32</v>
      </c>
      <c r="P654" s="581" t="n">
        <f aca="false">IF(O654&lt;2,(D654+M654*2)+0.6,(D654+M654*2)+0.6+ROUNDUP(O654-2,0)*0.1)</f>
        <v>3.7</v>
      </c>
      <c r="Q654" s="582" t="n">
        <f aca="false">IF($O654&lt;=$W$4,ROUND(IF($O654&lt;1.5,$O654*$H654*$P654,1.5*$H654*$P654),2),0)</f>
        <v>0</v>
      </c>
      <c r="R654" s="582" t="n">
        <f aca="false">IF($O654&gt;$W$4,ROUND(IF($O654&lt;1.5,$O654*$H654*$P654,1.5*$H654*$P654),2),0)</f>
        <v>199.8</v>
      </c>
      <c r="S654" s="582" t="n">
        <f aca="false">IF($O654&gt;$W$4,ROUND(IF($O654&lt;1.5,0,IF($O654&gt;3,1.5*$H654*$P654,($O654-1.5)*$H654*$P654)),2),0)</f>
        <v>199.8</v>
      </c>
      <c r="T654" s="582" t="n">
        <f aca="false">IF($O654&gt;$W$4,ROUND(IF($O654&lt;3,0,IF($O654&gt;4.5,1.5*$H654*$P654,($O654-3)*$H654*$P654)),2),0)</f>
        <v>175.82</v>
      </c>
      <c r="U654" s="582" t="n">
        <f aca="false">IF($O654&gt;$W$4,ROUND(IF($O654&lt;4.5,0,IF($O654&gt;6,($O654-4.5)*$H654*$P654,($O654-4.5)*$H654*$P654)),2),0)</f>
        <v>0</v>
      </c>
      <c r="V654" s="540" t="n">
        <f aca="false">IF($O654&gt;$W$4,IF($O654&lt;=4,ROUND($H654*($O654+0.5)*2,2),0),0)</f>
        <v>0</v>
      </c>
      <c r="W654" s="541" t="n">
        <f aca="false">IF($O654&gt;$W$4,IF($O654&gt;4,ROUND($H654*($O654+0.5)*2,2),0),0)</f>
        <v>347.04</v>
      </c>
      <c r="X654" s="573" t="str">
        <f aca="false">A654</f>
        <v>JD51</v>
      </c>
      <c r="Y654" s="576" t="str">
        <f aca="false">IF($D654=0.4,1.2,IF($D654=0.6,1.2,IF($D654=0.8,1.3,IF($D654=1,1.5,IF($D654=1.2,1.7,IF($D654&lt;=2,2,"--"))))))</f>
        <v>--</v>
      </c>
      <c r="Z654" s="583" t="s">
        <v>1151</v>
      </c>
      <c r="AA654" s="577" t="str">
        <f aca="false">Y654</f>
        <v>--</v>
      </c>
      <c r="AB654" s="584" t="str">
        <f aca="false">IF($Y654="--","--",I654)</f>
        <v>--</v>
      </c>
      <c r="AC654" s="585" t="str">
        <f aca="false">IF($Y654="--","--",IF(D654&gt;1.5,0.15,ROUND($D654*0.1,2)))</f>
        <v>--</v>
      </c>
      <c r="AD654" s="585" t="str">
        <f aca="false">IF($Y654="--","--",0.15)</f>
        <v>--</v>
      </c>
      <c r="AE654" s="586" t="str">
        <f aca="false">IF($Y654="--","--",ROUND(AB654+AC654+AD654,2))</f>
        <v>--</v>
      </c>
      <c r="AF654" s="587" t="str">
        <f aca="false">IF($Y654="--","--",IF($AB654&lt;=2,$Y654+1,($Y654+1)+ROUNDUP($AB654-2,0)*0.1))</f>
        <v>--</v>
      </c>
      <c r="AG654" s="588" t="str">
        <f aca="false">IF($D654=0.4,0.92,IF($D654=0.6,0.68,IF($D654=0.8,0.74,IF($D654=1,0.7,IF($D654=1.2,0.66,IF($D654=1.5,0.6,IF($D654&lt;=2,(2.4-(D654+0.3)),"--")))))))</f>
        <v>--</v>
      </c>
      <c r="AH654" s="589" t="str">
        <f aca="false">IF($Y654="--","--",IF($AE654&lt;=$W$4,ROUND(IF($AE654&lt;1.5,$AE654*$AF654*$AG654,1.5*$AF654*$AG654),2),0))</f>
        <v>--</v>
      </c>
      <c r="AI654" s="589" t="str">
        <f aca="false">IF($Y654="--","--",IF($AE654&gt;$W$4,ROUND(IF($AE654&lt;1.5,$AE654*$AF654*$AG654,1.5*$AF654*$AG654),2),0))</f>
        <v>--</v>
      </c>
      <c r="AJ654" s="589" t="str">
        <f aca="false">IF($Y654="--","--",IF($AE654&gt;$W$4,ROUND(IF($AE654&lt;1.5,0,IF($AE654&gt;3,1.5*$AF654*$AG654,($AE654-1.5)*$AF654*$AG654)),2),0))</f>
        <v>--</v>
      </c>
      <c r="AK654" s="589" t="str">
        <f aca="false">IF($Y654="--","--",IF($AE654&gt;$W$4,ROUND(IF($AE654&lt;3,0,IF($AE654&gt;4.5,1.5*$AF654*$AG654,($AE654-3)*$AF654*$AG654)),2),0))</f>
        <v>--</v>
      </c>
      <c r="AL654" s="589" t="str">
        <f aca="false">IF($Y654="--","--",IF($AE654&gt;$W$4,ROUND(IF($AE654&lt;4.5,0,IF($AE654&gt;6,($AE654-4.5)*$AF654*$AG654,($AE654-4.5)*$AF654*$AG654)),2),0))</f>
        <v>--</v>
      </c>
      <c r="AM654" s="585" t="str">
        <f aca="false">IF($Y654="--","--",IF($AE654&gt;$W$4,IF($AE654&lt;=4,ROUND(($AG654*4)*($AE654+0.5)*2,2),0),0))</f>
        <v>--</v>
      </c>
      <c r="AN654" s="548" t="str">
        <f aca="false">IF($Y654="--","--",IF($AE654&gt;$W$4,IF($AE654&gt;4,ROUND(($AG654*4)*($AE654+0.5)*2,2),0),0))</f>
        <v>--</v>
      </c>
      <c r="AO654" s="573" t="s">
        <v>1725</v>
      </c>
      <c r="AP654" s="574" t="s">
        <v>10</v>
      </c>
      <c r="AQ654" s="590" t="s">
        <v>1726</v>
      </c>
      <c r="AR654" s="576" t="n">
        <v>2.5</v>
      </c>
      <c r="AS654" s="577" t="s">
        <v>1151</v>
      </c>
      <c r="AT654" s="577" t="n">
        <v>1.5</v>
      </c>
      <c r="AU654" s="578" t="n">
        <v>36</v>
      </c>
      <c r="AV654" s="576" t="str">
        <f aca="false">IF($Y654="--","--",Y654+0.2)</f>
        <v>--</v>
      </c>
      <c r="AW654" s="583" t="s">
        <v>1151</v>
      </c>
      <c r="AX654" s="577" t="str">
        <f aca="false">AV654</f>
        <v>--</v>
      </c>
      <c r="AY654" s="540" t="n">
        <f aca="false">IF(D654&gt;2,AU654,AU654-AV654)</f>
        <v>36</v>
      </c>
      <c r="AZ654" s="540" t="n">
        <f aca="false">N654</f>
        <v>0.5</v>
      </c>
      <c r="BA654" s="540" t="n">
        <f aca="false">P654</f>
        <v>3.7</v>
      </c>
      <c r="BB654" s="581" t="n">
        <f aca="false">IF(F654=0,IF(ROUND(AY654*(((N654*P654)+(((D654+M654*2)/6)*P654))-ROUND(((D654+M654*2)^2)*((PI()*96.379/(4*360))-((SIN((96.379/2)*PI()/180))*(COS((96.379/2)*PI()/180))/4)),4)),2),ROUND(AY654*(((N654*P654)+(((D654+M654*2)/4)*P654))-ROUND(((D654+M654*2)^2)*((PI()*120/(4*360))-((SIN((120/2)*PI()/180))*(COS((120/2)*PI()/180))/4)),4)),2)),0)</f>
        <v>0</v>
      </c>
      <c r="BC654" s="591" t="n">
        <f aca="false">IF(F654&gt;0,ROUND(AY654*N654*P654,2),0)</f>
        <v>66.6</v>
      </c>
      <c r="BD654" s="591" t="n">
        <f aca="false">SUM(Q654:U654,AH654:AL654)</f>
        <v>575.42</v>
      </c>
      <c r="BE654" s="591" t="n">
        <f aca="false">IF(F654=0,ROUND((PI()*((D654+M654*2)^2)/4)*AY654,2),ROUND((D654+M654*2)*(F654+M654*2)*AY654,2))</f>
        <v>181.44</v>
      </c>
      <c r="BF654" s="592" t="n">
        <f aca="false">IF(($I654+M654-0.15)&lt;=2,($I654+M654+0.15),IF(($I654+M654)&lt;=3,2.35,($I654+M654+0.2)-0.85))</f>
        <v>3.16447</v>
      </c>
      <c r="BG654" s="592" t="n">
        <f aca="false">IF(D654&gt;2,(I654-F654-M654-0.11),IF(($I654+M654)&lt;=2,0,IF(($I654+M654)&gt;3,0.85,(I654+M654+0.2-BF654))))</f>
        <v>1.90447</v>
      </c>
      <c r="BH654" s="592" t="n">
        <f aca="false">IF(D654&gt;2,ROUND(((1.42+0.4)+(0.91+0.4))*2*BG654,2),ROUND(AV654*AX654*BF654,2))</f>
        <v>11.92</v>
      </c>
      <c r="BI654" s="592" t="n">
        <f aca="false">ROUND(((PI()*0.9^2)/4)*BG654,2)</f>
        <v>1.21</v>
      </c>
      <c r="BJ654" s="593" t="n">
        <f aca="false">ROUND(BD654-BE654-BH654-BI654-BB654-BC654,2)</f>
        <v>314.25</v>
      </c>
      <c r="BK654" s="594"/>
    </row>
    <row r="655" s="452" customFormat="true" ht="14.25" hidden="false" customHeight="false" outlineLevel="0" collapsed="false">
      <c r="A655" s="573" t="s">
        <v>1726</v>
      </c>
      <c r="B655" s="574" t="s">
        <v>10</v>
      </c>
      <c r="C655" s="575" t="s">
        <v>1638</v>
      </c>
      <c r="D655" s="576" t="n">
        <v>2.5</v>
      </c>
      <c r="E655" s="577" t="s">
        <v>1151</v>
      </c>
      <c r="F655" s="577" t="n">
        <v>2</v>
      </c>
      <c r="G655" s="576" t="s">
        <v>1193</v>
      </c>
      <c r="H655" s="578" t="n">
        <v>30</v>
      </c>
      <c r="I655" s="579" t="n">
        <v>4.1694859957658</v>
      </c>
      <c r="J655" s="579" t="n">
        <v>4.0469559957658</v>
      </c>
      <c r="K655" s="580" t="n">
        <v>0</v>
      </c>
      <c r="L655" s="581" t="n">
        <f aca="false">ROUND((I655+J655)/2,2)</f>
        <v>4.11</v>
      </c>
      <c r="M655" s="540" t="n">
        <f aca="false">IF(F655=0,ROUND($D655*0.1,2),IF(D655&gt;2.8,0.18,0.15))</f>
        <v>0.15</v>
      </c>
      <c r="N655" s="540" t="n">
        <f aca="false">IF(F655=0,IF(ROUND($D655/4,2),IF(ROUND(($D655*1.2)/6,2)&lt;0.1,0.1,ROUND(($D655*1.2)/6,2))),0.5)</f>
        <v>0.5</v>
      </c>
      <c r="O655" s="581" t="n">
        <f aca="false">L655+M655+N655</f>
        <v>4.76</v>
      </c>
      <c r="P655" s="581" t="n">
        <f aca="false">IF(O655&lt;2,(D655+M655*2)+0.6,(D655+M655*2)+0.6+ROUNDUP(O655-2,0)*0.1)</f>
        <v>3.7</v>
      </c>
      <c r="Q655" s="582" t="n">
        <f aca="false">IF($O655&lt;=$W$4,ROUND(IF($O655&lt;1.5,$O655*$H655*$P655,1.5*$H655*$P655),2),0)</f>
        <v>0</v>
      </c>
      <c r="R655" s="582" t="n">
        <f aca="false">IF($O655&gt;$W$4,ROUND(IF($O655&lt;1.5,$O655*$H655*$P655,1.5*$H655*$P655),2),0)</f>
        <v>166.5</v>
      </c>
      <c r="S655" s="582" t="n">
        <f aca="false">IF($O655&gt;$W$4,ROUND(IF($O655&lt;1.5,0,IF($O655&gt;3,1.5*$H655*$P655,($O655-1.5)*$H655*$P655)),2),0)</f>
        <v>166.5</v>
      </c>
      <c r="T655" s="582" t="n">
        <f aca="false">IF($O655&gt;$W$4,ROUND(IF($O655&lt;3,0,IF($O655&gt;4.5,1.5*$H655*$P655,($O655-3)*$H655*$P655)),2),0)</f>
        <v>166.5</v>
      </c>
      <c r="U655" s="582" t="n">
        <f aca="false">IF($O655&gt;$W$4,ROUND(IF($O655&lt;4.5,0,IF($O655&gt;6,($O655-4.5)*$H655*$P655,($O655-4.5)*$H655*$P655)),2),0)</f>
        <v>28.86</v>
      </c>
      <c r="V655" s="540" t="n">
        <f aca="false">IF($O655&gt;$W$4,IF($O655&lt;=4,ROUND($H655*($O655+0.5)*2,2),0),0)</f>
        <v>0</v>
      </c>
      <c r="W655" s="541" t="n">
        <f aca="false">IF($O655&gt;$W$4,IF($O655&gt;4,ROUND($H655*($O655+0.5)*2,2),0),0)</f>
        <v>315.6</v>
      </c>
      <c r="X655" s="573" t="str">
        <f aca="false">A655</f>
        <v>JD52</v>
      </c>
      <c r="Y655" s="576" t="str">
        <f aca="false">IF($D655=0.4,1.2,IF($D655=0.6,1.2,IF($D655=0.8,1.3,IF($D655=1,1.5,IF($D655=1.2,1.7,IF($D655&lt;=2,2,"--"))))))</f>
        <v>--</v>
      </c>
      <c r="Z655" s="583" t="s">
        <v>1151</v>
      </c>
      <c r="AA655" s="577" t="str">
        <f aca="false">Y655</f>
        <v>--</v>
      </c>
      <c r="AB655" s="584" t="str">
        <f aca="false">IF($Y655="--","--",I655)</f>
        <v>--</v>
      </c>
      <c r="AC655" s="585" t="str">
        <f aca="false">IF($Y655="--","--",IF(D655&gt;1.5,0.15,ROUND($D655*0.1,2)))</f>
        <v>--</v>
      </c>
      <c r="AD655" s="585" t="str">
        <f aca="false">IF($Y655="--","--",0.15)</f>
        <v>--</v>
      </c>
      <c r="AE655" s="586" t="str">
        <f aca="false">IF($Y655="--","--",ROUND(AB655+AC655+AD655,2))</f>
        <v>--</v>
      </c>
      <c r="AF655" s="587" t="str">
        <f aca="false">IF($Y655="--","--",IF($AB655&lt;=2,$Y655+1,($Y655+1)+ROUNDUP($AB655-2,0)*0.1))</f>
        <v>--</v>
      </c>
      <c r="AG655" s="588" t="str">
        <f aca="false">IF($D655=0.4,0.92,IF($D655=0.6,0.68,IF($D655=0.8,0.74,IF($D655=1,0.7,IF($D655=1.2,0.66,IF($D655=1.5,0.6,IF($D655&lt;=2,(2.4-(D655+0.3)),"--")))))))</f>
        <v>--</v>
      </c>
      <c r="AH655" s="589" t="str">
        <f aca="false">IF($Y655="--","--",IF($AE655&lt;=$W$4,ROUND(IF($AE655&lt;1.5,$AE655*$AF655*$AG655,1.5*$AF655*$AG655),2),0))</f>
        <v>--</v>
      </c>
      <c r="AI655" s="589" t="str">
        <f aca="false">IF($Y655="--","--",IF($AE655&gt;$W$4,ROUND(IF($AE655&lt;1.5,$AE655*$AF655*$AG655,1.5*$AF655*$AG655),2),0))</f>
        <v>--</v>
      </c>
      <c r="AJ655" s="589" t="str">
        <f aca="false">IF($Y655="--","--",IF($AE655&gt;$W$4,ROUND(IF($AE655&lt;1.5,0,IF($AE655&gt;3,1.5*$AF655*$AG655,($AE655-1.5)*$AF655*$AG655)),2),0))</f>
        <v>--</v>
      </c>
      <c r="AK655" s="589" t="str">
        <f aca="false">IF($Y655="--","--",IF($AE655&gt;$W$4,ROUND(IF($AE655&lt;3,0,IF($AE655&gt;4.5,1.5*$AF655*$AG655,($AE655-3)*$AF655*$AG655)),2),0))</f>
        <v>--</v>
      </c>
      <c r="AL655" s="589" t="str">
        <f aca="false">IF($Y655="--","--",IF($AE655&gt;$W$4,ROUND(IF($AE655&lt;4.5,0,IF($AE655&gt;6,($AE655-4.5)*$AF655*$AG655,($AE655-4.5)*$AF655*$AG655)),2),0))</f>
        <v>--</v>
      </c>
      <c r="AM655" s="585" t="str">
        <f aca="false">IF($Y655="--","--",IF($AE655&gt;$W$4,IF($AE655&lt;=4,ROUND(($AG655*4)*($AE655+0.5)*2,2),0),0))</f>
        <v>--</v>
      </c>
      <c r="AN655" s="548" t="str">
        <f aca="false">IF($Y655="--","--",IF($AE655&gt;$W$4,IF($AE655&gt;4,ROUND(($AG655*4)*($AE655+0.5)*2,2),0),0))</f>
        <v>--</v>
      </c>
      <c r="AO655" s="573" t="s">
        <v>1726</v>
      </c>
      <c r="AP655" s="574" t="s">
        <v>10</v>
      </c>
      <c r="AQ655" s="590" t="s">
        <v>1638</v>
      </c>
      <c r="AR655" s="576" t="n">
        <v>2.5</v>
      </c>
      <c r="AS655" s="577" t="s">
        <v>1151</v>
      </c>
      <c r="AT655" s="577" t="n">
        <v>2</v>
      </c>
      <c r="AU655" s="578" t="n">
        <v>30</v>
      </c>
      <c r="AV655" s="576" t="str">
        <f aca="false">IF($Y655="--","--",Y655+0.2)</f>
        <v>--</v>
      </c>
      <c r="AW655" s="583" t="s">
        <v>1151</v>
      </c>
      <c r="AX655" s="577" t="str">
        <f aca="false">AV655</f>
        <v>--</v>
      </c>
      <c r="AY655" s="540" t="n">
        <f aca="false">IF(D655&gt;2,AU655,AU655-AV655)</f>
        <v>30</v>
      </c>
      <c r="AZ655" s="540" t="n">
        <f aca="false">N655</f>
        <v>0.5</v>
      </c>
      <c r="BA655" s="540" t="n">
        <f aca="false">P655</f>
        <v>3.7</v>
      </c>
      <c r="BB655" s="581" t="n">
        <f aca="false">IF(F655=0,IF(ROUND(AY655*(((N655*P655)+(((D655+M655*2)/6)*P655))-ROUND(((D655+M655*2)^2)*((PI()*96.379/(4*360))-((SIN((96.379/2)*PI()/180))*(COS((96.379/2)*PI()/180))/4)),4)),2),ROUND(AY655*(((N655*P655)+(((D655+M655*2)/4)*P655))-ROUND(((D655+M655*2)^2)*((PI()*120/(4*360))-((SIN((120/2)*PI()/180))*(COS((120/2)*PI()/180))/4)),4)),2)),0)</f>
        <v>0</v>
      </c>
      <c r="BC655" s="591" t="n">
        <f aca="false">IF(F655&gt;0,ROUND(AY655*N655*P655,2),0)</f>
        <v>55.5</v>
      </c>
      <c r="BD655" s="591" t="n">
        <f aca="false">SUM(Q655:U655,AH655:AL655)</f>
        <v>528.36</v>
      </c>
      <c r="BE655" s="591" t="n">
        <f aca="false">IF(F655=0,ROUND((PI()*((D655+M655*2)^2)/4)*AY655,2),ROUND((D655+M655*2)*(F655+M655*2)*AY655,2))</f>
        <v>193.2</v>
      </c>
      <c r="BF655" s="592" t="n">
        <f aca="false">IF(($I655+M655-0.15)&lt;=2,($I655+M655+0.15),IF(($I655+M655)&lt;=3,2.35,($I655+M655+0.2)-0.85))</f>
        <v>3.6694859957658</v>
      </c>
      <c r="BG655" s="592" t="n">
        <f aca="false">IF(D655&gt;2,(I655-F655-M655-0.11),IF(($I655+M655)&lt;=2,0,IF(($I655+M655)&gt;3,0.85,(I655+M655+0.2-BF655))))</f>
        <v>1.9094859957658</v>
      </c>
      <c r="BH655" s="592" t="n">
        <f aca="false">IF(D655&gt;2,ROUND(((1.42+0.4)+(0.91+0.4))*2*BG655,2),ROUND(AV655*AX655*BF655,2))</f>
        <v>11.95</v>
      </c>
      <c r="BI655" s="592" t="n">
        <f aca="false">ROUND(((PI()*0.9^2)/4)*BG655,2)</f>
        <v>1.21</v>
      </c>
      <c r="BJ655" s="593" t="n">
        <f aca="false">ROUND(BD655-BE655-BH655-BI655-BB655-BC655,2)</f>
        <v>266.5</v>
      </c>
      <c r="BK655" s="594"/>
    </row>
    <row r="656" s="452" customFormat="true" ht="14.25" hidden="false" customHeight="false" outlineLevel="0" collapsed="false">
      <c r="A656" s="573" t="s">
        <v>1638</v>
      </c>
      <c r="B656" s="574" t="s">
        <v>10</v>
      </c>
      <c r="C656" s="575" t="s">
        <v>1727</v>
      </c>
      <c r="D656" s="576" t="n">
        <v>2.5</v>
      </c>
      <c r="E656" s="577" t="s">
        <v>1151</v>
      </c>
      <c r="F656" s="577" t="n">
        <v>2</v>
      </c>
      <c r="G656" s="576" t="s">
        <v>1193</v>
      </c>
      <c r="H656" s="578" t="n">
        <v>34</v>
      </c>
      <c r="I656" s="579" t="n">
        <v>4.0469559957658</v>
      </c>
      <c r="J656" s="579" t="n">
        <v>3.9732559957658</v>
      </c>
      <c r="K656" s="580" t="n">
        <v>0</v>
      </c>
      <c r="L656" s="581" t="n">
        <f aca="false">ROUND((I656+J656)/2,2)</f>
        <v>4.01</v>
      </c>
      <c r="M656" s="540" t="n">
        <f aca="false">IF(F656=0,ROUND($D656*0.1,2),IF(D656&gt;2.8,0.18,0.15))</f>
        <v>0.15</v>
      </c>
      <c r="N656" s="540" t="n">
        <f aca="false">IF(F656=0,IF(ROUND($D656/4,2),IF(ROUND(($D656*1.2)/6,2)&lt;0.1,0.1,ROUND(($D656*1.2)/6,2))),0.5)</f>
        <v>0.5</v>
      </c>
      <c r="O656" s="581" t="n">
        <f aca="false">L656+M656+N656</f>
        <v>4.66</v>
      </c>
      <c r="P656" s="581" t="n">
        <f aca="false">IF(O656&lt;2,(D656+M656*2)+0.6,(D656+M656*2)+0.6+ROUNDUP(O656-2,0)*0.1)</f>
        <v>3.7</v>
      </c>
      <c r="Q656" s="582" t="n">
        <f aca="false">IF($O656&lt;=$W$4,ROUND(IF($O656&lt;1.5,$O656*$H656*$P656,1.5*$H656*$P656),2),0)</f>
        <v>0</v>
      </c>
      <c r="R656" s="582" t="n">
        <f aca="false">IF($O656&gt;$W$4,ROUND(IF($O656&lt;1.5,$O656*$H656*$P656,1.5*$H656*$P656),2),0)</f>
        <v>188.7</v>
      </c>
      <c r="S656" s="582" t="n">
        <f aca="false">IF($O656&gt;$W$4,ROUND(IF($O656&lt;1.5,0,IF($O656&gt;3,1.5*$H656*$P656,($O656-1.5)*$H656*$P656)),2),0)</f>
        <v>188.7</v>
      </c>
      <c r="T656" s="582" t="n">
        <f aca="false">IF($O656&gt;$W$4,ROUND(IF($O656&lt;3,0,IF($O656&gt;4.5,1.5*$H656*$P656,($O656-3)*$H656*$P656)),2),0)</f>
        <v>188.7</v>
      </c>
      <c r="U656" s="582" t="n">
        <f aca="false">IF($O656&gt;$W$4,ROUND(IF($O656&lt;4.5,0,IF($O656&gt;6,($O656-4.5)*$H656*$P656,($O656-4.5)*$H656*$P656)),2),0)</f>
        <v>20.13</v>
      </c>
      <c r="V656" s="540" t="n">
        <f aca="false">IF($O656&gt;$W$4,IF($O656&lt;=4,ROUND($H656*($O656+0.5)*2,2),0),0)</f>
        <v>0</v>
      </c>
      <c r="W656" s="541" t="n">
        <f aca="false">IF($O656&gt;$W$4,IF($O656&gt;4,ROUND($H656*($O656+0.5)*2,2),0),0)</f>
        <v>350.88</v>
      </c>
      <c r="X656" s="573" t="str">
        <f aca="false">A656</f>
        <v>JD53</v>
      </c>
      <c r="Y656" s="576" t="str">
        <f aca="false">IF($D656=0.4,1.2,IF($D656=0.6,1.2,IF($D656=0.8,1.3,IF($D656=1,1.5,IF($D656=1.2,1.7,IF($D656&lt;=2,2,"--"))))))</f>
        <v>--</v>
      </c>
      <c r="Z656" s="583" t="s">
        <v>1151</v>
      </c>
      <c r="AA656" s="577" t="str">
        <f aca="false">Y656</f>
        <v>--</v>
      </c>
      <c r="AB656" s="584" t="str">
        <f aca="false">IF($Y656="--","--",I656)</f>
        <v>--</v>
      </c>
      <c r="AC656" s="585" t="str">
        <f aca="false">IF($Y656="--","--",IF(D656&gt;1.5,0.15,ROUND($D656*0.1,2)))</f>
        <v>--</v>
      </c>
      <c r="AD656" s="585" t="str">
        <f aca="false">IF($Y656="--","--",0.15)</f>
        <v>--</v>
      </c>
      <c r="AE656" s="586" t="str">
        <f aca="false">IF($Y656="--","--",ROUND(AB656+AC656+AD656,2))</f>
        <v>--</v>
      </c>
      <c r="AF656" s="587" t="str">
        <f aca="false">IF($Y656="--","--",IF($AB656&lt;=2,$Y656+1,($Y656+1)+ROUNDUP($AB656-2,0)*0.1))</f>
        <v>--</v>
      </c>
      <c r="AG656" s="588" t="str">
        <f aca="false">IF($D656=0.4,0.92,IF($D656=0.6,0.68,IF($D656=0.8,0.74,IF($D656=1,0.7,IF($D656=1.2,0.66,IF($D656=1.5,0.6,IF($D656&lt;=2,(2.4-(D656+0.3)),"--")))))))</f>
        <v>--</v>
      </c>
      <c r="AH656" s="589" t="str">
        <f aca="false">IF($Y656="--","--",IF($AE656&lt;=$W$4,ROUND(IF($AE656&lt;1.5,$AE656*$AF656*$AG656,1.5*$AF656*$AG656),2),0))</f>
        <v>--</v>
      </c>
      <c r="AI656" s="589" t="str">
        <f aca="false">IF($Y656="--","--",IF($AE656&gt;$W$4,ROUND(IF($AE656&lt;1.5,$AE656*$AF656*$AG656,1.5*$AF656*$AG656),2),0))</f>
        <v>--</v>
      </c>
      <c r="AJ656" s="589" t="str">
        <f aca="false">IF($Y656="--","--",IF($AE656&gt;$W$4,ROUND(IF($AE656&lt;1.5,0,IF($AE656&gt;3,1.5*$AF656*$AG656,($AE656-1.5)*$AF656*$AG656)),2),0))</f>
        <v>--</v>
      </c>
      <c r="AK656" s="589" t="str">
        <f aca="false">IF($Y656="--","--",IF($AE656&gt;$W$4,ROUND(IF($AE656&lt;3,0,IF($AE656&gt;4.5,1.5*$AF656*$AG656,($AE656-3)*$AF656*$AG656)),2),0))</f>
        <v>--</v>
      </c>
      <c r="AL656" s="589" t="str">
        <f aca="false">IF($Y656="--","--",IF($AE656&gt;$W$4,ROUND(IF($AE656&lt;4.5,0,IF($AE656&gt;6,($AE656-4.5)*$AF656*$AG656,($AE656-4.5)*$AF656*$AG656)),2),0))</f>
        <v>--</v>
      </c>
      <c r="AM656" s="585" t="str">
        <f aca="false">IF($Y656="--","--",IF($AE656&gt;$W$4,IF($AE656&lt;=4,ROUND(($AG656*4)*($AE656+0.5)*2,2),0),0))</f>
        <v>--</v>
      </c>
      <c r="AN656" s="548" t="str">
        <f aca="false">IF($Y656="--","--",IF($AE656&gt;$W$4,IF($AE656&gt;4,ROUND(($AG656*4)*($AE656+0.5)*2,2),0),0))</f>
        <v>--</v>
      </c>
      <c r="AO656" s="573" t="s">
        <v>1638</v>
      </c>
      <c r="AP656" s="574" t="s">
        <v>10</v>
      </c>
      <c r="AQ656" s="590" t="s">
        <v>1727</v>
      </c>
      <c r="AR656" s="576" t="n">
        <v>2.5</v>
      </c>
      <c r="AS656" s="577" t="s">
        <v>1151</v>
      </c>
      <c r="AT656" s="577" t="n">
        <v>2</v>
      </c>
      <c r="AU656" s="578" t="n">
        <v>34</v>
      </c>
      <c r="AV656" s="576" t="str">
        <f aca="false">IF($Y656="--","--",Y656+0.2)</f>
        <v>--</v>
      </c>
      <c r="AW656" s="583" t="s">
        <v>1151</v>
      </c>
      <c r="AX656" s="577" t="str">
        <f aca="false">AV656</f>
        <v>--</v>
      </c>
      <c r="AY656" s="540" t="n">
        <f aca="false">IF(D656&gt;2,AU656,AU656-AV656)</f>
        <v>34</v>
      </c>
      <c r="AZ656" s="540" t="n">
        <f aca="false">N656</f>
        <v>0.5</v>
      </c>
      <c r="BA656" s="540" t="n">
        <f aca="false">P656</f>
        <v>3.7</v>
      </c>
      <c r="BB656" s="581" t="n">
        <f aca="false">IF(F656=0,IF(ROUND(AY656*(((N656*P656)+(((D656+M656*2)/6)*P656))-ROUND(((D656+M656*2)^2)*((PI()*96.379/(4*360))-((SIN((96.379/2)*PI()/180))*(COS((96.379/2)*PI()/180))/4)),4)),2),ROUND(AY656*(((N656*P656)+(((D656+M656*2)/4)*P656))-ROUND(((D656+M656*2)^2)*((PI()*120/(4*360))-((SIN((120/2)*PI()/180))*(COS((120/2)*PI()/180))/4)),4)),2)),0)</f>
        <v>0</v>
      </c>
      <c r="BC656" s="591" t="n">
        <f aca="false">IF(F656&gt;0,ROUND(AY656*N656*P656,2),0)</f>
        <v>62.9</v>
      </c>
      <c r="BD656" s="591" t="n">
        <f aca="false">SUM(Q656:U656,AH656:AL656)</f>
        <v>586.23</v>
      </c>
      <c r="BE656" s="591" t="n">
        <f aca="false">IF(F656=0,ROUND((PI()*((D656+M656*2)^2)/4)*AY656,2),ROUND((D656+M656*2)*(F656+M656*2)*AY656,2))</f>
        <v>218.96</v>
      </c>
      <c r="BF656" s="592" t="n">
        <f aca="false">IF(($I656+M656-0.15)&lt;=2,($I656+M656+0.15),IF(($I656+M656)&lt;=3,2.35,($I656+M656+0.2)-0.85))</f>
        <v>3.5469559957658</v>
      </c>
      <c r="BG656" s="592" t="n">
        <f aca="false">IF(D656&gt;2,(I656-F656-M656-0.11),IF(($I656+M656)&lt;=2,0,IF(($I656+M656)&gt;3,0.85,(I656+M656+0.2-BF656))))</f>
        <v>1.7869559957658</v>
      </c>
      <c r="BH656" s="592" t="n">
        <f aca="false">IF(D656&gt;2,ROUND(((1.42+0.4)+(0.91+0.4))*2*BG656,2),ROUND(AV656*AX656*BF656,2))</f>
        <v>11.19</v>
      </c>
      <c r="BI656" s="592" t="n">
        <f aca="false">ROUND(((PI()*0.9^2)/4)*BG656,2)</f>
        <v>1.14</v>
      </c>
      <c r="BJ656" s="593" t="n">
        <f aca="false">ROUND(BD656-BE656-BH656-BI656-BB656-BC656,2)</f>
        <v>292.04</v>
      </c>
      <c r="BK656" s="594"/>
    </row>
    <row r="657" s="452" customFormat="true" ht="14.25" hidden="false" customHeight="false" outlineLevel="0" collapsed="false">
      <c r="A657" s="573" t="s">
        <v>1727</v>
      </c>
      <c r="B657" s="574" t="s">
        <v>10</v>
      </c>
      <c r="C657" s="575" t="s">
        <v>1644</v>
      </c>
      <c r="D657" s="576" t="n">
        <v>2.5</v>
      </c>
      <c r="E657" s="577" t="s">
        <v>1151</v>
      </c>
      <c r="F657" s="577" t="n">
        <v>2</v>
      </c>
      <c r="G657" s="576" t="s">
        <v>1193</v>
      </c>
      <c r="H657" s="578" t="n">
        <v>33</v>
      </c>
      <c r="I657" s="579" t="n">
        <v>3.9732559957658</v>
      </c>
      <c r="J657" s="579" t="n">
        <v>3.7384559957658</v>
      </c>
      <c r="K657" s="580" t="n">
        <v>0</v>
      </c>
      <c r="L657" s="581" t="n">
        <f aca="false">ROUND((I657+J657)/2,2)</f>
        <v>3.86</v>
      </c>
      <c r="M657" s="540" t="n">
        <f aca="false">IF(F657=0,ROUND($D657*0.1,2),IF(D657&gt;2.8,0.18,0.15))</f>
        <v>0.15</v>
      </c>
      <c r="N657" s="540" t="n">
        <f aca="false">IF(F657=0,IF(ROUND($D657/4,2),IF(ROUND(($D657*1.2)/6,2)&lt;0.1,0.1,ROUND(($D657*1.2)/6,2))),0.5)</f>
        <v>0.5</v>
      </c>
      <c r="O657" s="581" t="n">
        <f aca="false">L657+M657+N657</f>
        <v>4.51</v>
      </c>
      <c r="P657" s="581" t="n">
        <f aca="false">IF(O657&lt;2,(D657+M657*2)+0.6,(D657+M657*2)+0.6+ROUNDUP(O657-2,0)*0.1)</f>
        <v>3.7</v>
      </c>
      <c r="Q657" s="582" t="n">
        <f aca="false">IF($O657&lt;=$W$4,ROUND(IF($O657&lt;1.5,$O657*$H657*$P657,1.5*$H657*$P657),2),0)</f>
        <v>0</v>
      </c>
      <c r="R657" s="582" t="n">
        <f aca="false">IF($O657&gt;$W$4,ROUND(IF($O657&lt;1.5,$O657*$H657*$P657,1.5*$H657*$P657),2),0)</f>
        <v>183.15</v>
      </c>
      <c r="S657" s="582" t="n">
        <f aca="false">IF($O657&gt;$W$4,ROUND(IF($O657&lt;1.5,0,IF($O657&gt;3,1.5*$H657*$P657,($O657-1.5)*$H657*$P657)),2),0)</f>
        <v>183.15</v>
      </c>
      <c r="T657" s="582" t="n">
        <f aca="false">IF($O657&gt;$W$4,ROUND(IF($O657&lt;3,0,IF($O657&gt;4.5,1.5*$H657*$P657,($O657-3)*$H657*$P657)),2),0)</f>
        <v>183.15</v>
      </c>
      <c r="U657" s="582" t="n">
        <f aca="false">IF($O657&gt;$W$4,ROUND(IF($O657&lt;4.5,0,IF($O657&gt;6,($O657-4.5)*$H657*$P657,($O657-4.5)*$H657*$P657)),2),0)</f>
        <v>1.22</v>
      </c>
      <c r="V657" s="540" t="n">
        <f aca="false">IF($O657&gt;$W$4,IF($O657&lt;=4,ROUND($H657*($O657+0.5)*2,2),0),0)</f>
        <v>0</v>
      </c>
      <c r="W657" s="541" t="n">
        <f aca="false">IF($O657&gt;$W$4,IF($O657&gt;4,ROUND($H657*($O657+0.5)*2,2),0),0)</f>
        <v>330.66</v>
      </c>
      <c r="X657" s="573" t="str">
        <f aca="false">A657</f>
        <v>JD54</v>
      </c>
      <c r="Y657" s="576" t="str">
        <f aca="false">IF($D657=0.4,1.2,IF($D657=0.6,1.2,IF($D657=0.8,1.3,IF($D657=1,1.5,IF($D657=1.2,1.7,IF($D657&lt;=2,2,"--"))))))</f>
        <v>--</v>
      </c>
      <c r="Z657" s="583" t="s">
        <v>1151</v>
      </c>
      <c r="AA657" s="577" t="str">
        <f aca="false">Y657</f>
        <v>--</v>
      </c>
      <c r="AB657" s="584" t="str">
        <f aca="false">IF($Y657="--","--",I657)</f>
        <v>--</v>
      </c>
      <c r="AC657" s="585" t="str">
        <f aca="false">IF($Y657="--","--",IF(D657&gt;1.5,0.15,ROUND($D657*0.1,2)))</f>
        <v>--</v>
      </c>
      <c r="AD657" s="585" t="str">
        <f aca="false">IF($Y657="--","--",0.15)</f>
        <v>--</v>
      </c>
      <c r="AE657" s="586" t="str">
        <f aca="false">IF($Y657="--","--",ROUND(AB657+AC657+AD657,2))</f>
        <v>--</v>
      </c>
      <c r="AF657" s="587" t="str">
        <f aca="false">IF($Y657="--","--",IF($AB657&lt;=2,$Y657+1,($Y657+1)+ROUNDUP($AB657-2,0)*0.1))</f>
        <v>--</v>
      </c>
      <c r="AG657" s="588" t="str">
        <f aca="false">IF($D657=0.4,0.92,IF($D657=0.6,0.68,IF($D657=0.8,0.74,IF($D657=1,0.7,IF($D657=1.2,0.66,IF($D657=1.5,0.6,IF($D657&lt;=2,(2.4-(D657+0.3)),"--")))))))</f>
        <v>--</v>
      </c>
      <c r="AH657" s="589" t="str">
        <f aca="false">IF($Y657="--","--",IF($AE657&lt;=$W$4,ROUND(IF($AE657&lt;1.5,$AE657*$AF657*$AG657,1.5*$AF657*$AG657),2),0))</f>
        <v>--</v>
      </c>
      <c r="AI657" s="589" t="str">
        <f aca="false">IF($Y657="--","--",IF($AE657&gt;$W$4,ROUND(IF($AE657&lt;1.5,$AE657*$AF657*$AG657,1.5*$AF657*$AG657),2),0))</f>
        <v>--</v>
      </c>
      <c r="AJ657" s="589" t="str">
        <f aca="false">IF($Y657="--","--",IF($AE657&gt;$W$4,ROUND(IF($AE657&lt;1.5,0,IF($AE657&gt;3,1.5*$AF657*$AG657,($AE657-1.5)*$AF657*$AG657)),2),0))</f>
        <v>--</v>
      </c>
      <c r="AK657" s="589" t="str">
        <f aca="false">IF($Y657="--","--",IF($AE657&gt;$W$4,ROUND(IF($AE657&lt;3,0,IF($AE657&gt;4.5,1.5*$AF657*$AG657,($AE657-3)*$AF657*$AG657)),2),0))</f>
        <v>--</v>
      </c>
      <c r="AL657" s="589" t="str">
        <f aca="false">IF($Y657="--","--",IF($AE657&gt;$W$4,ROUND(IF($AE657&lt;4.5,0,IF($AE657&gt;6,($AE657-4.5)*$AF657*$AG657,($AE657-4.5)*$AF657*$AG657)),2),0))</f>
        <v>--</v>
      </c>
      <c r="AM657" s="585" t="str">
        <f aca="false">IF($Y657="--","--",IF($AE657&gt;$W$4,IF($AE657&lt;=4,ROUND(($AG657*4)*($AE657+0.5)*2,2),0),0))</f>
        <v>--</v>
      </c>
      <c r="AN657" s="548" t="str">
        <f aca="false">IF($Y657="--","--",IF($AE657&gt;$W$4,IF($AE657&gt;4,ROUND(($AG657*4)*($AE657+0.5)*2,2),0),0))</f>
        <v>--</v>
      </c>
      <c r="AO657" s="573" t="s">
        <v>1727</v>
      </c>
      <c r="AP657" s="574" t="s">
        <v>10</v>
      </c>
      <c r="AQ657" s="590" t="s">
        <v>1644</v>
      </c>
      <c r="AR657" s="576" t="n">
        <v>2.5</v>
      </c>
      <c r="AS657" s="577" t="s">
        <v>1151</v>
      </c>
      <c r="AT657" s="577" t="n">
        <v>2</v>
      </c>
      <c r="AU657" s="578" t="n">
        <v>33</v>
      </c>
      <c r="AV657" s="576" t="str">
        <f aca="false">IF($Y657="--","--",Y657+0.2)</f>
        <v>--</v>
      </c>
      <c r="AW657" s="583" t="s">
        <v>1151</v>
      </c>
      <c r="AX657" s="577" t="str">
        <f aca="false">AV657</f>
        <v>--</v>
      </c>
      <c r="AY657" s="540" t="n">
        <f aca="false">IF(D657&gt;2,AU657,AU657-AV657)</f>
        <v>33</v>
      </c>
      <c r="AZ657" s="540" t="n">
        <f aca="false">N657</f>
        <v>0.5</v>
      </c>
      <c r="BA657" s="540" t="n">
        <f aca="false">P657</f>
        <v>3.7</v>
      </c>
      <c r="BB657" s="581" t="n">
        <f aca="false">IF(F657=0,IF(ROUND(AY657*(((N657*P657)+(((D657+M657*2)/6)*P657))-ROUND(((D657+M657*2)^2)*((PI()*96.379/(4*360))-((SIN((96.379/2)*PI()/180))*(COS((96.379/2)*PI()/180))/4)),4)),2),ROUND(AY657*(((N657*P657)+(((D657+M657*2)/4)*P657))-ROUND(((D657+M657*2)^2)*((PI()*120/(4*360))-((SIN((120/2)*PI()/180))*(COS((120/2)*PI()/180))/4)),4)),2)),0)</f>
        <v>0</v>
      </c>
      <c r="BC657" s="591" t="n">
        <f aca="false">IF(F657&gt;0,ROUND(AY657*N657*P657,2),0)</f>
        <v>61.05</v>
      </c>
      <c r="BD657" s="591" t="n">
        <f aca="false">SUM(Q657:U657,AH657:AL657)</f>
        <v>550.67</v>
      </c>
      <c r="BE657" s="591" t="n">
        <f aca="false">IF(F657=0,ROUND((PI()*((D657+M657*2)^2)/4)*AY657,2),ROUND((D657+M657*2)*(F657+M657*2)*AY657,2))</f>
        <v>212.52</v>
      </c>
      <c r="BF657" s="592" t="n">
        <f aca="false">IF(($I657+M657-0.15)&lt;=2,($I657+M657+0.15),IF(($I657+M657)&lt;=3,2.35,($I657+M657+0.2)-0.85))</f>
        <v>3.4732559957658</v>
      </c>
      <c r="BG657" s="592" t="n">
        <f aca="false">IF(D657&gt;2,(I657-F657-M657-0.11),IF(($I657+M657)&lt;=2,0,IF(($I657+M657)&gt;3,0.85,(I657+M657+0.2-BF657))))</f>
        <v>1.7132559957658</v>
      </c>
      <c r="BH657" s="592" t="n">
        <f aca="false">IF(D657&gt;2,ROUND(((1.42+0.4)+(0.91+0.4))*2*BG657,2),ROUND(AV657*AX657*BF657,2))</f>
        <v>10.72</v>
      </c>
      <c r="BI657" s="592" t="n">
        <f aca="false">ROUND(((PI()*0.9^2)/4)*BG657,2)</f>
        <v>1.09</v>
      </c>
      <c r="BJ657" s="593" t="n">
        <f aca="false">ROUND(BD657-BE657-BH657-BI657-BB657-BC657,2)</f>
        <v>265.29</v>
      </c>
      <c r="BK657" s="594"/>
    </row>
    <row r="658" s="452" customFormat="true" ht="14.25" hidden="false" customHeight="false" outlineLevel="0" collapsed="false">
      <c r="A658" s="573" t="s">
        <v>1644</v>
      </c>
      <c r="B658" s="574" t="s">
        <v>10</v>
      </c>
      <c r="C658" s="575" t="s">
        <v>1728</v>
      </c>
      <c r="D658" s="576" t="n">
        <v>2.5</v>
      </c>
      <c r="E658" s="577" t="s">
        <v>1151</v>
      </c>
      <c r="F658" s="577" t="n">
        <v>2</v>
      </c>
      <c r="G658" s="576" t="s">
        <v>1193</v>
      </c>
      <c r="H658" s="578" t="n">
        <v>34</v>
      </c>
      <c r="I658" s="579" t="n">
        <v>3.7384559957658</v>
      </c>
      <c r="J658" s="579" t="n">
        <v>3.3459559957658</v>
      </c>
      <c r="K658" s="580" t="n">
        <v>0</v>
      </c>
      <c r="L658" s="581" t="n">
        <f aca="false">ROUND((I658+J658)/2,2)</f>
        <v>3.54</v>
      </c>
      <c r="M658" s="540" t="n">
        <f aca="false">IF(F658=0,ROUND($D658*0.1,2),IF(D658&gt;2.8,0.18,0.15))</f>
        <v>0.15</v>
      </c>
      <c r="N658" s="540" t="n">
        <f aca="false">IF(F658=0,IF(ROUND($D658/4,2),IF(ROUND(($D658*1.2)/6,2)&lt;0.1,0.1,ROUND(($D658*1.2)/6,2))),0.5)</f>
        <v>0.5</v>
      </c>
      <c r="O658" s="581" t="n">
        <f aca="false">L658+M658+N658</f>
        <v>4.19</v>
      </c>
      <c r="P658" s="581" t="n">
        <f aca="false">IF(O658&lt;2,(D658+M658*2)+0.6,(D658+M658*2)+0.6+ROUNDUP(O658-2,0)*0.1)</f>
        <v>3.7</v>
      </c>
      <c r="Q658" s="582" t="n">
        <f aca="false">IF($O658&lt;=$W$4,ROUND(IF($O658&lt;1.5,$O658*$H658*$P658,1.5*$H658*$P658),2),0)</f>
        <v>0</v>
      </c>
      <c r="R658" s="582" t="n">
        <f aca="false">IF($O658&gt;$W$4,ROUND(IF($O658&lt;1.5,$O658*$H658*$P658,1.5*$H658*$P658),2),0)</f>
        <v>188.7</v>
      </c>
      <c r="S658" s="582" t="n">
        <f aca="false">IF($O658&gt;$W$4,ROUND(IF($O658&lt;1.5,0,IF($O658&gt;3,1.5*$H658*$P658,($O658-1.5)*$H658*$P658)),2),0)</f>
        <v>188.7</v>
      </c>
      <c r="T658" s="582" t="n">
        <f aca="false">IF($O658&gt;$W$4,ROUND(IF($O658&lt;3,0,IF($O658&gt;4.5,1.5*$H658*$P658,($O658-3)*$H658*$P658)),2),0)</f>
        <v>149.7</v>
      </c>
      <c r="U658" s="582" t="n">
        <f aca="false">IF($O658&gt;$W$4,ROUND(IF($O658&lt;4.5,0,IF($O658&gt;6,($O658-4.5)*$H658*$P658,($O658-4.5)*$H658*$P658)),2),0)</f>
        <v>0</v>
      </c>
      <c r="V658" s="540" t="n">
        <f aca="false">IF($O658&gt;$W$4,IF($O658&lt;=4,ROUND($H658*($O658+0.5)*2,2),0),0)</f>
        <v>0</v>
      </c>
      <c r="W658" s="541" t="n">
        <f aca="false">IF($O658&gt;$W$4,IF($O658&gt;4,ROUND($H658*($O658+0.5)*2,2),0),0)</f>
        <v>318.92</v>
      </c>
      <c r="X658" s="573" t="str">
        <f aca="false">A658</f>
        <v>JD55</v>
      </c>
      <c r="Y658" s="576" t="str">
        <f aca="false">IF($D658=0.4,1.2,IF($D658=0.6,1.2,IF($D658=0.8,1.3,IF($D658=1,1.5,IF($D658=1.2,1.7,IF($D658&lt;=2,2,"--"))))))</f>
        <v>--</v>
      </c>
      <c r="Z658" s="583" t="s">
        <v>1151</v>
      </c>
      <c r="AA658" s="577" t="str">
        <f aca="false">Y658</f>
        <v>--</v>
      </c>
      <c r="AB658" s="584" t="str">
        <f aca="false">IF($Y658="--","--",I658)</f>
        <v>--</v>
      </c>
      <c r="AC658" s="585" t="str">
        <f aca="false">IF($Y658="--","--",IF(D658&gt;1.5,0.15,ROUND($D658*0.1,2)))</f>
        <v>--</v>
      </c>
      <c r="AD658" s="585" t="str">
        <f aca="false">IF($Y658="--","--",0.15)</f>
        <v>--</v>
      </c>
      <c r="AE658" s="586" t="str">
        <f aca="false">IF($Y658="--","--",ROUND(AB658+AC658+AD658,2))</f>
        <v>--</v>
      </c>
      <c r="AF658" s="587" t="str">
        <f aca="false">IF($Y658="--","--",IF($AB658&lt;=2,$Y658+1,($Y658+1)+ROUNDUP($AB658-2,0)*0.1))</f>
        <v>--</v>
      </c>
      <c r="AG658" s="588" t="str">
        <f aca="false">IF($D658=0.4,0.92,IF($D658=0.6,0.68,IF($D658=0.8,0.74,IF($D658=1,0.7,IF($D658=1.2,0.66,IF($D658=1.5,0.6,IF($D658&lt;=2,(2.4-(D658+0.3)),"--")))))))</f>
        <v>--</v>
      </c>
      <c r="AH658" s="589" t="str">
        <f aca="false">IF($Y658="--","--",IF($AE658&lt;=$W$4,ROUND(IF($AE658&lt;1.5,$AE658*$AF658*$AG658,1.5*$AF658*$AG658),2),0))</f>
        <v>--</v>
      </c>
      <c r="AI658" s="589" t="str">
        <f aca="false">IF($Y658="--","--",IF($AE658&gt;$W$4,ROUND(IF($AE658&lt;1.5,$AE658*$AF658*$AG658,1.5*$AF658*$AG658),2),0))</f>
        <v>--</v>
      </c>
      <c r="AJ658" s="589" t="str">
        <f aca="false">IF($Y658="--","--",IF($AE658&gt;$W$4,ROUND(IF($AE658&lt;1.5,0,IF($AE658&gt;3,1.5*$AF658*$AG658,($AE658-1.5)*$AF658*$AG658)),2),0))</f>
        <v>--</v>
      </c>
      <c r="AK658" s="589" t="str">
        <f aca="false">IF($Y658="--","--",IF($AE658&gt;$W$4,ROUND(IF($AE658&lt;3,0,IF($AE658&gt;4.5,1.5*$AF658*$AG658,($AE658-3)*$AF658*$AG658)),2),0))</f>
        <v>--</v>
      </c>
      <c r="AL658" s="589" t="str">
        <f aca="false">IF($Y658="--","--",IF($AE658&gt;$W$4,ROUND(IF($AE658&lt;4.5,0,IF($AE658&gt;6,($AE658-4.5)*$AF658*$AG658,($AE658-4.5)*$AF658*$AG658)),2),0))</f>
        <v>--</v>
      </c>
      <c r="AM658" s="585" t="str">
        <f aca="false">IF($Y658="--","--",IF($AE658&gt;$W$4,IF($AE658&lt;=4,ROUND(($AG658*4)*($AE658+0.5)*2,2),0),0))</f>
        <v>--</v>
      </c>
      <c r="AN658" s="548" t="str">
        <f aca="false">IF($Y658="--","--",IF($AE658&gt;$W$4,IF($AE658&gt;4,ROUND(($AG658*4)*($AE658+0.5)*2,2),0),0))</f>
        <v>--</v>
      </c>
      <c r="AO658" s="573" t="s">
        <v>1644</v>
      </c>
      <c r="AP658" s="574" t="s">
        <v>10</v>
      </c>
      <c r="AQ658" s="590" t="s">
        <v>1728</v>
      </c>
      <c r="AR658" s="576" t="n">
        <v>2.5</v>
      </c>
      <c r="AS658" s="577" t="s">
        <v>1151</v>
      </c>
      <c r="AT658" s="577" t="n">
        <v>2</v>
      </c>
      <c r="AU658" s="578" t="n">
        <v>34</v>
      </c>
      <c r="AV658" s="576" t="str">
        <f aca="false">IF($Y658="--","--",Y658+0.2)</f>
        <v>--</v>
      </c>
      <c r="AW658" s="583" t="s">
        <v>1151</v>
      </c>
      <c r="AX658" s="577" t="str">
        <f aca="false">AV658</f>
        <v>--</v>
      </c>
      <c r="AY658" s="540" t="n">
        <f aca="false">IF(D658&gt;2,AU658,AU658-AV658)</f>
        <v>34</v>
      </c>
      <c r="AZ658" s="540" t="n">
        <f aca="false">N658</f>
        <v>0.5</v>
      </c>
      <c r="BA658" s="540" t="n">
        <f aca="false">P658</f>
        <v>3.7</v>
      </c>
      <c r="BB658" s="581" t="n">
        <f aca="false">IF(F658=0,IF(ROUND(AY658*(((N658*P658)+(((D658+M658*2)/6)*P658))-ROUND(((D658+M658*2)^2)*((PI()*96.379/(4*360))-((SIN((96.379/2)*PI()/180))*(COS((96.379/2)*PI()/180))/4)),4)),2),ROUND(AY658*(((N658*P658)+(((D658+M658*2)/4)*P658))-ROUND(((D658+M658*2)^2)*((PI()*120/(4*360))-((SIN((120/2)*PI()/180))*(COS((120/2)*PI()/180))/4)),4)),2)),0)</f>
        <v>0</v>
      </c>
      <c r="BC658" s="591" t="n">
        <f aca="false">IF(F658&gt;0,ROUND(AY658*N658*P658,2),0)</f>
        <v>62.9</v>
      </c>
      <c r="BD658" s="591" t="n">
        <f aca="false">SUM(Q658:U658,AH658:AL658)</f>
        <v>527.1</v>
      </c>
      <c r="BE658" s="591" t="n">
        <f aca="false">IF(F658=0,ROUND((PI()*((D658+M658*2)^2)/4)*AY658,2),ROUND((D658+M658*2)*(F658+M658*2)*AY658,2))</f>
        <v>218.96</v>
      </c>
      <c r="BF658" s="592" t="n">
        <f aca="false">IF(($I658+M658-0.15)&lt;=2,($I658+M658+0.15),IF(($I658+M658)&lt;=3,2.35,($I658+M658+0.2)-0.85))</f>
        <v>3.2384559957658</v>
      </c>
      <c r="BG658" s="592" t="n">
        <f aca="false">IF(D658&gt;2,(I658-F658-M658-0.11),IF(($I658+M658)&lt;=2,0,IF(($I658+M658)&gt;3,0.85,(I658+M658+0.2-BF658))))</f>
        <v>1.4784559957658</v>
      </c>
      <c r="BH658" s="592" t="n">
        <f aca="false">IF(D658&gt;2,ROUND(((1.42+0.4)+(0.91+0.4))*2*BG658,2),ROUND(AV658*AX658*BF658,2))</f>
        <v>9.26</v>
      </c>
      <c r="BI658" s="592" t="n">
        <f aca="false">ROUND(((PI()*0.9^2)/4)*BG658,2)</f>
        <v>0.94</v>
      </c>
      <c r="BJ658" s="593" t="n">
        <f aca="false">ROUND(BD658-BE658-BH658-BI658-BB658-BC658,2)</f>
        <v>235.04</v>
      </c>
      <c r="BK658" s="594"/>
    </row>
    <row r="659" s="452" customFormat="true" ht="14.25" hidden="false" customHeight="false" outlineLevel="0" collapsed="false">
      <c r="A659" s="573" t="s">
        <v>1728</v>
      </c>
      <c r="B659" s="574" t="s">
        <v>10</v>
      </c>
      <c r="C659" s="575" t="s">
        <v>1648</v>
      </c>
      <c r="D659" s="576" t="n">
        <v>2.5</v>
      </c>
      <c r="E659" s="577" t="s">
        <v>1151</v>
      </c>
      <c r="F659" s="577" t="n">
        <v>2</v>
      </c>
      <c r="G659" s="576" t="s">
        <v>1193</v>
      </c>
      <c r="H659" s="578" t="n">
        <v>36</v>
      </c>
      <c r="I659" s="579" t="n">
        <v>3.3459559957658</v>
      </c>
      <c r="J659" s="579" t="n">
        <v>2.7708559957658</v>
      </c>
      <c r="K659" s="580" t="n">
        <v>0</v>
      </c>
      <c r="L659" s="581" t="n">
        <f aca="false">ROUND((I659+J659)/2,2)</f>
        <v>3.06</v>
      </c>
      <c r="M659" s="540" t="n">
        <f aca="false">IF(F659=0,ROUND($D659*0.1,2),IF(D659&gt;2.8,0.18,0.15))</f>
        <v>0.15</v>
      </c>
      <c r="N659" s="540" t="n">
        <f aca="false">IF(F659=0,IF(ROUND($D659/4,2),IF(ROUND(($D659*1.2)/6,2)&lt;0.1,0.1,ROUND(($D659*1.2)/6,2))),0.5)</f>
        <v>0.5</v>
      </c>
      <c r="O659" s="581" t="n">
        <f aca="false">L659+M659+N659</f>
        <v>3.71</v>
      </c>
      <c r="P659" s="581" t="n">
        <f aca="false">IF(O659&lt;2,(D659+M659*2)+0.6,(D659+M659*2)+0.6+ROUNDUP(O659-2,0)*0.1)</f>
        <v>3.6</v>
      </c>
      <c r="Q659" s="582" t="n">
        <f aca="false">IF($O659&lt;=$W$4,ROUND(IF($O659&lt;1.5,$O659*$H659*$P659,1.5*$H659*$P659),2),0)</f>
        <v>0</v>
      </c>
      <c r="R659" s="582" t="n">
        <f aca="false">IF($O659&gt;$W$4,ROUND(IF($O659&lt;1.5,$O659*$H659*$P659,1.5*$H659*$P659),2),0)</f>
        <v>194.4</v>
      </c>
      <c r="S659" s="582" t="n">
        <f aca="false">IF($O659&gt;$W$4,ROUND(IF($O659&lt;1.5,0,IF($O659&gt;3,1.5*$H659*$P659,($O659-1.5)*$H659*$P659)),2),0)</f>
        <v>194.4</v>
      </c>
      <c r="T659" s="582" t="n">
        <f aca="false">IF($O659&gt;$W$4,ROUND(IF($O659&lt;3,0,IF($O659&gt;4.5,1.5*$H659*$P659,($O659-3)*$H659*$P659)),2),0)</f>
        <v>92.02</v>
      </c>
      <c r="U659" s="582" t="n">
        <f aca="false">IF($O659&gt;$W$4,ROUND(IF($O659&lt;4.5,0,IF($O659&gt;6,($O659-4.5)*$H659*$P659,($O659-4.5)*$H659*$P659)),2),0)</f>
        <v>0</v>
      </c>
      <c r="V659" s="540" t="n">
        <f aca="false">IF($O659&gt;$W$4,IF($O659&lt;=4,ROUND($H659*($O659+0.5)*2,2),0),0)</f>
        <v>303.12</v>
      </c>
      <c r="W659" s="541" t="n">
        <f aca="false">IF($O659&gt;$W$4,IF($O659&gt;4,ROUND($H659*($O659+0.5)*2,2),0),0)</f>
        <v>0</v>
      </c>
      <c r="X659" s="573" t="str">
        <f aca="false">A659</f>
        <v>JD56</v>
      </c>
      <c r="Y659" s="576" t="str">
        <f aca="false">IF($D659=0.4,1.2,IF($D659=0.6,1.2,IF($D659=0.8,1.3,IF($D659=1,1.5,IF($D659=1.2,1.7,IF($D659&lt;=2,2,"--"))))))</f>
        <v>--</v>
      </c>
      <c r="Z659" s="583" t="s">
        <v>1151</v>
      </c>
      <c r="AA659" s="577" t="str">
        <f aca="false">Y659</f>
        <v>--</v>
      </c>
      <c r="AB659" s="584" t="str">
        <f aca="false">IF($Y659="--","--",I659)</f>
        <v>--</v>
      </c>
      <c r="AC659" s="585" t="str">
        <f aca="false">IF($Y659="--","--",IF(D659&gt;1.5,0.15,ROUND($D659*0.1,2)))</f>
        <v>--</v>
      </c>
      <c r="AD659" s="585" t="str">
        <f aca="false">IF($Y659="--","--",0.15)</f>
        <v>--</v>
      </c>
      <c r="AE659" s="586" t="str">
        <f aca="false">IF($Y659="--","--",ROUND(AB659+AC659+AD659,2))</f>
        <v>--</v>
      </c>
      <c r="AF659" s="587" t="str">
        <f aca="false">IF($Y659="--","--",IF($AB659&lt;=2,$Y659+1,($Y659+1)+ROUNDUP($AB659-2,0)*0.1))</f>
        <v>--</v>
      </c>
      <c r="AG659" s="588" t="str">
        <f aca="false">IF($D659=0.4,0.92,IF($D659=0.6,0.68,IF($D659=0.8,0.74,IF($D659=1,0.7,IF($D659=1.2,0.66,IF($D659=1.5,0.6,IF($D659&lt;=2,(2.4-(D659+0.3)),"--")))))))</f>
        <v>--</v>
      </c>
      <c r="AH659" s="589" t="str">
        <f aca="false">IF($Y659="--","--",IF($AE659&lt;=$W$4,ROUND(IF($AE659&lt;1.5,$AE659*$AF659*$AG659,1.5*$AF659*$AG659),2),0))</f>
        <v>--</v>
      </c>
      <c r="AI659" s="589" t="str">
        <f aca="false">IF($Y659="--","--",IF($AE659&gt;$W$4,ROUND(IF($AE659&lt;1.5,$AE659*$AF659*$AG659,1.5*$AF659*$AG659),2),0))</f>
        <v>--</v>
      </c>
      <c r="AJ659" s="589" t="str">
        <f aca="false">IF($Y659="--","--",IF($AE659&gt;$W$4,ROUND(IF($AE659&lt;1.5,0,IF($AE659&gt;3,1.5*$AF659*$AG659,($AE659-1.5)*$AF659*$AG659)),2),0))</f>
        <v>--</v>
      </c>
      <c r="AK659" s="589" t="str">
        <f aca="false">IF($Y659="--","--",IF($AE659&gt;$W$4,ROUND(IF($AE659&lt;3,0,IF($AE659&gt;4.5,1.5*$AF659*$AG659,($AE659-3)*$AF659*$AG659)),2),0))</f>
        <v>--</v>
      </c>
      <c r="AL659" s="589" t="str">
        <f aca="false">IF($Y659="--","--",IF($AE659&gt;$W$4,ROUND(IF($AE659&lt;4.5,0,IF($AE659&gt;6,($AE659-4.5)*$AF659*$AG659,($AE659-4.5)*$AF659*$AG659)),2),0))</f>
        <v>--</v>
      </c>
      <c r="AM659" s="585" t="str">
        <f aca="false">IF($Y659="--","--",IF($AE659&gt;$W$4,IF($AE659&lt;=4,ROUND(($AG659*4)*($AE659+0.5)*2,2),0),0))</f>
        <v>--</v>
      </c>
      <c r="AN659" s="548" t="str">
        <f aca="false">IF($Y659="--","--",IF($AE659&gt;$W$4,IF($AE659&gt;4,ROUND(($AG659*4)*($AE659+0.5)*2,2),0),0))</f>
        <v>--</v>
      </c>
      <c r="AO659" s="573" t="s">
        <v>1728</v>
      </c>
      <c r="AP659" s="574" t="s">
        <v>10</v>
      </c>
      <c r="AQ659" s="590" t="s">
        <v>1648</v>
      </c>
      <c r="AR659" s="576" t="n">
        <v>2.5</v>
      </c>
      <c r="AS659" s="577" t="s">
        <v>1151</v>
      </c>
      <c r="AT659" s="577" t="n">
        <v>2</v>
      </c>
      <c r="AU659" s="578" t="n">
        <v>36</v>
      </c>
      <c r="AV659" s="576" t="str">
        <f aca="false">IF($Y659="--","--",Y659+0.2)</f>
        <v>--</v>
      </c>
      <c r="AW659" s="583" t="s">
        <v>1151</v>
      </c>
      <c r="AX659" s="577" t="str">
        <f aca="false">AV659</f>
        <v>--</v>
      </c>
      <c r="AY659" s="540" t="n">
        <f aca="false">IF(D659&gt;2,AU659,AU659-AV659)</f>
        <v>36</v>
      </c>
      <c r="AZ659" s="540" t="n">
        <f aca="false">N659</f>
        <v>0.5</v>
      </c>
      <c r="BA659" s="540" t="n">
        <f aca="false">P659</f>
        <v>3.6</v>
      </c>
      <c r="BB659" s="581" t="n">
        <f aca="false">IF(F659=0,IF(ROUND(AY659*(((N659*P659)+(((D659+M659*2)/6)*P659))-ROUND(((D659+M659*2)^2)*((PI()*96.379/(4*360))-((SIN((96.379/2)*PI()/180))*(COS((96.379/2)*PI()/180))/4)),4)),2),ROUND(AY659*(((N659*P659)+(((D659+M659*2)/4)*P659))-ROUND(((D659+M659*2)^2)*((PI()*120/(4*360))-((SIN((120/2)*PI()/180))*(COS((120/2)*PI()/180))/4)),4)),2)),0)</f>
        <v>0</v>
      </c>
      <c r="BC659" s="591" t="n">
        <f aca="false">IF(F659&gt;0,ROUND(AY659*N659*P659,2),0)</f>
        <v>64.8</v>
      </c>
      <c r="BD659" s="591" t="n">
        <f aca="false">SUM(Q659:U659,AH659:AL659)</f>
        <v>480.82</v>
      </c>
      <c r="BE659" s="591" t="n">
        <f aca="false">IF(F659=0,ROUND((PI()*((D659+M659*2)^2)/4)*AY659,2),ROUND((D659+M659*2)*(F659+M659*2)*AY659,2))</f>
        <v>231.84</v>
      </c>
      <c r="BF659" s="592" t="n">
        <f aca="false">IF(($I659+M659-0.15)&lt;=2,($I659+M659+0.15),IF(($I659+M659)&lt;=3,2.35,($I659+M659+0.2)-0.85))</f>
        <v>2.8459559957658</v>
      </c>
      <c r="BG659" s="592" t="n">
        <f aca="false">IF(D659&gt;2,(I659-F659-M659-0.11),IF(($I659+M659)&lt;=2,0,IF(($I659+M659)&gt;3,0.85,(I659+M659+0.2-BF659))))</f>
        <v>1.0859559957658</v>
      </c>
      <c r="BH659" s="592" t="n">
        <f aca="false">IF(D659&gt;2,ROUND(((1.42+0.4)+(0.91+0.4))*2*BG659,2),ROUND(AV659*AX659*BF659,2))</f>
        <v>6.8</v>
      </c>
      <c r="BI659" s="592" t="n">
        <f aca="false">ROUND(((PI()*0.9^2)/4)*BG659,2)</f>
        <v>0.69</v>
      </c>
      <c r="BJ659" s="593" t="n">
        <f aca="false">ROUND(BD659-BE659-BH659-BI659-BB659-BC659,2)</f>
        <v>176.69</v>
      </c>
      <c r="BK659" s="594"/>
    </row>
    <row r="660" s="452" customFormat="true" ht="14.25" hidden="false" customHeight="false" outlineLevel="0" collapsed="false">
      <c r="A660" s="573" t="s">
        <v>1648</v>
      </c>
      <c r="B660" s="574" t="s">
        <v>10</v>
      </c>
      <c r="C660" s="575" t="s">
        <v>1729</v>
      </c>
      <c r="D660" s="576" t="n">
        <v>2.5</v>
      </c>
      <c r="E660" s="577" t="s">
        <v>1151</v>
      </c>
      <c r="F660" s="577" t="n">
        <v>2</v>
      </c>
      <c r="G660" s="576" t="s">
        <v>1193</v>
      </c>
      <c r="H660" s="578" t="n">
        <v>6</v>
      </c>
      <c r="I660" s="579" t="n">
        <v>2.7708559957658</v>
      </c>
      <c r="J660" s="579" t="n">
        <v>2.7785559957658</v>
      </c>
      <c r="K660" s="580" t="n">
        <v>0</v>
      </c>
      <c r="L660" s="581" t="n">
        <f aca="false">ROUND((I660+J660)/2,2)</f>
        <v>2.77</v>
      </c>
      <c r="M660" s="540" t="n">
        <f aca="false">IF(F660=0,ROUND($D660*0.1,2),IF(D660&gt;2.8,0.18,0.15))</f>
        <v>0.15</v>
      </c>
      <c r="N660" s="540" t="n">
        <f aca="false">IF(F660=0,IF(ROUND($D660/4,2),IF(ROUND(($D660*1.2)/6,2)&lt;0.1,0.1,ROUND(($D660*1.2)/6,2))),0.5)</f>
        <v>0.5</v>
      </c>
      <c r="O660" s="581" t="n">
        <f aca="false">L660+M660+N660</f>
        <v>3.42</v>
      </c>
      <c r="P660" s="581" t="n">
        <f aca="false">IF(O660&lt;2,(D660+M660*2)+0.6,(D660+M660*2)+0.6+ROUNDUP(O660-2,0)*0.1)</f>
        <v>3.6</v>
      </c>
      <c r="Q660" s="582" t="n">
        <f aca="false">IF($O660&lt;=$W$4,ROUND(IF($O660&lt;1.5,$O660*$H660*$P660,1.5*$H660*$P660),2),0)</f>
        <v>0</v>
      </c>
      <c r="R660" s="582" t="n">
        <f aca="false">IF($O660&gt;$W$4,ROUND(IF($O660&lt;1.5,$O660*$H660*$P660,1.5*$H660*$P660),2),0)</f>
        <v>32.4</v>
      </c>
      <c r="S660" s="582" t="n">
        <f aca="false">IF($O660&gt;$W$4,ROUND(IF($O660&lt;1.5,0,IF($O660&gt;3,1.5*$H660*$P660,($O660-1.5)*$H660*$P660)),2),0)</f>
        <v>32.4</v>
      </c>
      <c r="T660" s="582" t="n">
        <f aca="false">IF($O660&gt;$W$4,ROUND(IF($O660&lt;3,0,IF($O660&gt;4.5,1.5*$H660*$P660,($O660-3)*$H660*$P660)),2),0)</f>
        <v>9.07</v>
      </c>
      <c r="U660" s="582" t="n">
        <f aca="false">IF($O660&gt;$W$4,ROUND(IF($O660&lt;4.5,0,IF($O660&gt;6,($O660-4.5)*$H660*$P660,($O660-4.5)*$H660*$P660)),2),0)</f>
        <v>0</v>
      </c>
      <c r="V660" s="540" t="n">
        <f aca="false">IF($O660&gt;$W$4,IF($O660&lt;=4,ROUND($H660*($O660+0.5)*2,2),0),0)</f>
        <v>47.04</v>
      </c>
      <c r="W660" s="541" t="n">
        <f aca="false">IF($O660&gt;$W$4,IF($O660&gt;4,ROUND($H660*($O660+0.5)*2,2),0),0)</f>
        <v>0</v>
      </c>
      <c r="X660" s="573" t="str">
        <f aca="false">A660</f>
        <v>JD57</v>
      </c>
      <c r="Y660" s="576" t="str">
        <f aca="false">IF($D660=0.4,1.2,IF($D660=0.6,1.2,IF($D660=0.8,1.3,IF($D660=1,1.5,IF($D660=1.2,1.7,IF($D660&lt;=2,2,"--"))))))</f>
        <v>--</v>
      </c>
      <c r="Z660" s="583" t="s">
        <v>1151</v>
      </c>
      <c r="AA660" s="577" t="str">
        <f aca="false">Y660</f>
        <v>--</v>
      </c>
      <c r="AB660" s="584" t="str">
        <f aca="false">IF($Y660="--","--",I660)</f>
        <v>--</v>
      </c>
      <c r="AC660" s="585" t="str">
        <f aca="false">IF($Y660="--","--",IF(D660&gt;1.5,0.15,ROUND($D660*0.1,2)))</f>
        <v>--</v>
      </c>
      <c r="AD660" s="585" t="str">
        <f aca="false">IF($Y660="--","--",0.15)</f>
        <v>--</v>
      </c>
      <c r="AE660" s="586" t="str">
        <f aca="false">IF($Y660="--","--",ROUND(AB660+AC660+AD660,2))</f>
        <v>--</v>
      </c>
      <c r="AF660" s="587" t="str">
        <f aca="false">IF($Y660="--","--",IF($AB660&lt;=2,$Y660+1,($Y660+1)+ROUNDUP($AB660-2,0)*0.1))</f>
        <v>--</v>
      </c>
      <c r="AG660" s="588" t="str">
        <f aca="false">IF($D660=0.4,0.92,IF($D660=0.6,0.68,IF($D660=0.8,0.74,IF($D660=1,0.7,IF($D660=1.2,0.66,IF($D660=1.5,0.6,IF($D660&lt;=2,(2.4-(D660+0.3)),"--")))))))</f>
        <v>--</v>
      </c>
      <c r="AH660" s="589" t="str">
        <f aca="false">IF($Y660="--","--",IF($AE660&lt;=$W$4,ROUND(IF($AE660&lt;1.5,$AE660*$AF660*$AG660,1.5*$AF660*$AG660),2),0))</f>
        <v>--</v>
      </c>
      <c r="AI660" s="589" t="str">
        <f aca="false">IF($Y660="--","--",IF($AE660&gt;$W$4,ROUND(IF($AE660&lt;1.5,$AE660*$AF660*$AG660,1.5*$AF660*$AG660),2),0))</f>
        <v>--</v>
      </c>
      <c r="AJ660" s="589" t="str">
        <f aca="false">IF($Y660="--","--",IF($AE660&gt;$W$4,ROUND(IF($AE660&lt;1.5,0,IF($AE660&gt;3,1.5*$AF660*$AG660,($AE660-1.5)*$AF660*$AG660)),2),0))</f>
        <v>--</v>
      </c>
      <c r="AK660" s="589" t="str">
        <f aca="false">IF($Y660="--","--",IF($AE660&gt;$W$4,ROUND(IF($AE660&lt;3,0,IF($AE660&gt;4.5,1.5*$AF660*$AG660,($AE660-3)*$AF660*$AG660)),2),0))</f>
        <v>--</v>
      </c>
      <c r="AL660" s="589" t="str">
        <f aca="false">IF($Y660="--","--",IF($AE660&gt;$W$4,ROUND(IF($AE660&lt;4.5,0,IF($AE660&gt;6,($AE660-4.5)*$AF660*$AG660,($AE660-4.5)*$AF660*$AG660)),2),0))</f>
        <v>--</v>
      </c>
      <c r="AM660" s="585" t="str">
        <f aca="false">IF($Y660="--","--",IF($AE660&gt;$W$4,IF($AE660&lt;=4,ROUND(($AG660*4)*($AE660+0.5)*2,2),0),0))</f>
        <v>--</v>
      </c>
      <c r="AN660" s="548" t="str">
        <f aca="false">IF($Y660="--","--",IF($AE660&gt;$W$4,IF($AE660&gt;4,ROUND(($AG660*4)*($AE660+0.5)*2,2),0),0))</f>
        <v>--</v>
      </c>
      <c r="AO660" s="573" t="s">
        <v>1648</v>
      </c>
      <c r="AP660" s="574" t="s">
        <v>10</v>
      </c>
      <c r="AQ660" s="590" t="s">
        <v>1729</v>
      </c>
      <c r="AR660" s="576" t="n">
        <v>2.5</v>
      </c>
      <c r="AS660" s="577" t="s">
        <v>1151</v>
      </c>
      <c r="AT660" s="577" t="n">
        <v>2</v>
      </c>
      <c r="AU660" s="578" t="n">
        <v>6</v>
      </c>
      <c r="AV660" s="576" t="str">
        <f aca="false">IF($Y660="--","--",Y660+0.2)</f>
        <v>--</v>
      </c>
      <c r="AW660" s="583" t="s">
        <v>1151</v>
      </c>
      <c r="AX660" s="577" t="str">
        <f aca="false">AV660</f>
        <v>--</v>
      </c>
      <c r="AY660" s="540" t="n">
        <f aca="false">IF(D660&gt;2,AU660,AU660-AV660)</f>
        <v>6</v>
      </c>
      <c r="AZ660" s="540" t="n">
        <f aca="false">N660</f>
        <v>0.5</v>
      </c>
      <c r="BA660" s="540" t="n">
        <f aca="false">P660</f>
        <v>3.6</v>
      </c>
      <c r="BB660" s="581" t="n">
        <f aca="false">IF(F660=0,IF(ROUND(AY660*(((N660*P660)+(((D660+M660*2)/6)*P660))-ROUND(((D660+M660*2)^2)*((PI()*96.379/(4*360))-((SIN((96.379/2)*PI()/180))*(COS((96.379/2)*PI()/180))/4)),4)),2),ROUND(AY660*(((N660*P660)+(((D660+M660*2)/4)*P660))-ROUND(((D660+M660*2)^2)*((PI()*120/(4*360))-((SIN((120/2)*PI()/180))*(COS((120/2)*PI()/180))/4)),4)),2)),0)</f>
        <v>0</v>
      </c>
      <c r="BC660" s="591" t="n">
        <f aca="false">IF(F660&gt;0,ROUND(AY660*N660*P660,2),0)</f>
        <v>10.8</v>
      </c>
      <c r="BD660" s="591" t="n">
        <f aca="false">SUM(Q660:U660,AH660:AL660)</f>
        <v>73.87</v>
      </c>
      <c r="BE660" s="591" t="n">
        <f aca="false">IF(F660=0,ROUND((PI()*((D660+M660*2)^2)/4)*AY660,2),ROUND((D660+M660*2)*(F660+M660*2)*AY660,2))</f>
        <v>38.64</v>
      </c>
      <c r="BF660" s="592" t="n">
        <f aca="false">IF(($I660+M660-0.15)&lt;=2,($I660+M660+0.15),IF(($I660+M660)&lt;=3,2.35,($I660+M660+0.2)-0.85))</f>
        <v>2.35</v>
      </c>
      <c r="BG660" s="592" t="n">
        <f aca="false">IF(D660&gt;2,(I660-F660-M660-0.11),IF(($I660+M660)&lt;=2,0,IF(($I660+M660)&gt;3,0.85,(I660+M660+0.2-BF660))))</f>
        <v>0.5108559957658</v>
      </c>
      <c r="BH660" s="592" t="n">
        <f aca="false">IF(D660&gt;2,ROUND(((1.42+0.4)+(0.91+0.4))*2*BG660,2),ROUND(AV660*AX660*BF660,2))</f>
        <v>3.2</v>
      </c>
      <c r="BI660" s="592" t="n">
        <f aca="false">ROUND(((PI()*0.9^2)/4)*BG660,2)</f>
        <v>0.32</v>
      </c>
      <c r="BJ660" s="593" t="n">
        <f aca="false">ROUND(BD660-BE660-BH660-BI660-BB660-BC660,2)</f>
        <v>20.91</v>
      </c>
      <c r="BK660" s="594"/>
    </row>
    <row r="661" s="452" customFormat="true" ht="14.25" hidden="false" customHeight="false" outlineLevel="0" collapsed="false">
      <c r="A661" s="573" t="s">
        <v>1729</v>
      </c>
      <c r="B661" s="574" t="s">
        <v>10</v>
      </c>
      <c r="C661" s="575" t="s">
        <v>1730</v>
      </c>
      <c r="D661" s="576" t="n">
        <v>2.5</v>
      </c>
      <c r="E661" s="577" t="s">
        <v>1151</v>
      </c>
      <c r="F661" s="577" t="n">
        <v>2</v>
      </c>
      <c r="G661" s="576" t="s">
        <v>1193</v>
      </c>
      <c r="H661" s="578" t="n">
        <v>15</v>
      </c>
      <c r="I661" s="579" t="n">
        <v>2.7785559957658</v>
      </c>
      <c r="J661" s="579" t="n">
        <v>2.9258559957658</v>
      </c>
      <c r="K661" s="580" t="n">
        <v>0</v>
      </c>
      <c r="L661" s="581" t="n">
        <f aca="false">ROUND((I661+J661)/2,2)</f>
        <v>2.85</v>
      </c>
      <c r="M661" s="540" t="n">
        <f aca="false">IF(F661=0,ROUND($D661*0.1,2),IF(D661&gt;2.8,0.18,0.15))</f>
        <v>0.15</v>
      </c>
      <c r="N661" s="540" t="n">
        <f aca="false">IF(F661=0,IF(ROUND($D661/4,2),IF(ROUND(($D661*1.2)/6,2)&lt;0.1,0.1,ROUND(($D661*1.2)/6,2))),0.5)</f>
        <v>0.5</v>
      </c>
      <c r="O661" s="581" t="n">
        <f aca="false">L661+M661+N661</f>
        <v>3.5</v>
      </c>
      <c r="P661" s="581" t="n">
        <f aca="false">IF(O661&lt;2,(D661+M661*2)+0.6,(D661+M661*2)+0.6+ROUNDUP(O661-2,0)*0.1)</f>
        <v>3.6</v>
      </c>
      <c r="Q661" s="582" t="n">
        <f aca="false">IF($O661&lt;=$W$4,ROUND(IF($O661&lt;1.5,$O661*$H661*$P661,1.5*$H661*$P661),2),0)</f>
        <v>0</v>
      </c>
      <c r="R661" s="582" t="n">
        <f aca="false">IF($O661&gt;$W$4,ROUND(IF($O661&lt;1.5,$O661*$H661*$P661,1.5*$H661*$P661),2),0)</f>
        <v>81</v>
      </c>
      <c r="S661" s="582" t="n">
        <f aca="false">IF($O661&gt;$W$4,ROUND(IF($O661&lt;1.5,0,IF($O661&gt;3,1.5*$H661*$P661,($O661-1.5)*$H661*$P661)),2),0)</f>
        <v>81</v>
      </c>
      <c r="T661" s="582" t="n">
        <f aca="false">IF($O661&gt;$W$4,ROUND(IF($O661&lt;3,0,IF($O661&gt;4.5,1.5*$H661*$P661,($O661-3)*$H661*$P661)),2),0)</f>
        <v>27</v>
      </c>
      <c r="U661" s="582" t="n">
        <f aca="false">IF($O661&gt;$W$4,ROUND(IF($O661&lt;4.5,0,IF($O661&gt;6,($O661-4.5)*$H661*$P661,($O661-4.5)*$H661*$P661)),2),0)</f>
        <v>0</v>
      </c>
      <c r="V661" s="540" t="n">
        <f aca="false">IF($O661&gt;$W$4,IF($O661&lt;=4,ROUND($H661*($O661+0.5)*2,2),0),0)</f>
        <v>120</v>
      </c>
      <c r="W661" s="541" t="n">
        <f aca="false">IF($O661&gt;$W$4,IF($O661&gt;4,ROUND($H661*($O661+0.5)*2,2),0),0)</f>
        <v>0</v>
      </c>
      <c r="X661" s="573" t="str">
        <f aca="false">A661</f>
        <v>JD58</v>
      </c>
      <c r="Y661" s="576" t="str">
        <f aca="false">IF($D661=0.4,1.2,IF($D661=0.6,1.2,IF($D661=0.8,1.3,IF($D661=1,1.5,IF($D661=1.2,1.7,IF($D661&lt;=2,2,"--"))))))</f>
        <v>--</v>
      </c>
      <c r="Z661" s="583" t="s">
        <v>1151</v>
      </c>
      <c r="AA661" s="577" t="str">
        <f aca="false">Y661</f>
        <v>--</v>
      </c>
      <c r="AB661" s="584" t="str">
        <f aca="false">IF($Y661="--","--",I661)</f>
        <v>--</v>
      </c>
      <c r="AC661" s="585" t="str">
        <f aca="false">IF($Y661="--","--",IF(D661&gt;1.5,0.15,ROUND($D661*0.1,2)))</f>
        <v>--</v>
      </c>
      <c r="AD661" s="585" t="str">
        <f aca="false">IF($Y661="--","--",0.15)</f>
        <v>--</v>
      </c>
      <c r="AE661" s="586" t="str">
        <f aca="false">IF($Y661="--","--",ROUND(AB661+AC661+AD661,2))</f>
        <v>--</v>
      </c>
      <c r="AF661" s="587" t="str">
        <f aca="false">IF($Y661="--","--",IF($AB661&lt;=2,$Y661+1,($Y661+1)+ROUNDUP($AB661-2,0)*0.1))</f>
        <v>--</v>
      </c>
      <c r="AG661" s="588" t="str">
        <f aca="false">IF($D661=0.4,0.92,IF($D661=0.6,0.68,IF($D661=0.8,0.74,IF($D661=1,0.7,IF($D661=1.2,0.66,IF($D661=1.5,0.6,IF($D661&lt;=2,(2.4-(D661+0.3)),"--")))))))</f>
        <v>--</v>
      </c>
      <c r="AH661" s="589" t="str">
        <f aca="false">IF($Y661="--","--",IF($AE661&lt;=$W$4,ROUND(IF($AE661&lt;1.5,$AE661*$AF661*$AG661,1.5*$AF661*$AG661),2),0))</f>
        <v>--</v>
      </c>
      <c r="AI661" s="589" t="str">
        <f aca="false">IF($Y661="--","--",IF($AE661&gt;$W$4,ROUND(IF($AE661&lt;1.5,$AE661*$AF661*$AG661,1.5*$AF661*$AG661),2),0))</f>
        <v>--</v>
      </c>
      <c r="AJ661" s="589" t="str">
        <f aca="false">IF($Y661="--","--",IF($AE661&gt;$W$4,ROUND(IF($AE661&lt;1.5,0,IF($AE661&gt;3,1.5*$AF661*$AG661,($AE661-1.5)*$AF661*$AG661)),2),0))</f>
        <v>--</v>
      </c>
      <c r="AK661" s="589" t="str">
        <f aca="false">IF($Y661="--","--",IF($AE661&gt;$W$4,ROUND(IF($AE661&lt;3,0,IF($AE661&gt;4.5,1.5*$AF661*$AG661,($AE661-3)*$AF661*$AG661)),2),0))</f>
        <v>--</v>
      </c>
      <c r="AL661" s="589" t="str">
        <f aca="false">IF($Y661="--","--",IF($AE661&gt;$W$4,ROUND(IF($AE661&lt;4.5,0,IF($AE661&gt;6,($AE661-4.5)*$AF661*$AG661,($AE661-4.5)*$AF661*$AG661)),2),0))</f>
        <v>--</v>
      </c>
      <c r="AM661" s="585" t="str">
        <f aca="false">IF($Y661="--","--",IF($AE661&gt;$W$4,IF($AE661&lt;=4,ROUND(($AG661*4)*($AE661+0.5)*2,2),0),0))</f>
        <v>--</v>
      </c>
      <c r="AN661" s="548" t="str">
        <f aca="false">IF($Y661="--","--",IF($AE661&gt;$W$4,IF($AE661&gt;4,ROUND(($AG661*4)*($AE661+0.5)*2,2),0),0))</f>
        <v>--</v>
      </c>
      <c r="AO661" s="573" t="s">
        <v>1729</v>
      </c>
      <c r="AP661" s="574" t="s">
        <v>10</v>
      </c>
      <c r="AQ661" s="590" t="s">
        <v>1730</v>
      </c>
      <c r="AR661" s="576" t="n">
        <v>2.5</v>
      </c>
      <c r="AS661" s="577" t="s">
        <v>1151</v>
      </c>
      <c r="AT661" s="577" t="n">
        <v>2</v>
      </c>
      <c r="AU661" s="578" t="n">
        <v>15</v>
      </c>
      <c r="AV661" s="576" t="str">
        <f aca="false">IF($Y661="--","--",Y661+0.2)</f>
        <v>--</v>
      </c>
      <c r="AW661" s="583" t="s">
        <v>1151</v>
      </c>
      <c r="AX661" s="577" t="str">
        <f aca="false">AV661</f>
        <v>--</v>
      </c>
      <c r="AY661" s="540" t="n">
        <f aca="false">IF(D661&gt;2,AU661,AU661-AV661)</f>
        <v>15</v>
      </c>
      <c r="AZ661" s="540" t="n">
        <f aca="false">N661</f>
        <v>0.5</v>
      </c>
      <c r="BA661" s="540" t="n">
        <f aca="false">P661</f>
        <v>3.6</v>
      </c>
      <c r="BB661" s="581" t="n">
        <f aca="false">IF(F661=0,IF(ROUND(AY661*(((N661*P661)+(((D661+M661*2)/6)*P661))-ROUND(((D661+M661*2)^2)*((PI()*96.379/(4*360))-((SIN((96.379/2)*PI()/180))*(COS((96.379/2)*PI()/180))/4)),4)),2),ROUND(AY661*(((N661*P661)+(((D661+M661*2)/4)*P661))-ROUND(((D661+M661*2)^2)*((PI()*120/(4*360))-((SIN((120/2)*PI()/180))*(COS((120/2)*PI()/180))/4)),4)),2)),0)</f>
        <v>0</v>
      </c>
      <c r="BC661" s="591" t="n">
        <f aca="false">IF(F661&gt;0,ROUND(AY661*N661*P661,2),0)</f>
        <v>27</v>
      </c>
      <c r="BD661" s="591" t="n">
        <f aca="false">SUM(Q661:U661,AH661:AL661)</f>
        <v>189</v>
      </c>
      <c r="BE661" s="591" t="n">
        <f aca="false">IF(F661=0,ROUND((PI()*((D661+M661*2)^2)/4)*AY661,2),ROUND((D661+M661*2)*(F661+M661*2)*AY661,2))</f>
        <v>96.6</v>
      </c>
      <c r="BF661" s="592" t="n">
        <f aca="false">IF(($I661+M661-0.15)&lt;=2,($I661+M661+0.15),IF(($I661+M661)&lt;=3,2.35,($I661+M661+0.2)-0.85))</f>
        <v>2.35</v>
      </c>
      <c r="BG661" s="592" t="n">
        <f aca="false">IF(D661&gt;2,(I661-F661-M661-0.11),IF(($I661+M661)&lt;=2,0,IF(($I661+M661)&gt;3,0.85,(I661+M661+0.2-BF661))))</f>
        <v>0.5185559957658</v>
      </c>
      <c r="BH661" s="592" t="n">
        <f aca="false">IF(D661&gt;2,ROUND(((1.42+0.4)+(0.91+0.4))*2*BG661,2),ROUND(AV661*AX661*BF661,2))</f>
        <v>3.25</v>
      </c>
      <c r="BI661" s="592" t="n">
        <f aca="false">ROUND(((PI()*0.9^2)/4)*BG661,2)</f>
        <v>0.33</v>
      </c>
      <c r="BJ661" s="593" t="n">
        <f aca="false">ROUND(BD661-BE661-BH661-BI661-BB661-BC661,2)</f>
        <v>61.82</v>
      </c>
      <c r="BK661" s="594"/>
    </row>
    <row r="662" s="452" customFormat="true" ht="14.25" hidden="false" customHeight="false" outlineLevel="0" collapsed="false">
      <c r="A662" s="573" t="s">
        <v>1730</v>
      </c>
      <c r="B662" s="574" t="s">
        <v>10</v>
      </c>
      <c r="C662" s="575" t="s">
        <v>1731</v>
      </c>
      <c r="D662" s="576" t="n">
        <v>2.5</v>
      </c>
      <c r="E662" s="577" t="s">
        <v>1151</v>
      </c>
      <c r="F662" s="577" t="n">
        <v>2</v>
      </c>
      <c r="G662" s="576" t="s">
        <v>1193</v>
      </c>
      <c r="H662" s="578" t="n">
        <v>26</v>
      </c>
      <c r="I662" s="579" t="n">
        <v>2.9258559957658</v>
      </c>
      <c r="J662" s="579" t="n">
        <v>3.2057559957658</v>
      </c>
      <c r="K662" s="580" t="n">
        <v>0</v>
      </c>
      <c r="L662" s="581" t="n">
        <f aca="false">ROUND((I662+J662)/2,2)</f>
        <v>3.07</v>
      </c>
      <c r="M662" s="540" t="n">
        <f aca="false">IF(F662=0,ROUND($D662*0.1,2),IF(D662&gt;2.8,0.18,0.15))</f>
        <v>0.15</v>
      </c>
      <c r="N662" s="540" t="n">
        <f aca="false">IF(F662=0,IF(ROUND($D662/4,2),IF(ROUND(($D662*1.2)/6,2)&lt;0.1,0.1,ROUND(($D662*1.2)/6,2))),0.5)</f>
        <v>0.5</v>
      </c>
      <c r="O662" s="581" t="n">
        <f aca="false">L662+M662+N662</f>
        <v>3.72</v>
      </c>
      <c r="P662" s="581" t="n">
        <f aca="false">IF(O662&lt;2,(D662+M662*2)+0.6,(D662+M662*2)+0.6+ROUNDUP(O662-2,0)*0.1)</f>
        <v>3.6</v>
      </c>
      <c r="Q662" s="582" t="n">
        <f aca="false">IF($O662&lt;=$W$4,ROUND(IF($O662&lt;1.5,$O662*$H662*$P662,1.5*$H662*$P662),2),0)</f>
        <v>0</v>
      </c>
      <c r="R662" s="582" t="n">
        <f aca="false">IF($O662&gt;$W$4,ROUND(IF($O662&lt;1.5,$O662*$H662*$P662,1.5*$H662*$P662),2),0)</f>
        <v>140.4</v>
      </c>
      <c r="S662" s="582" t="n">
        <f aca="false">IF($O662&gt;$W$4,ROUND(IF($O662&lt;1.5,0,IF($O662&gt;3,1.5*$H662*$P662,($O662-1.5)*$H662*$P662)),2),0)</f>
        <v>140.4</v>
      </c>
      <c r="T662" s="582" t="n">
        <f aca="false">IF($O662&gt;$W$4,ROUND(IF($O662&lt;3,0,IF($O662&gt;4.5,1.5*$H662*$P662,($O662-3)*$H662*$P662)),2),0)</f>
        <v>67.39</v>
      </c>
      <c r="U662" s="582" t="n">
        <f aca="false">IF($O662&gt;$W$4,ROUND(IF($O662&lt;4.5,0,IF($O662&gt;6,($O662-4.5)*$H662*$P662,($O662-4.5)*$H662*$P662)),2),0)</f>
        <v>0</v>
      </c>
      <c r="V662" s="540" t="n">
        <f aca="false">IF($O662&gt;$W$4,IF($O662&lt;=4,ROUND($H662*($O662+0.5)*2,2),0),0)</f>
        <v>219.44</v>
      </c>
      <c r="W662" s="541" t="n">
        <f aca="false">IF($O662&gt;$W$4,IF($O662&gt;4,ROUND($H662*($O662+0.5)*2,2),0),0)</f>
        <v>0</v>
      </c>
      <c r="X662" s="573" t="str">
        <f aca="false">A662</f>
        <v>JD59</v>
      </c>
      <c r="Y662" s="576" t="str">
        <f aca="false">IF($D662=0.4,1.2,IF($D662=0.6,1.2,IF($D662=0.8,1.3,IF($D662=1,1.5,IF($D662=1.2,1.7,IF($D662&lt;=2,2,"--"))))))</f>
        <v>--</v>
      </c>
      <c r="Z662" s="583" t="s">
        <v>1151</v>
      </c>
      <c r="AA662" s="577" t="str">
        <f aca="false">Y662</f>
        <v>--</v>
      </c>
      <c r="AB662" s="584" t="str">
        <f aca="false">IF($Y662="--","--",I662)</f>
        <v>--</v>
      </c>
      <c r="AC662" s="585" t="str">
        <f aca="false">IF($Y662="--","--",IF(D662&gt;1.5,0.15,ROUND($D662*0.1,2)))</f>
        <v>--</v>
      </c>
      <c r="AD662" s="585" t="str">
        <f aca="false">IF($Y662="--","--",0.15)</f>
        <v>--</v>
      </c>
      <c r="AE662" s="586" t="str">
        <f aca="false">IF($Y662="--","--",ROUND(AB662+AC662+AD662,2))</f>
        <v>--</v>
      </c>
      <c r="AF662" s="587" t="str">
        <f aca="false">IF($Y662="--","--",IF($AB662&lt;=2,$Y662+1,($Y662+1)+ROUNDUP($AB662-2,0)*0.1))</f>
        <v>--</v>
      </c>
      <c r="AG662" s="588" t="str">
        <f aca="false">IF($D662=0.4,0.92,IF($D662=0.6,0.68,IF($D662=0.8,0.74,IF($D662=1,0.7,IF($D662=1.2,0.66,IF($D662=1.5,0.6,IF($D662&lt;=2,(2.4-(D662+0.3)),"--")))))))</f>
        <v>--</v>
      </c>
      <c r="AH662" s="589" t="str">
        <f aca="false">IF($Y662="--","--",IF($AE662&lt;=$W$4,ROUND(IF($AE662&lt;1.5,$AE662*$AF662*$AG662,1.5*$AF662*$AG662),2),0))</f>
        <v>--</v>
      </c>
      <c r="AI662" s="589" t="str">
        <f aca="false">IF($Y662="--","--",IF($AE662&gt;$W$4,ROUND(IF($AE662&lt;1.5,$AE662*$AF662*$AG662,1.5*$AF662*$AG662),2),0))</f>
        <v>--</v>
      </c>
      <c r="AJ662" s="589" t="str">
        <f aca="false">IF($Y662="--","--",IF($AE662&gt;$W$4,ROUND(IF($AE662&lt;1.5,0,IF($AE662&gt;3,1.5*$AF662*$AG662,($AE662-1.5)*$AF662*$AG662)),2),0))</f>
        <v>--</v>
      </c>
      <c r="AK662" s="589" t="str">
        <f aca="false">IF($Y662="--","--",IF($AE662&gt;$W$4,ROUND(IF($AE662&lt;3,0,IF($AE662&gt;4.5,1.5*$AF662*$AG662,($AE662-3)*$AF662*$AG662)),2),0))</f>
        <v>--</v>
      </c>
      <c r="AL662" s="589" t="str">
        <f aca="false">IF($Y662="--","--",IF($AE662&gt;$W$4,ROUND(IF($AE662&lt;4.5,0,IF($AE662&gt;6,($AE662-4.5)*$AF662*$AG662,($AE662-4.5)*$AF662*$AG662)),2),0))</f>
        <v>--</v>
      </c>
      <c r="AM662" s="585" t="str">
        <f aca="false">IF($Y662="--","--",IF($AE662&gt;$W$4,IF($AE662&lt;=4,ROUND(($AG662*4)*($AE662+0.5)*2,2),0),0))</f>
        <v>--</v>
      </c>
      <c r="AN662" s="548" t="str">
        <f aca="false">IF($Y662="--","--",IF($AE662&gt;$W$4,IF($AE662&gt;4,ROUND(($AG662*4)*($AE662+0.5)*2,2),0),0))</f>
        <v>--</v>
      </c>
      <c r="AO662" s="573" t="s">
        <v>1730</v>
      </c>
      <c r="AP662" s="574" t="s">
        <v>10</v>
      </c>
      <c r="AQ662" s="590" t="s">
        <v>1731</v>
      </c>
      <c r="AR662" s="576" t="n">
        <v>2.5</v>
      </c>
      <c r="AS662" s="577" t="s">
        <v>1151</v>
      </c>
      <c r="AT662" s="577" t="n">
        <v>2</v>
      </c>
      <c r="AU662" s="578" t="n">
        <v>26</v>
      </c>
      <c r="AV662" s="576" t="str">
        <f aca="false">IF($Y662="--","--",Y662+0.2)</f>
        <v>--</v>
      </c>
      <c r="AW662" s="583" t="s">
        <v>1151</v>
      </c>
      <c r="AX662" s="577" t="str">
        <f aca="false">AV662</f>
        <v>--</v>
      </c>
      <c r="AY662" s="540" t="n">
        <f aca="false">IF(D662&gt;2,AU662,AU662-AV662)</f>
        <v>26</v>
      </c>
      <c r="AZ662" s="540" t="n">
        <f aca="false">N662</f>
        <v>0.5</v>
      </c>
      <c r="BA662" s="540" t="n">
        <f aca="false">P662</f>
        <v>3.6</v>
      </c>
      <c r="BB662" s="581" t="n">
        <f aca="false">IF(F662=0,IF(ROUND(AY662*(((N662*P662)+(((D662+M662*2)/6)*P662))-ROUND(((D662+M662*2)^2)*((PI()*96.379/(4*360))-((SIN((96.379/2)*PI()/180))*(COS((96.379/2)*PI()/180))/4)),4)),2),ROUND(AY662*(((N662*P662)+(((D662+M662*2)/4)*P662))-ROUND(((D662+M662*2)^2)*((PI()*120/(4*360))-((SIN((120/2)*PI()/180))*(COS((120/2)*PI()/180))/4)),4)),2)),0)</f>
        <v>0</v>
      </c>
      <c r="BC662" s="591" t="n">
        <f aca="false">IF(F662&gt;0,ROUND(AY662*N662*P662,2),0)</f>
        <v>46.8</v>
      </c>
      <c r="BD662" s="591" t="n">
        <f aca="false">SUM(Q662:U662,AH662:AL662)</f>
        <v>348.19</v>
      </c>
      <c r="BE662" s="591" t="n">
        <f aca="false">IF(F662=0,ROUND((PI()*((D662+M662*2)^2)/4)*AY662,2),ROUND((D662+M662*2)*(F662+M662*2)*AY662,2))</f>
        <v>167.44</v>
      </c>
      <c r="BF662" s="592" t="n">
        <f aca="false">IF(($I662+M662-0.15)&lt;=2,($I662+M662+0.15),IF(($I662+M662)&lt;=3,2.35,($I662+M662+0.2)-0.85))</f>
        <v>2.4258559957658</v>
      </c>
      <c r="BG662" s="592" t="n">
        <f aca="false">IF(D662&gt;2,(I662-F662-M662-0.11),IF(($I662+M662)&lt;=2,0,IF(($I662+M662)&gt;3,0.85,(I662+M662+0.2-BF662))))</f>
        <v>0.6658559957658</v>
      </c>
      <c r="BH662" s="592" t="n">
        <f aca="false">IF(D662&gt;2,ROUND(((1.42+0.4)+(0.91+0.4))*2*BG662,2),ROUND(AV662*AX662*BF662,2))</f>
        <v>4.17</v>
      </c>
      <c r="BI662" s="592" t="n">
        <f aca="false">ROUND(((PI()*0.9^2)/4)*BG662,2)</f>
        <v>0.42</v>
      </c>
      <c r="BJ662" s="593" t="n">
        <f aca="false">ROUND(BD662-BE662-BH662-BI662-BB662-BC662,2)</f>
        <v>129.36</v>
      </c>
      <c r="BK662" s="594"/>
    </row>
    <row r="663" s="452" customFormat="true" ht="14.25" hidden="false" customHeight="false" outlineLevel="0" collapsed="false">
      <c r="A663" s="573" t="s">
        <v>1731</v>
      </c>
      <c r="B663" s="574" t="s">
        <v>10</v>
      </c>
      <c r="C663" s="575" t="s">
        <v>1655</v>
      </c>
      <c r="D663" s="576" t="n">
        <v>2.5</v>
      </c>
      <c r="E663" s="577" t="s">
        <v>1151</v>
      </c>
      <c r="F663" s="577" t="n">
        <v>2</v>
      </c>
      <c r="G663" s="576" t="s">
        <v>1193</v>
      </c>
      <c r="H663" s="578" t="n">
        <v>23</v>
      </c>
      <c r="I663" s="579" t="n">
        <v>3.2057559957658</v>
      </c>
      <c r="J663" s="579" t="n">
        <v>2.9111559957658</v>
      </c>
      <c r="K663" s="580" t="n">
        <v>0</v>
      </c>
      <c r="L663" s="581" t="n">
        <f aca="false">ROUND((I663+J663)/2,2)</f>
        <v>3.06</v>
      </c>
      <c r="M663" s="540" t="n">
        <f aca="false">IF(F663=0,ROUND($D663*0.1,2),IF(D663&gt;2.8,0.18,0.15))</f>
        <v>0.15</v>
      </c>
      <c r="N663" s="540" t="n">
        <f aca="false">IF(F663=0,IF(ROUND($D663/4,2),IF(ROUND(($D663*1.2)/6,2)&lt;0.1,0.1,ROUND(($D663*1.2)/6,2))),0.5)</f>
        <v>0.5</v>
      </c>
      <c r="O663" s="581" t="n">
        <f aca="false">L663+M663+N663</f>
        <v>3.71</v>
      </c>
      <c r="P663" s="581" t="n">
        <f aca="false">IF(O663&lt;2,(D663+M663*2)+0.6,(D663+M663*2)+0.6+ROUNDUP(O663-2,0)*0.1)</f>
        <v>3.6</v>
      </c>
      <c r="Q663" s="582" t="n">
        <f aca="false">IF($O663&lt;=$W$4,ROUND(IF($O663&lt;1.5,$O663*$H663*$P663,1.5*$H663*$P663),2),0)</f>
        <v>0</v>
      </c>
      <c r="R663" s="582" t="n">
        <f aca="false">IF($O663&gt;$W$4,ROUND(IF($O663&lt;1.5,$O663*$H663*$P663,1.5*$H663*$P663),2),0)</f>
        <v>124.2</v>
      </c>
      <c r="S663" s="582" t="n">
        <f aca="false">IF($O663&gt;$W$4,ROUND(IF($O663&lt;1.5,0,IF($O663&gt;3,1.5*$H663*$P663,($O663-1.5)*$H663*$P663)),2),0)</f>
        <v>124.2</v>
      </c>
      <c r="T663" s="582" t="n">
        <f aca="false">IF($O663&gt;$W$4,ROUND(IF($O663&lt;3,0,IF($O663&gt;4.5,1.5*$H663*$P663,($O663-3)*$H663*$P663)),2),0)</f>
        <v>58.79</v>
      </c>
      <c r="U663" s="582" t="n">
        <f aca="false">IF($O663&gt;$W$4,ROUND(IF($O663&lt;4.5,0,IF($O663&gt;6,($O663-4.5)*$H663*$P663,($O663-4.5)*$H663*$P663)),2),0)</f>
        <v>0</v>
      </c>
      <c r="V663" s="540" t="n">
        <f aca="false">IF($O663&gt;$W$4,IF($O663&lt;=4,ROUND($H663*($O663+0.5)*2,2),0),0)</f>
        <v>193.66</v>
      </c>
      <c r="W663" s="541" t="n">
        <f aca="false">IF($O663&gt;$W$4,IF($O663&gt;4,ROUND($H663*($O663+0.5)*2,2),0),0)</f>
        <v>0</v>
      </c>
      <c r="X663" s="573" t="str">
        <f aca="false">A663</f>
        <v>JD60</v>
      </c>
      <c r="Y663" s="576" t="str">
        <f aca="false">IF($D663=0.4,1.2,IF($D663=0.6,1.2,IF($D663=0.8,1.3,IF($D663=1,1.5,IF($D663=1.2,1.7,IF($D663&lt;=2,2,"--"))))))</f>
        <v>--</v>
      </c>
      <c r="Z663" s="583" t="s">
        <v>1151</v>
      </c>
      <c r="AA663" s="577" t="str">
        <f aca="false">Y663</f>
        <v>--</v>
      </c>
      <c r="AB663" s="584" t="str">
        <f aca="false">IF($Y663="--","--",I663)</f>
        <v>--</v>
      </c>
      <c r="AC663" s="585" t="str">
        <f aca="false">IF($Y663="--","--",IF(D663&gt;1.5,0.15,ROUND($D663*0.1,2)))</f>
        <v>--</v>
      </c>
      <c r="AD663" s="585" t="str">
        <f aca="false">IF($Y663="--","--",0.15)</f>
        <v>--</v>
      </c>
      <c r="AE663" s="586" t="str">
        <f aca="false">IF($Y663="--","--",ROUND(AB663+AC663+AD663,2))</f>
        <v>--</v>
      </c>
      <c r="AF663" s="587" t="str">
        <f aca="false">IF($Y663="--","--",IF($AB663&lt;=2,$Y663+1,($Y663+1)+ROUNDUP($AB663-2,0)*0.1))</f>
        <v>--</v>
      </c>
      <c r="AG663" s="588" t="str">
        <f aca="false">IF($D663=0.4,0.92,IF($D663=0.6,0.68,IF($D663=0.8,0.74,IF($D663=1,0.7,IF($D663=1.2,0.66,IF($D663=1.5,0.6,IF($D663&lt;=2,(2.4-(D663+0.3)),"--")))))))</f>
        <v>--</v>
      </c>
      <c r="AH663" s="589" t="str">
        <f aca="false">IF($Y663="--","--",IF($AE663&lt;=$W$4,ROUND(IF($AE663&lt;1.5,$AE663*$AF663*$AG663,1.5*$AF663*$AG663),2),0))</f>
        <v>--</v>
      </c>
      <c r="AI663" s="589" t="str">
        <f aca="false">IF($Y663="--","--",IF($AE663&gt;$W$4,ROUND(IF($AE663&lt;1.5,$AE663*$AF663*$AG663,1.5*$AF663*$AG663),2),0))</f>
        <v>--</v>
      </c>
      <c r="AJ663" s="589" t="str">
        <f aca="false">IF($Y663="--","--",IF($AE663&gt;$W$4,ROUND(IF($AE663&lt;1.5,0,IF($AE663&gt;3,1.5*$AF663*$AG663,($AE663-1.5)*$AF663*$AG663)),2),0))</f>
        <v>--</v>
      </c>
      <c r="AK663" s="589" t="str">
        <f aca="false">IF($Y663="--","--",IF($AE663&gt;$W$4,ROUND(IF($AE663&lt;3,0,IF($AE663&gt;4.5,1.5*$AF663*$AG663,($AE663-3)*$AF663*$AG663)),2),0))</f>
        <v>--</v>
      </c>
      <c r="AL663" s="589" t="str">
        <f aca="false">IF($Y663="--","--",IF($AE663&gt;$W$4,ROUND(IF($AE663&lt;4.5,0,IF($AE663&gt;6,($AE663-4.5)*$AF663*$AG663,($AE663-4.5)*$AF663*$AG663)),2),0))</f>
        <v>--</v>
      </c>
      <c r="AM663" s="585" t="str">
        <f aca="false">IF($Y663="--","--",IF($AE663&gt;$W$4,IF($AE663&lt;=4,ROUND(($AG663*4)*($AE663+0.5)*2,2),0),0))</f>
        <v>--</v>
      </c>
      <c r="AN663" s="548" t="str">
        <f aca="false">IF($Y663="--","--",IF($AE663&gt;$W$4,IF($AE663&gt;4,ROUND(($AG663*4)*($AE663+0.5)*2,2),0),0))</f>
        <v>--</v>
      </c>
      <c r="AO663" s="573" t="s">
        <v>1731</v>
      </c>
      <c r="AP663" s="574" t="s">
        <v>10</v>
      </c>
      <c r="AQ663" s="590" t="s">
        <v>1655</v>
      </c>
      <c r="AR663" s="576" t="n">
        <v>2.5</v>
      </c>
      <c r="AS663" s="577" t="s">
        <v>1151</v>
      </c>
      <c r="AT663" s="577" t="n">
        <v>2</v>
      </c>
      <c r="AU663" s="578" t="n">
        <v>23</v>
      </c>
      <c r="AV663" s="576" t="str">
        <f aca="false">IF($Y663="--","--",Y663+0.2)</f>
        <v>--</v>
      </c>
      <c r="AW663" s="583" t="s">
        <v>1151</v>
      </c>
      <c r="AX663" s="577" t="str">
        <f aca="false">AV663</f>
        <v>--</v>
      </c>
      <c r="AY663" s="540" t="n">
        <f aca="false">IF(D663&gt;2,AU663,AU663-AV663)</f>
        <v>23</v>
      </c>
      <c r="AZ663" s="540" t="n">
        <f aca="false">N663</f>
        <v>0.5</v>
      </c>
      <c r="BA663" s="540" t="n">
        <f aca="false">P663</f>
        <v>3.6</v>
      </c>
      <c r="BB663" s="581" t="n">
        <f aca="false">IF(F663=0,IF(ROUND(AY663*(((N663*P663)+(((D663+M663*2)/6)*P663))-ROUND(((D663+M663*2)^2)*((PI()*96.379/(4*360))-((SIN((96.379/2)*PI()/180))*(COS((96.379/2)*PI()/180))/4)),4)),2),ROUND(AY663*(((N663*P663)+(((D663+M663*2)/4)*P663))-ROUND(((D663+M663*2)^2)*((PI()*120/(4*360))-((SIN((120/2)*PI()/180))*(COS((120/2)*PI()/180))/4)),4)),2)),0)</f>
        <v>0</v>
      </c>
      <c r="BC663" s="591" t="n">
        <f aca="false">IF(F663&gt;0,ROUND(AY663*N663*P663,2),0)</f>
        <v>41.4</v>
      </c>
      <c r="BD663" s="591" t="n">
        <f aca="false">SUM(Q663:U663,AH663:AL663)</f>
        <v>307.19</v>
      </c>
      <c r="BE663" s="591" t="n">
        <f aca="false">IF(F663=0,ROUND((PI()*((D663+M663*2)^2)/4)*AY663,2),ROUND((D663+M663*2)*(F663+M663*2)*AY663,2))</f>
        <v>148.12</v>
      </c>
      <c r="BF663" s="592" t="n">
        <f aca="false">IF(($I663+M663-0.15)&lt;=2,($I663+M663+0.15),IF(($I663+M663)&lt;=3,2.35,($I663+M663+0.2)-0.85))</f>
        <v>2.7057559957658</v>
      </c>
      <c r="BG663" s="592" t="n">
        <f aca="false">IF(D663&gt;2,(I663-F663-M663-0.11),IF(($I663+M663)&lt;=2,0,IF(($I663+M663)&gt;3,0.85,(I663+M663+0.2-BF663))))</f>
        <v>0.9457559957658</v>
      </c>
      <c r="BH663" s="592" t="n">
        <f aca="false">IF(D663&gt;2,ROUND(((1.42+0.4)+(0.91+0.4))*2*BG663,2),ROUND(AV663*AX663*BF663,2))</f>
        <v>5.92</v>
      </c>
      <c r="BI663" s="592" t="n">
        <f aca="false">ROUND(((PI()*0.9^2)/4)*BG663,2)</f>
        <v>0.6</v>
      </c>
      <c r="BJ663" s="593" t="n">
        <f aca="false">ROUND(BD663-BE663-BH663-BI663-BB663-BC663,2)</f>
        <v>111.15</v>
      </c>
      <c r="BK663" s="594"/>
    </row>
    <row r="664" s="452" customFormat="true" ht="14.25" hidden="false" customHeight="false" outlineLevel="0" collapsed="false">
      <c r="A664" s="573" t="s">
        <v>1655</v>
      </c>
      <c r="B664" s="574" t="s">
        <v>10</v>
      </c>
      <c r="C664" s="575" t="s">
        <v>1732</v>
      </c>
      <c r="D664" s="576" t="n">
        <v>2.5</v>
      </c>
      <c r="E664" s="577" t="s">
        <v>1151</v>
      </c>
      <c r="F664" s="577" t="n">
        <v>2</v>
      </c>
      <c r="G664" s="576" t="s">
        <v>1193</v>
      </c>
      <c r="H664" s="578" t="n">
        <v>19</v>
      </c>
      <c r="I664" s="579" t="n">
        <v>2.9111559957658</v>
      </c>
      <c r="J664" s="579" t="n">
        <v>2.7388559957658</v>
      </c>
      <c r="K664" s="580" t="n">
        <v>0</v>
      </c>
      <c r="L664" s="581" t="n">
        <f aca="false">ROUND((I664+J664)/2,2)</f>
        <v>2.83</v>
      </c>
      <c r="M664" s="540" t="n">
        <f aca="false">IF(F664=0,ROUND($D664*0.1,2),IF(D664&gt;2.8,0.18,0.15))</f>
        <v>0.15</v>
      </c>
      <c r="N664" s="540" t="n">
        <f aca="false">IF(F664=0,IF(ROUND($D664/4,2),IF(ROUND(($D664*1.2)/6,2)&lt;0.1,0.1,ROUND(($D664*1.2)/6,2))),0.5)</f>
        <v>0.5</v>
      </c>
      <c r="O664" s="581" t="n">
        <f aca="false">L664+M664+N664</f>
        <v>3.48</v>
      </c>
      <c r="P664" s="581" t="n">
        <f aca="false">IF(O664&lt;2,(D664+M664*2)+0.6,(D664+M664*2)+0.6+ROUNDUP(O664-2,0)*0.1)</f>
        <v>3.6</v>
      </c>
      <c r="Q664" s="582" t="n">
        <f aca="false">IF($O664&lt;=$W$4,ROUND(IF($O664&lt;1.5,$O664*$H664*$P664,1.5*$H664*$P664),2),0)</f>
        <v>0</v>
      </c>
      <c r="R664" s="582" t="n">
        <f aca="false">IF($O664&gt;$W$4,ROUND(IF($O664&lt;1.5,$O664*$H664*$P664,1.5*$H664*$P664),2),0)</f>
        <v>102.6</v>
      </c>
      <c r="S664" s="582" t="n">
        <f aca="false">IF($O664&gt;$W$4,ROUND(IF($O664&lt;1.5,0,IF($O664&gt;3,1.5*$H664*$P664,($O664-1.5)*$H664*$P664)),2),0)</f>
        <v>102.6</v>
      </c>
      <c r="T664" s="582" t="n">
        <f aca="false">IF($O664&gt;$W$4,ROUND(IF($O664&lt;3,0,IF($O664&gt;4.5,1.5*$H664*$P664,($O664-3)*$H664*$P664)),2),0)</f>
        <v>32.83</v>
      </c>
      <c r="U664" s="582" t="n">
        <f aca="false">IF($O664&gt;$W$4,ROUND(IF($O664&lt;4.5,0,IF($O664&gt;6,($O664-4.5)*$H664*$P664,($O664-4.5)*$H664*$P664)),2),0)</f>
        <v>0</v>
      </c>
      <c r="V664" s="540" t="n">
        <f aca="false">IF($O664&gt;$W$4,IF($O664&lt;=4,ROUND($H664*($O664+0.5)*2,2),0),0)</f>
        <v>151.24</v>
      </c>
      <c r="W664" s="541" t="n">
        <f aca="false">IF($O664&gt;$W$4,IF($O664&gt;4,ROUND($H664*($O664+0.5)*2,2),0),0)</f>
        <v>0</v>
      </c>
      <c r="X664" s="573" t="str">
        <f aca="false">A664</f>
        <v>JD61</v>
      </c>
      <c r="Y664" s="576" t="str">
        <f aca="false">IF($D664=0.4,1.2,IF($D664=0.6,1.2,IF($D664=0.8,1.3,IF($D664=1,1.5,IF($D664=1.2,1.7,IF($D664&lt;=2,2,"--"))))))</f>
        <v>--</v>
      </c>
      <c r="Z664" s="583" t="s">
        <v>1151</v>
      </c>
      <c r="AA664" s="577" t="str">
        <f aca="false">Y664</f>
        <v>--</v>
      </c>
      <c r="AB664" s="584" t="str">
        <f aca="false">IF($Y664="--","--",I664)</f>
        <v>--</v>
      </c>
      <c r="AC664" s="585" t="str">
        <f aca="false">IF($Y664="--","--",IF(D664&gt;1.5,0.15,ROUND($D664*0.1,2)))</f>
        <v>--</v>
      </c>
      <c r="AD664" s="585" t="str">
        <f aca="false">IF($Y664="--","--",0.15)</f>
        <v>--</v>
      </c>
      <c r="AE664" s="586" t="str">
        <f aca="false">IF($Y664="--","--",ROUND(AB664+AC664+AD664,2))</f>
        <v>--</v>
      </c>
      <c r="AF664" s="587" t="str">
        <f aca="false">IF($Y664="--","--",IF($AB664&lt;=2,$Y664+1,($Y664+1)+ROUNDUP($AB664-2,0)*0.1))</f>
        <v>--</v>
      </c>
      <c r="AG664" s="588" t="str">
        <f aca="false">IF($D664=0.4,0.92,IF($D664=0.6,0.68,IF($D664=0.8,0.74,IF($D664=1,0.7,IF($D664=1.2,0.66,IF($D664=1.5,0.6,IF($D664&lt;=2,(2.4-(D664+0.3)),"--")))))))</f>
        <v>--</v>
      </c>
      <c r="AH664" s="589" t="str">
        <f aca="false">IF($Y664="--","--",IF($AE664&lt;=$W$4,ROUND(IF($AE664&lt;1.5,$AE664*$AF664*$AG664,1.5*$AF664*$AG664),2),0))</f>
        <v>--</v>
      </c>
      <c r="AI664" s="589" t="str">
        <f aca="false">IF($Y664="--","--",IF($AE664&gt;$W$4,ROUND(IF($AE664&lt;1.5,$AE664*$AF664*$AG664,1.5*$AF664*$AG664),2),0))</f>
        <v>--</v>
      </c>
      <c r="AJ664" s="589" t="str">
        <f aca="false">IF($Y664="--","--",IF($AE664&gt;$W$4,ROUND(IF($AE664&lt;1.5,0,IF($AE664&gt;3,1.5*$AF664*$AG664,($AE664-1.5)*$AF664*$AG664)),2),0))</f>
        <v>--</v>
      </c>
      <c r="AK664" s="589" t="str">
        <f aca="false">IF($Y664="--","--",IF($AE664&gt;$W$4,ROUND(IF($AE664&lt;3,0,IF($AE664&gt;4.5,1.5*$AF664*$AG664,($AE664-3)*$AF664*$AG664)),2),0))</f>
        <v>--</v>
      </c>
      <c r="AL664" s="589" t="str">
        <f aca="false">IF($Y664="--","--",IF($AE664&gt;$W$4,ROUND(IF($AE664&lt;4.5,0,IF($AE664&gt;6,($AE664-4.5)*$AF664*$AG664,($AE664-4.5)*$AF664*$AG664)),2),0))</f>
        <v>--</v>
      </c>
      <c r="AM664" s="585" t="str">
        <f aca="false">IF($Y664="--","--",IF($AE664&gt;$W$4,IF($AE664&lt;=4,ROUND(($AG664*4)*($AE664+0.5)*2,2),0),0))</f>
        <v>--</v>
      </c>
      <c r="AN664" s="548" t="str">
        <f aca="false">IF($Y664="--","--",IF($AE664&gt;$W$4,IF($AE664&gt;4,ROUND(($AG664*4)*($AE664+0.5)*2,2),0),0))</f>
        <v>--</v>
      </c>
      <c r="AO664" s="573" t="s">
        <v>1655</v>
      </c>
      <c r="AP664" s="574" t="s">
        <v>10</v>
      </c>
      <c r="AQ664" s="590" t="s">
        <v>1732</v>
      </c>
      <c r="AR664" s="576" t="n">
        <v>2.5</v>
      </c>
      <c r="AS664" s="577" t="s">
        <v>1151</v>
      </c>
      <c r="AT664" s="577" t="n">
        <v>2</v>
      </c>
      <c r="AU664" s="578" t="n">
        <v>19</v>
      </c>
      <c r="AV664" s="576" t="str">
        <f aca="false">IF($Y664="--","--",Y664+0.2)</f>
        <v>--</v>
      </c>
      <c r="AW664" s="583" t="s">
        <v>1151</v>
      </c>
      <c r="AX664" s="577" t="str">
        <f aca="false">AV664</f>
        <v>--</v>
      </c>
      <c r="AY664" s="540" t="n">
        <f aca="false">IF(D664&gt;2,AU664,AU664-AV664)</f>
        <v>19</v>
      </c>
      <c r="AZ664" s="540" t="n">
        <f aca="false">N664</f>
        <v>0.5</v>
      </c>
      <c r="BA664" s="540" t="n">
        <f aca="false">P664</f>
        <v>3.6</v>
      </c>
      <c r="BB664" s="581" t="n">
        <f aca="false">IF(F664=0,IF(ROUND(AY664*(((N664*P664)+(((D664+M664*2)/6)*P664))-ROUND(((D664+M664*2)^2)*((PI()*96.379/(4*360))-((SIN((96.379/2)*PI()/180))*(COS((96.379/2)*PI()/180))/4)),4)),2),ROUND(AY664*(((N664*P664)+(((D664+M664*2)/4)*P664))-ROUND(((D664+M664*2)^2)*((PI()*120/(4*360))-((SIN((120/2)*PI()/180))*(COS((120/2)*PI()/180))/4)),4)),2)),0)</f>
        <v>0</v>
      </c>
      <c r="BC664" s="591" t="n">
        <f aca="false">IF(F664&gt;0,ROUND(AY664*N664*P664,2),0)</f>
        <v>34.2</v>
      </c>
      <c r="BD664" s="591" t="n">
        <f aca="false">SUM(Q664:U664,AH664:AL664)</f>
        <v>238.03</v>
      </c>
      <c r="BE664" s="591" t="n">
        <f aca="false">IF(F664=0,ROUND((PI()*((D664+M664*2)^2)/4)*AY664,2),ROUND((D664+M664*2)*(F664+M664*2)*AY664,2))</f>
        <v>122.36</v>
      </c>
      <c r="BF664" s="592" t="n">
        <f aca="false">IF(($I664+M664-0.15)&lt;=2,($I664+M664+0.15),IF(($I664+M664)&lt;=3,2.35,($I664+M664+0.2)-0.85))</f>
        <v>2.4111559957658</v>
      </c>
      <c r="BG664" s="592" t="n">
        <f aca="false">IF(D664&gt;2,(I664-F664-M664-0.11),IF(($I664+M664)&lt;=2,0,IF(($I664+M664)&gt;3,0.85,(I664+M664+0.2-BF664))))</f>
        <v>0.6511559957658</v>
      </c>
      <c r="BH664" s="592" t="n">
        <f aca="false">IF(D664&gt;2,ROUND(((1.42+0.4)+(0.91+0.4))*2*BG664,2),ROUND(AV664*AX664*BF664,2))</f>
        <v>4.08</v>
      </c>
      <c r="BI664" s="592" t="n">
        <f aca="false">ROUND(((PI()*0.9^2)/4)*BG664,2)</f>
        <v>0.41</v>
      </c>
      <c r="BJ664" s="593" t="n">
        <f aca="false">ROUND(BD664-BE664-BH664-BI664-BB664-BC664,2)</f>
        <v>76.98</v>
      </c>
      <c r="BK664" s="594"/>
    </row>
    <row r="665" s="452" customFormat="true" ht="14.25" hidden="false" customHeight="false" outlineLevel="0" collapsed="false">
      <c r="A665" s="573" t="s">
        <v>1732</v>
      </c>
      <c r="B665" s="574" t="s">
        <v>10</v>
      </c>
      <c r="C665" s="575" t="s">
        <v>1733</v>
      </c>
      <c r="D665" s="576" t="n">
        <v>2.5</v>
      </c>
      <c r="E665" s="577" t="s">
        <v>1151</v>
      </c>
      <c r="F665" s="577" t="n">
        <v>2</v>
      </c>
      <c r="G665" s="576" t="s">
        <v>1193</v>
      </c>
      <c r="H665" s="578" t="n">
        <v>28</v>
      </c>
      <c r="I665" s="579" t="n">
        <v>2.7388559957658</v>
      </c>
      <c r="J665" s="579" t="n">
        <v>2.7144559957658</v>
      </c>
      <c r="K665" s="580" t="n">
        <v>0</v>
      </c>
      <c r="L665" s="581" t="n">
        <f aca="false">ROUND((I665+J665)/2,2)</f>
        <v>2.73</v>
      </c>
      <c r="M665" s="540" t="n">
        <f aca="false">IF(F665=0,ROUND($D665*0.1,2),IF(D665&gt;2.8,0.18,0.15))</f>
        <v>0.15</v>
      </c>
      <c r="N665" s="540" t="n">
        <f aca="false">IF(F665=0,IF(ROUND($D665/4,2),IF(ROUND(($D665*1.2)/6,2)&lt;0.1,0.1,ROUND(($D665*1.2)/6,2))),0.5)</f>
        <v>0.5</v>
      </c>
      <c r="O665" s="581" t="n">
        <f aca="false">L665+M665+N665</f>
        <v>3.38</v>
      </c>
      <c r="P665" s="581" t="n">
        <f aca="false">IF(O665&lt;2,(D665+M665*2)+0.6,(D665+M665*2)+0.6+ROUNDUP(O665-2,0)*0.1)</f>
        <v>3.6</v>
      </c>
      <c r="Q665" s="582" t="n">
        <f aca="false">IF($O665&lt;=$W$4,ROUND(IF($O665&lt;1.5,$O665*$H665*$P665,1.5*$H665*$P665),2),0)</f>
        <v>0</v>
      </c>
      <c r="R665" s="582" t="n">
        <f aca="false">IF($O665&gt;$W$4,ROUND(IF($O665&lt;1.5,$O665*$H665*$P665,1.5*$H665*$P665),2),0)</f>
        <v>151.2</v>
      </c>
      <c r="S665" s="582" t="n">
        <f aca="false">IF($O665&gt;$W$4,ROUND(IF($O665&lt;1.5,0,IF($O665&gt;3,1.5*$H665*$P665,($O665-1.5)*$H665*$P665)),2),0)</f>
        <v>151.2</v>
      </c>
      <c r="T665" s="582" t="n">
        <f aca="false">IF($O665&gt;$W$4,ROUND(IF($O665&lt;3,0,IF($O665&gt;4.5,1.5*$H665*$P665,($O665-3)*$H665*$P665)),2),0)</f>
        <v>38.3</v>
      </c>
      <c r="U665" s="582" t="n">
        <f aca="false">IF($O665&gt;$W$4,ROUND(IF($O665&lt;4.5,0,IF($O665&gt;6,($O665-4.5)*$H665*$P665,($O665-4.5)*$H665*$P665)),2),0)</f>
        <v>0</v>
      </c>
      <c r="V665" s="540" t="n">
        <f aca="false">IF($O665&gt;$W$4,IF($O665&lt;=4,ROUND($H665*($O665+0.5)*2,2),0),0)</f>
        <v>217.28</v>
      </c>
      <c r="W665" s="541" t="n">
        <f aca="false">IF($O665&gt;$W$4,IF($O665&gt;4,ROUND($H665*($O665+0.5)*2,2),0),0)</f>
        <v>0</v>
      </c>
      <c r="X665" s="573" t="str">
        <f aca="false">A665</f>
        <v>JD62</v>
      </c>
      <c r="Y665" s="576" t="str">
        <f aca="false">IF($D665=0.4,1.2,IF($D665=0.6,1.2,IF($D665=0.8,1.3,IF($D665=1,1.5,IF($D665=1.2,1.7,IF($D665&lt;=2,2,"--"))))))</f>
        <v>--</v>
      </c>
      <c r="Z665" s="583" t="s">
        <v>1151</v>
      </c>
      <c r="AA665" s="577" t="str">
        <f aca="false">Y665</f>
        <v>--</v>
      </c>
      <c r="AB665" s="584" t="str">
        <f aca="false">IF($Y665="--","--",I665)</f>
        <v>--</v>
      </c>
      <c r="AC665" s="585" t="str">
        <f aca="false">IF($Y665="--","--",IF(D665&gt;1.5,0.15,ROUND($D665*0.1,2)))</f>
        <v>--</v>
      </c>
      <c r="AD665" s="585" t="str">
        <f aca="false">IF($Y665="--","--",0.15)</f>
        <v>--</v>
      </c>
      <c r="AE665" s="586" t="str">
        <f aca="false">IF($Y665="--","--",ROUND(AB665+AC665+AD665,2))</f>
        <v>--</v>
      </c>
      <c r="AF665" s="587" t="str">
        <f aca="false">IF($Y665="--","--",IF($AB665&lt;=2,$Y665+1,($Y665+1)+ROUNDUP($AB665-2,0)*0.1))</f>
        <v>--</v>
      </c>
      <c r="AG665" s="588" t="str">
        <f aca="false">IF($D665=0.4,0.92,IF($D665=0.6,0.68,IF($D665=0.8,0.74,IF($D665=1,0.7,IF($D665=1.2,0.66,IF($D665=1.5,0.6,IF($D665&lt;=2,(2.4-(D665+0.3)),"--")))))))</f>
        <v>--</v>
      </c>
      <c r="AH665" s="589" t="str">
        <f aca="false">IF($Y665="--","--",IF($AE665&lt;=$W$4,ROUND(IF($AE665&lt;1.5,$AE665*$AF665*$AG665,1.5*$AF665*$AG665),2),0))</f>
        <v>--</v>
      </c>
      <c r="AI665" s="589" t="str">
        <f aca="false">IF($Y665="--","--",IF($AE665&gt;$W$4,ROUND(IF($AE665&lt;1.5,$AE665*$AF665*$AG665,1.5*$AF665*$AG665),2),0))</f>
        <v>--</v>
      </c>
      <c r="AJ665" s="589" t="str">
        <f aca="false">IF($Y665="--","--",IF($AE665&gt;$W$4,ROUND(IF($AE665&lt;1.5,0,IF($AE665&gt;3,1.5*$AF665*$AG665,($AE665-1.5)*$AF665*$AG665)),2),0))</f>
        <v>--</v>
      </c>
      <c r="AK665" s="589" t="str">
        <f aca="false">IF($Y665="--","--",IF($AE665&gt;$W$4,ROUND(IF($AE665&lt;3,0,IF($AE665&gt;4.5,1.5*$AF665*$AG665,($AE665-3)*$AF665*$AG665)),2),0))</f>
        <v>--</v>
      </c>
      <c r="AL665" s="589" t="str">
        <f aca="false">IF($Y665="--","--",IF($AE665&gt;$W$4,ROUND(IF($AE665&lt;4.5,0,IF($AE665&gt;6,($AE665-4.5)*$AF665*$AG665,($AE665-4.5)*$AF665*$AG665)),2),0))</f>
        <v>--</v>
      </c>
      <c r="AM665" s="585" t="str">
        <f aca="false">IF($Y665="--","--",IF($AE665&gt;$W$4,IF($AE665&lt;=4,ROUND(($AG665*4)*($AE665+0.5)*2,2),0),0))</f>
        <v>--</v>
      </c>
      <c r="AN665" s="548" t="str">
        <f aca="false">IF($Y665="--","--",IF($AE665&gt;$W$4,IF($AE665&gt;4,ROUND(($AG665*4)*($AE665+0.5)*2,2),0),0))</f>
        <v>--</v>
      </c>
      <c r="AO665" s="573" t="s">
        <v>1732</v>
      </c>
      <c r="AP665" s="574" t="s">
        <v>10</v>
      </c>
      <c r="AQ665" s="590" t="s">
        <v>1733</v>
      </c>
      <c r="AR665" s="576" t="n">
        <v>2.5</v>
      </c>
      <c r="AS665" s="577" t="s">
        <v>1151</v>
      </c>
      <c r="AT665" s="577" t="n">
        <v>2</v>
      </c>
      <c r="AU665" s="578" t="n">
        <v>28</v>
      </c>
      <c r="AV665" s="576" t="str">
        <f aca="false">IF($Y665="--","--",Y665+0.2)</f>
        <v>--</v>
      </c>
      <c r="AW665" s="583" t="s">
        <v>1151</v>
      </c>
      <c r="AX665" s="577" t="str">
        <f aca="false">AV665</f>
        <v>--</v>
      </c>
      <c r="AY665" s="540" t="n">
        <f aca="false">IF(D665&gt;2,AU665,AU665-AV665)</f>
        <v>28</v>
      </c>
      <c r="AZ665" s="540" t="n">
        <f aca="false">N665</f>
        <v>0.5</v>
      </c>
      <c r="BA665" s="540" t="n">
        <f aca="false">P665</f>
        <v>3.6</v>
      </c>
      <c r="BB665" s="581" t="n">
        <f aca="false">IF(F665=0,IF(ROUND(AY665*(((N665*P665)+(((D665+M665*2)/6)*P665))-ROUND(((D665+M665*2)^2)*((PI()*96.379/(4*360))-((SIN((96.379/2)*PI()/180))*(COS((96.379/2)*PI()/180))/4)),4)),2),ROUND(AY665*(((N665*P665)+(((D665+M665*2)/4)*P665))-ROUND(((D665+M665*2)^2)*((PI()*120/(4*360))-((SIN((120/2)*PI()/180))*(COS((120/2)*PI()/180))/4)),4)),2)),0)</f>
        <v>0</v>
      </c>
      <c r="BC665" s="591" t="n">
        <f aca="false">IF(F665&gt;0,ROUND(AY665*N665*P665,2),0)</f>
        <v>50.4</v>
      </c>
      <c r="BD665" s="591" t="n">
        <f aca="false">SUM(Q665:U665,AH665:AL665)</f>
        <v>340.7</v>
      </c>
      <c r="BE665" s="591" t="n">
        <f aca="false">IF(F665=0,ROUND((PI()*((D665+M665*2)^2)/4)*AY665,2),ROUND((D665+M665*2)*(F665+M665*2)*AY665,2))</f>
        <v>180.32</v>
      </c>
      <c r="BF665" s="592" t="n">
        <f aca="false">IF(($I665+M665-0.15)&lt;=2,($I665+M665+0.15),IF(($I665+M665)&lt;=3,2.35,($I665+M665+0.2)-0.85))</f>
        <v>2.35</v>
      </c>
      <c r="BG665" s="592" t="n">
        <f aca="false">IF(D665&gt;2,(I665-F665-M665-0.11),IF(($I665+M665)&lt;=2,0,IF(($I665+M665)&gt;3,0.85,(I665+M665+0.2-BF665))))</f>
        <v>0.4788559957658</v>
      </c>
      <c r="BH665" s="592" t="n">
        <f aca="false">IF(D665&gt;2,ROUND(((1.42+0.4)+(0.91+0.4))*2*BG665,2),ROUND(AV665*AX665*BF665,2))</f>
        <v>3</v>
      </c>
      <c r="BI665" s="592" t="n">
        <f aca="false">ROUND(((PI()*0.9^2)/4)*BG665,2)</f>
        <v>0.3</v>
      </c>
      <c r="BJ665" s="593" t="n">
        <f aca="false">ROUND(BD665-BE665-BH665-BI665-BB665-BC665,2)</f>
        <v>106.68</v>
      </c>
      <c r="BK665" s="594"/>
    </row>
    <row r="666" customFormat="false" ht="14.25" hidden="false" customHeight="false" outlineLevel="0" collapsed="false">
      <c r="A666" s="595" t="s">
        <v>1733</v>
      </c>
      <c r="B666" s="596" t="s">
        <v>10</v>
      </c>
      <c r="C666" s="603" t="s">
        <v>1661</v>
      </c>
      <c r="D666" s="598" t="n">
        <v>2.5</v>
      </c>
      <c r="E666" s="599" t="s">
        <v>1151</v>
      </c>
      <c r="F666" s="599" t="n">
        <v>2</v>
      </c>
      <c r="G666" s="598" t="s">
        <v>1193</v>
      </c>
      <c r="H666" s="600" t="n">
        <v>23</v>
      </c>
      <c r="I666" s="580" t="n">
        <v>2.7144559957658</v>
      </c>
      <c r="J666" s="580" t="n">
        <v>2.5908559957658</v>
      </c>
      <c r="K666" s="580" t="n">
        <v>0</v>
      </c>
      <c r="L666" s="581" t="n">
        <f aca="false">ROUND((I666+J666)/2,2)</f>
        <v>2.65</v>
      </c>
      <c r="M666" s="540" t="n">
        <f aca="false">IF(F666=0,ROUND($D666*0.1,2),IF(D666&gt;2.8,0.18,0.15))</f>
        <v>0.15</v>
      </c>
      <c r="N666" s="540" t="n">
        <f aca="false">IF(F666=0,IF(ROUND($D666/4,2),IF(ROUND(($D666*1.2)/6,2)&lt;0.1,0.1,ROUND(($D666*1.2)/6,2))),0.5)</f>
        <v>0.5</v>
      </c>
      <c r="O666" s="581" t="n">
        <f aca="false">L666+M666+N666</f>
        <v>3.3</v>
      </c>
      <c r="P666" s="581" t="n">
        <f aca="false">IF(O666&lt;2,(D666+M666*2)+0.6,(D666+M666*2)+0.6+ROUNDUP(O666-2,0)*0.1)</f>
        <v>3.6</v>
      </c>
      <c r="Q666" s="582" t="n">
        <f aca="false">IF($O666&lt;=$W$4,ROUND(IF($O666&lt;1.5,$O666*$H666*$P666,1.5*$H666*$P666),2),0)</f>
        <v>0</v>
      </c>
      <c r="R666" s="582" t="n">
        <f aca="false">IF($O666&gt;$W$4,ROUND(IF($O666&lt;1.5,$O666*$H666*$P666,1.5*$H666*$P666),2),0)</f>
        <v>124.2</v>
      </c>
      <c r="S666" s="582" t="n">
        <f aca="false">IF($O666&gt;$W$4,ROUND(IF($O666&lt;1.5,0,IF($O666&gt;3,1.5*$H666*$P666,($O666-1.5)*$H666*$P666)),2),0)</f>
        <v>124.2</v>
      </c>
      <c r="T666" s="582" t="n">
        <f aca="false">IF($O666&gt;$W$4,ROUND(IF($O666&lt;3,0,IF($O666&gt;4.5,1.5*$H666*$P666,($O666-3)*$H666*$P666)),2),0)</f>
        <v>24.84</v>
      </c>
      <c r="U666" s="582" t="n">
        <f aca="false">IF($O666&gt;$W$4,ROUND(IF($O666&lt;4.5,0,IF($O666&gt;6,($O666-4.5)*$H666*$P666,($O666-4.5)*$H666*$P666)),2),0)</f>
        <v>0</v>
      </c>
      <c r="V666" s="540" t="n">
        <f aca="false">IF($O666&gt;$W$4,IF($O666&lt;=4,ROUND($H666*($O666+0.5)*2,2),0),0)</f>
        <v>174.8</v>
      </c>
      <c r="W666" s="541" t="n">
        <f aca="false">IF($O666&gt;$W$4,IF($O666&gt;4,ROUND($H666*($O666+0.5)*2,2),0),0)</f>
        <v>0</v>
      </c>
      <c r="X666" s="595" t="str">
        <f aca="false">A666</f>
        <v>JD63</v>
      </c>
      <c r="Y666" s="598" t="str">
        <f aca="false">IF($D666=0.4,1.2,IF($D666=0.6,1.2,IF($D666=0.8,1.3,IF($D666=1,1.5,IF($D666=1.2,1.7,IF($D666&lt;=2,2,"--"))))))</f>
        <v>--</v>
      </c>
      <c r="Z666" s="601" t="s">
        <v>1151</v>
      </c>
      <c r="AA666" s="599" t="str">
        <f aca="false">Y666</f>
        <v>--</v>
      </c>
      <c r="AB666" s="584" t="str">
        <f aca="false">IF($Y666="--","--",I666)</f>
        <v>--</v>
      </c>
      <c r="AC666" s="585" t="str">
        <f aca="false">IF($Y666="--","--",IF(D666&gt;1.5,0.15,ROUND($D666*0.1,2)))</f>
        <v>--</v>
      </c>
      <c r="AD666" s="585" t="str">
        <f aca="false">IF($Y666="--","--",0.15)</f>
        <v>--</v>
      </c>
      <c r="AE666" s="586" t="str">
        <f aca="false">IF($Y666="--","--",ROUND(AB666+AC666+AD666,2))</f>
        <v>--</v>
      </c>
      <c r="AF666" s="586" t="str">
        <f aca="false">IF($Y666="--","--",IF($AB666&lt;=2,$Y666+1,($Y666+1)+ROUNDUP($AB666-2,0)*0.1))</f>
        <v>--</v>
      </c>
      <c r="AG666" s="602" t="str">
        <f aca="false">IF($D666=0.4,0.92,IF($D666=0.6,0.68,IF($D666=0.8,0.74,IF($D666=1,0.7,IF($D666=1.2,0.66,IF($D666=1.5,0.6,IF($D666&lt;=2,(2.4-(D666+0.3)),"--")))))))</f>
        <v>--</v>
      </c>
      <c r="AH666" s="589" t="str">
        <f aca="false">IF($Y666="--","--",IF($AE666&lt;=$W$4,ROUND(IF($AE666&lt;1.5,$AE666*$AF666*$AG666,1.5*$AF666*$AG666),2),0))</f>
        <v>--</v>
      </c>
      <c r="AI666" s="589" t="str">
        <f aca="false">IF($Y666="--","--",IF($AE666&gt;$W$4,ROUND(IF($AE666&lt;1.5,$AE666*$AF666*$AG666,1.5*$AF666*$AG666),2),0))</f>
        <v>--</v>
      </c>
      <c r="AJ666" s="589" t="str">
        <f aca="false">IF($Y666="--","--",IF($AE666&gt;$W$4,ROUND(IF($AE666&lt;1.5,0,IF($AE666&gt;3,1.5*$AF666*$AG666,($AE666-1.5)*$AF666*$AG666)),2),0))</f>
        <v>--</v>
      </c>
      <c r="AK666" s="589" t="str">
        <f aca="false">IF($Y666="--","--",IF($AE666&gt;$W$4,ROUND(IF($AE666&lt;3,0,IF($AE666&gt;4.5,1.5*$AF666*$AG666,($AE666-3)*$AF666*$AG666)),2),0))</f>
        <v>--</v>
      </c>
      <c r="AL666" s="589" t="str">
        <f aca="false">IF($Y666="--","--",IF($AE666&gt;$W$4,ROUND(IF($AE666&lt;4.5,0,IF($AE666&gt;6,($AE666-4.5)*$AF666*$AG666,($AE666-4.5)*$AF666*$AG666)),2),0))</f>
        <v>--</v>
      </c>
      <c r="AM666" s="585" t="str">
        <f aca="false">IF($Y666="--","--",IF($AE666&gt;$W$4,IF($AE666&lt;=4,ROUND(($AG666*4)*($AE666+0.5)*2,2),0),0))</f>
        <v>--</v>
      </c>
      <c r="AN666" s="548" t="str">
        <f aca="false">IF($Y666="--","--",IF($AE666&gt;$W$4,IF($AE666&gt;4,ROUND(($AG666*4)*($AE666+0.5)*2,2),0),0))</f>
        <v>--</v>
      </c>
      <c r="AO666" s="595" t="s">
        <v>1733</v>
      </c>
      <c r="AP666" s="596" t="s">
        <v>10</v>
      </c>
      <c r="AQ666" s="597" t="s">
        <v>1661</v>
      </c>
      <c r="AR666" s="598" t="n">
        <v>2.5</v>
      </c>
      <c r="AS666" s="599" t="s">
        <v>1151</v>
      </c>
      <c r="AT666" s="599" t="n">
        <v>2</v>
      </c>
      <c r="AU666" s="600" t="n">
        <v>23</v>
      </c>
      <c r="AV666" s="598" t="str">
        <f aca="false">IF($Y666="--","--",Y666+0.2)</f>
        <v>--</v>
      </c>
      <c r="AW666" s="601" t="s">
        <v>1151</v>
      </c>
      <c r="AX666" s="599" t="str">
        <f aca="false">AV666</f>
        <v>--</v>
      </c>
      <c r="AY666" s="540" t="n">
        <f aca="false">IF(D666&gt;2,AU666,AU666-AV666)</f>
        <v>23</v>
      </c>
      <c r="AZ666" s="540" t="n">
        <f aca="false">N666</f>
        <v>0.5</v>
      </c>
      <c r="BA666" s="540" t="n">
        <f aca="false">P666</f>
        <v>3.6</v>
      </c>
      <c r="BB666" s="581" t="n">
        <f aca="false">IF(F666=0,IF(ROUND(AY666*(((N666*P666)+(((D666+M666*2)/6)*P666))-ROUND(((D666+M666*2)^2)*((PI()*96.379/(4*360))-((SIN((96.379/2)*PI()/180))*(COS((96.379/2)*PI()/180))/4)),4)),2),ROUND(AY666*(((N666*P666)+(((D666+M666*2)/4)*P666))-ROUND(((D666+M666*2)^2)*((PI()*120/(4*360))-((SIN((120/2)*PI()/180))*(COS((120/2)*PI()/180))/4)),4)),2)),0)</f>
        <v>0</v>
      </c>
      <c r="BC666" s="591" t="n">
        <f aca="false">IF(F666&gt;0,ROUND(AY666*N666*P666,2),0)</f>
        <v>41.4</v>
      </c>
      <c r="BD666" s="591" t="n">
        <f aca="false">SUM(Q666:U666,AH666:AL666)</f>
        <v>273.24</v>
      </c>
      <c r="BE666" s="591" t="n">
        <f aca="false">IF(F666=0,ROUND((PI()*((D666+M666*2)^2)/4)*AY666,2),ROUND((D666+M666*2)*(F666+M666*2)*AY666,2))</f>
        <v>148.12</v>
      </c>
      <c r="BF666" s="592" t="n">
        <f aca="false">IF(($I666+M666-0.15)&lt;=2,($I666+M666+0.15),IF(($I666+M666)&lt;=3,2.35,($I666+M666+0.2)-0.85))</f>
        <v>2.35</v>
      </c>
      <c r="BG666" s="592" t="n">
        <f aca="false">IF(D666&gt;2,(I666-F666-M666-0.11),IF(($I666+M666)&lt;=2,0,IF(($I666+M666)&gt;3,0.85,(I666+M666+0.2-BF666))))</f>
        <v>0.4544559957658</v>
      </c>
      <c r="BH666" s="592" t="n">
        <f aca="false">IF(D666&gt;2,ROUND(((1.42+0.4)+(0.91+0.4))*2*BG666,2),ROUND(AV666*AX666*BF666,2))</f>
        <v>2.84</v>
      </c>
      <c r="BI666" s="592" t="n">
        <f aca="false">ROUND(((PI()*0.9^2)/4)*BG666,2)</f>
        <v>0.29</v>
      </c>
      <c r="BJ666" s="593" t="n">
        <f aca="false">ROUND(BD666-BE666-BH666-BI666-BB666-BC666,2)</f>
        <v>80.59</v>
      </c>
      <c r="BK666" s="594"/>
    </row>
    <row r="667" customFormat="false" ht="14.25" hidden="false" customHeight="false" outlineLevel="0" collapsed="false">
      <c r="A667" s="573" t="s">
        <v>1661</v>
      </c>
      <c r="B667" s="574" t="s">
        <v>10</v>
      </c>
      <c r="C667" s="575" t="s">
        <v>1734</v>
      </c>
      <c r="D667" s="576" t="n">
        <v>2.5</v>
      </c>
      <c r="E667" s="577" t="s">
        <v>1151</v>
      </c>
      <c r="F667" s="577" t="n">
        <v>2</v>
      </c>
      <c r="G667" s="576" t="s">
        <v>1193</v>
      </c>
      <c r="H667" s="578" t="n">
        <v>35</v>
      </c>
      <c r="I667" s="579" t="n">
        <v>2.5908559957658</v>
      </c>
      <c r="J667" s="579" t="n">
        <v>2.5614559957658</v>
      </c>
      <c r="K667" s="580" t="n">
        <v>0</v>
      </c>
      <c r="L667" s="581" t="n">
        <f aca="false">ROUND((I667+J667)/2,2)</f>
        <v>2.58</v>
      </c>
      <c r="M667" s="540" t="n">
        <f aca="false">IF(F667=0,ROUND($D667*0.1,2),IF(D667&gt;2.8,0.18,0.15))</f>
        <v>0.15</v>
      </c>
      <c r="N667" s="540" t="n">
        <f aca="false">IF(F667=0,IF(ROUND($D667/4,2),IF(ROUND(($D667*1.2)/6,2)&lt;0.1,0.1,ROUND(($D667*1.2)/6,2))),0.5)</f>
        <v>0.5</v>
      </c>
      <c r="O667" s="581" t="n">
        <f aca="false">L667+M667+N667</f>
        <v>3.23</v>
      </c>
      <c r="P667" s="581" t="n">
        <f aca="false">IF(O667&lt;2,(D667+M667*2)+0.6,(D667+M667*2)+0.6+ROUNDUP(O667-2,0)*0.1)</f>
        <v>3.6</v>
      </c>
      <c r="Q667" s="582" t="n">
        <f aca="false">IF($O667&lt;=$W$4,ROUND(IF($O667&lt;1.5,$O667*$H667*$P667,1.5*$H667*$P667),2),0)</f>
        <v>0</v>
      </c>
      <c r="R667" s="582" t="n">
        <f aca="false">IF($O667&gt;$W$4,ROUND(IF($O667&lt;1.5,$O667*$H667*$P667,1.5*$H667*$P667),2),0)</f>
        <v>189</v>
      </c>
      <c r="S667" s="582" t="n">
        <f aca="false">IF($O667&gt;$W$4,ROUND(IF($O667&lt;1.5,0,IF($O667&gt;3,1.5*$H667*$P667,($O667-1.5)*$H667*$P667)),2),0)</f>
        <v>189</v>
      </c>
      <c r="T667" s="582" t="n">
        <f aca="false">IF($O667&gt;$W$4,ROUND(IF($O667&lt;3,0,IF($O667&gt;4.5,1.5*$H667*$P667,($O667-3)*$H667*$P667)),2),0)</f>
        <v>28.98</v>
      </c>
      <c r="U667" s="582" t="n">
        <f aca="false">IF($O667&gt;$W$4,ROUND(IF($O667&lt;4.5,0,IF($O667&gt;6,($O667-4.5)*$H667*$P667,($O667-4.5)*$H667*$P667)),2),0)</f>
        <v>0</v>
      </c>
      <c r="V667" s="540" t="n">
        <f aca="false">IF($O667&gt;$W$4,IF($O667&lt;=4,ROUND($H667*($O667+0.5)*2,2),0),0)</f>
        <v>261.1</v>
      </c>
      <c r="W667" s="541" t="n">
        <f aca="false">IF($O667&gt;$W$4,IF($O667&gt;4,ROUND($H667*($O667+0.5)*2,2),0),0)</f>
        <v>0</v>
      </c>
      <c r="X667" s="573" t="str">
        <f aca="false">A667</f>
        <v>JD64</v>
      </c>
      <c r="Y667" s="576" t="str">
        <f aca="false">IF($D667=0.4,1.2,IF($D667=0.6,1.2,IF($D667=0.8,1.3,IF($D667=1,1.5,IF($D667=1.2,1.7,IF($D667&lt;=2,2,"--"))))))</f>
        <v>--</v>
      </c>
      <c r="Z667" s="583" t="s">
        <v>1151</v>
      </c>
      <c r="AA667" s="577" t="str">
        <f aca="false">Y667</f>
        <v>--</v>
      </c>
      <c r="AB667" s="584" t="str">
        <f aca="false">IF($Y667="--","--",I667)</f>
        <v>--</v>
      </c>
      <c r="AC667" s="585" t="str">
        <f aca="false">IF($Y667="--","--",IF(D667&gt;1.5,0.15,ROUND($D667*0.1,2)))</f>
        <v>--</v>
      </c>
      <c r="AD667" s="585" t="str">
        <f aca="false">IF($Y667="--","--",0.15)</f>
        <v>--</v>
      </c>
      <c r="AE667" s="586" t="str">
        <f aca="false">IF($Y667="--","--",ROUND(AB667+AC667+AD667,2))</f>
        <v>--</v>
      </c>
      <c r="AF667" s="587" t="str">
        <f aca="false">IF($Y667="--","--",IF($AB667&lt;=2,$Y667+1,($Y667+1)+ROUNDUP($AB667-2,0)*0.1))</f>
        <v>--</v>
      </c>
      <c r="AG667" s="588" t="str">
        <f aca="false">IF($D667=0.4,0.92,IF($D667=0.6,0.68,IF($D667=0.8,0.74,IF($D667=1,0.7,IF($D667=1.2,0.66,IF($D667=1.5,0.6,IF($D667&lt;=2,(2.4-(D667+0.3)),"--")))))))</f>
        <v>--</v>
      </c>
      <c r="AH667" s="589" t="str">
        <f aca="false">IF($Y667="--","--",IF($AE667&lt;=$W$4,ROUND(IF($AE667&lt;1.5,$AE667*$AF667*$AG667,1.5*$AF667*$AG667),2),0))</f>
        <v>--</v>
      </c>
      <c r="AI667" s="589" t="str">
        <f aca="false">IF($Y667="--","--",IF($AE667&gt;$W$4,ROUND(IF($AE667&lt;1.5,$AE667*$AF667*$AG667,1.5*$AF667*$AG667),2),0))</f>
        <v>--</v>
      </c>
      <c r="AJ667" s="589" t="str">
        <f aca="false">IF($Y667="--","--",IF($AE667&gt;$W$4,ROUND(IF($AE667&lt;1.5,0,IF($AE667&gt;3,1.5*$AF667*$AG667,($AE667-1.5)*$AF667*$AG667)),2),0))</f>
        <v>--</v>
      </c>
      <c r="AK667" s="589" t="str">
        <f aca="false">IF($Y667="--","--",IF($AE667&gt;$W$4,ROUND(IF($AE667&lt;3,0,IF($AE667&gt;4.5,1.5*$AF667*$AG667,($AE667-3)*$AF667*$AG667)),2),0))</f>
        <v>--</v>
      </c>
      <c r="AL667" s="589" t="str">
        <f aca="false">IF($Y667="--","--",IF($AE667&gt;$W$4,ROUND(IF($AE667&lt;4.5,0,IF($AE667&gt;6,($AE667-4.5)*$AF667*$AG667,($AE667-4.5)*$AF667*$AG667)),2),0))</f>
        <v>--</v>
      </c>
      <c r="AM667" s="585" t="str">
        <f aca="false">IF($Y667="--","--",IF($AE667&gt;$W$4,IF($AE667&lt;=4,ROUND(($AG667*4)*($AE667+0.5)*2,2),0),0))</f>
        <v>--</v>
      </c>
      <c r="AN667" s="548" t="str">
        <f aca="false">IF($Y667="--","--",IF($AE667&gt;$W$4,IF($AE667&gt;4,ROUND(($AG667*4)*($AE667+0.5)*2,2),0),0))</f>
        <v>--</v>
      </c>
      <c r="AO667" s="573" t="s">
        <v>1661</v>
      </c>
      <c r="AP667" s="574" t="s">
        <v>10</v>
      </c>
      <c r="AQ667" s="590" t="s">
        <v>1734</v>
      </c>
      <c r="AR667" s="576" t="n">
        <v>2.5</v>
      </c>
      <c r="AS667" s="577" t="s">
        <v>1151</v>
      </c>
      <c r="AT667" s="577" t="n">
        <v>2</v>
      </c>
      <c r="AU667" s="578" t="n">
        <v>35</v>
      </c>
      <c r="AV667" s="576" t="str">
        <f aca="false">IF($Y667="--","--",Y667+0.2)</f>
        <v>--</v>
      </c>
      <c r="AW667" s="583" t="s">
        <v>1151</v>
      </c>
      <c r="AX667" s="577" t="str">
        <f aca="false">AV667</f>
        <v>--</v>
      </c>
      <c r="AY667" s="540" t="n">
        <f aca="false">IF(D667&gt;2,AU667,AU667-AV667)</f>
        <v>35</v>
      </c>
      <c r="AZ667" s="540" t="n">
        <f aca="false">N667</f>
        <v>0.5</v>
      </c>
      <c r="BA667" s="540" t="n">
        <f aca="false">P667</f>
        <v>3.6</v>
      </c>
      <c r="BB667" s="581" t="n">
        <f aca="false">IF(F667=0,IF(ROUND(AY667*(((N667*P667)+(((D667+M667*2)/6)*P667))-ROUND(((D667+M667*2)^2)*((PI()*96.379/(4*360))-((SIN((96.379/2)*PI()/180))*(COS((96.379/2)*PI()/180))/4)),4)),2),ROUND(AY667*(((N667*P667)+(((D667+M667*2)/4)*P667))-ROUND(((D667+M667*2)^2)*((PI()*120/(4*360))-((SIN((120/2)*PI()/180))*(COS((120/2)*PI()/180))/4)),4)),2)),0)</f>
        <v>0</v>
      </c>
      <c r="BC667" s="591" t="n">
        <f aca="false">IF(F667&gt;0,ROUND(AY667*N667*P667,2),0)</f>
        <v>63</v>
      </c>
      <c r="BD667" s="591" t="n">
        <f aca="false">SUM(Q667:U667,AH667:AL667)</f>
        <v>406.98</v>
      </c>
      <c r="BE667" s="591" t="n">
        <f aca="false">IF(F667=0,ROUND((PI()*((D667+M667*2)^2)/4)*AY667,2),ROUND((D667+M667*2)*(F667+M667*2)*AY667,2))</f>
        <v>225.4</v>
      </c>
      <c r="BF667" s="592" t="n">
        <f aca="false">IF(($I667+M667-0.15)&lt;=2,($I667+M667+0.15),IF(($I667+M667)&lt;=3,2.35,($I667+M667+0.2)-0.85))</f>
        <v>2.35</v>
      </c>
      <c r="BG667" s="592" t="n">
        <f aca="false">IF(D667&gt;2,(I667-F667-M667-0.11),IF(($I667+M667)&lt;=2,0,IF(($I667+M667)&gt;3,0.85,(I667+M667+0.2-BF667))))</f>
        <v>0.3308559957658</v>
      </c>
      <c r="BH667" s="592" t="n">
        <f aca="false">IF(D667&gt;2,ROUND(((1.42+0.4)+(0.91+0.4))*2*BG667,2),ROUND(AV667*AX667*BF667,2))</f>
        <v>2.07</v>
      </c>
      <c r="BI667" s="592" t="n">
        <f aca="false">ROUND(((PI()*0.9^2)/4)*BG667,2)</f>
        <v>0.21</v>
      </c>
      <c r="BJ667" s="593" t="n">
        <f aca="false">ROUND(BD667-BE667-BH667-BI667-BB667-BC667,2)</f>
        <v>116.3</v>
      </c>
      <c r="BK667" s="594"/>
    </row>
    <row r="668" customFormat="false" ht="14.25" hidden="false" customHeight="false" outlineLevel="0" collapsed="false">
      <c r="A668" s="573" t="s">
        <v>1734</v>
      </c>
      <c r="B668" s="574" t="s">
        <v>10</v>
      </c>
      <c r="C668" s="575" t="s">
        <v>1666</v>
      </c>
      <c r="D668" s="576" t="n">
        <v>2.5</v>
      </c>
      <c r="E668" s="577" t="s">
        <v>1151</v>
      </c>
      <c r="F668" s="577" t="n">
        <v>2</v>
      </c>
      <c r="G668" s="576" t="s">
        <v>1193</v>
      </c>
      <c r="H668" s="578" t="n">
        <v>35</v>
      </c>
      <c r="I668" s="579" t="n">
        <v>2.5614559957658</v>
      </c>
      <c r="J668" s="579" t="n">
        <v>2.5601559957658</v>
      </c>
      <c r="K668" s="580" t="n">
        <v>0</v>
      </c>
      <c r="L668" s="581" t="n">
        <f aca="false">ROUND((I668+J668)/2,2)</f>
        <v>2.56</v>
      </c>
      <c r="M668" s="540" t="n">
        <f aca="false">IF(F668=0,ROUND($D668*0.1,2),IF(D668&gt;2.8,0.18,0.15))</f>
        <v>0.15</v>
      </c>
      <c r="N668" s="540" t="n">
        <f aca="false">IF(F668=0,IF(ROUND($D668/4,2),IF(ROUND(($D668*1.2)/6,2)&lt;0.1,0.1,ROUND(($D668*1.2)/6,2))),0.5)</f>
        <v>0.5</v>
      </c>
      <c r="O668" s="581" t="n">
        <f aca="false">L668+M668+N668</f>
        <v>3.21</v>
      </c>
      <c r="P668" s="581" t="n">
        <f aca="false">IF(O668&lt;2,(D668+M668*2)+0.6,(D668+M668*2)+0.6+ROUNDUP(O668-2,0)*0.1)</f>
        <v>3.6</v>
      </c>
      <c r="Q668" s="582" t="n">
        <f aca="false">IF($O668&lt;=$W$4,ROUND(IF($O668&lt;1.5,$O668*$H668*$P668,1.5*$H668*$P668),2),0)</f>
        <v>0</v>
      </c>
      <c r="R668" s="582" t="n">
        <f aca="false">IF($O668&gt;$W$4,ROUND(IF($O668&lt;1.5,$O668*$H668*$P668,1.5*$H668*$P668),2),0)</f>
        <v>189</v>
      </c>
      <c r="S668" s="582" t="n">
        <f aca="false">IF($O668&gt;$W$4,ROUND(IF($O668&lt;1.5,0,IF($O668&gt;3,1.5*$H668*$P668,($O668-1.5)*$H668*$P668)),2),0)</f>
        <v>189</v>
      </c>
      <c r="T668" s="582" t="n">
        <f aca="false">IF($O668&gt;$W$4,ROUND(IF($O668&lt;3,0,IF($O668&gt;4.5,1.5*$H668*$P668,($O668-3)*$H668*$P668)),2),0)</f>
        <v>26.46</v>
      </c>
      <c r="U668" s="582" t="n">
        <f aca="false">IF($O668&gt;$W$4,ROUND(IF($O668&lt;4.5,0,IF($O668&gt;6,($O668-4.5)*$H668*$P668,($O668-4.5)*$H668*$P668)),2),0)</f>
        <v>0</v>
      </c>
      <c r="V668" s="540" t="n">
        <f aca="false">IF($O668&gt;$W$4,IF($O668&lt;=4,ROUND($H668*($O668+0.5)*2,2),0),0)</f>
        <v>259.7</v>
      </c>
      <c r="W668" s="541" t="n">
        <f aca="false">IF($O668&gt;$W$4,IF($O668&gt;4,ROUND($H668*($O668+0.5)*2,2),0),0)</f>
        <v>0</v>
      </c>
      <c r="X668" s="573" t="str">
        <f aca="false">A668</f>
        <v>JD65</v>
      </c>
      <c r="Y668" s="576" t="str">
        <f aca="false">IF($D668=0.4,1.2,IF($D668=0.6,1.2,IF($D668=0.8,1.3,IF($D668=1,1.5,IF($D668=1.2,1.7,IF($D668&lt;=2,2,"--"))))))</f>
        <v>--</v>
      </c>
      <c r="Z668" s="583" t="s">
        <v>1151</v>
      </c>
      <c r="AA668" s="577" t="str">
        <f aca="false">Y668</f>
        <v>--</v>
      </c>
      <c r="AB668" s="584" t="str">
        <f aca="false">IF($Y668="--","--",I668)</f>
        <v>--</v>
      </c>
      <c r="AC668" s="585" t="str">
        <f aca="false">IF($Y668="--","--",IF(D668&gt;1.5,0.15,ROUND($D668*0.1,2)))</f>
        <v>--</v>
      </c>
      <c r="AD668" s="585" t="str">
        <f aca="false">IF($Y668="--","--",0.15)</f>
        <v>--</v>
      </c>
      <c r="AE668" s="586" t="str">
        <f aca="false">IF($Y668="--","--",ROUND(AB668+AC668+AD668,2))</f>
        <v>--</v>
      </c>
      <c r="AF668" s="587" t="str">
        <f aca="false">IF($Y668="--","--",IF($AB668&lt;=2,$Y668+1,($Y668+1)+ROUNDUP($AB668-2,0)*0.1))</f>
        <v>--</v>
      </c>
      <c r="AG668" s="588" t="str">
        <f aca="false">IF($D668=0.4,0.92,IF($D668=0.6,0.68,IF($D668=0.8,0.74,IF($D668=1,0.7,IF($D668=1.2,0.66,IF($D668=1.5,0.6,IF($D668&lt;=2,(2.4-(D668+0.3)),"--")))))))</f>
        <v>--</v>
      </c>
      <c r="AH668" s="589" t="str">
        <f aca="false">IF($Y668="--","--",IF($AE668&lt;=$W$4,ROUND(IF($AE668&lt;1.5,$AE668*$AF668*$AG668,1.5*$AF668*$AG668),2),0))</f>
        <v>--</v>
      </c>
      <c r="AI668" s="589" t="str">
        <f aca="false">IF($Y668="--","--",IF($AE668&gt;$W$4,ROUND(IF($AE668&lt;1.5,$AE668*$AF668*$AG668,1.5*$AF668*$AG668),2),0))</f>
        <v>--</v>
      </c>
      <c r="AJ668" s="589" t="str">
        <f aca="false">IF($Y668="--","--",IF($AE668&gt;$W$4,ROUND(IF($AE668&lt;1.5,0,IF($AE668&gt;3,1.5*$AF668*$AG668,($AE668-1.5)*$AF668*$AG668)),2),0))</f>
        <v>--</v>
      </c>
      <c r="AK668" s="589" t="str">
        <f aca="false">IF($Y668="--","--",IF($AE668&gt;$W$4,ROUND(IF($AE668&lt;3,0,IF($AE668&gt;4.5,1.5*$AF668*$AG668,($AE668-3)*$AF668*$AG668)),2),0))</f>
        <v>--</v>
      </c>
      <c r="AL668" s="589" t="str">
        <f aca="false">IF($Y668="--","--",IF($AE668&gt;$W$4,ROUND(IF($AE668&lt;4.5,0,IF($AE668&gt;6,($AE668-4.5)*$AF668*$AG668,($AE668-4.5)*$AF668*$AG668)),2),0))</f>
        <v>--</v>
      </c>
      <c r="AM668" s="585" t="str">
        <f aca="false">IF($Y668="--","--",IF($AE668&gt;$W$4,IF($AE668&lt;=4,ROUND(($AG668*4)*($AE668+0.5)*2,2),0),0))</f>
        <v>--</v>
      </c>
      <c r="AN668" s="548" t="str">
        <f aca="false">IF($Y668="--","--",IF($AE668&gt;$W$4,IF($AE668&gt;4,ROUND(($AG668*4)*($AE668+0.5)*2,2),0),0))</f>
        <v>--</v>
      </c>
      <c r="AO668" s="573" t="s">
        <v>1734</v>
      </c>
      <c r="AP668" s="574" t="s">
        <v>10</v>
      </c>
      <c r="AQ668" s="590" t="s">
        <v>1666</v>
      </c>
      <c r="AR668" s="576" t="n">
        <v>2.5</v>
      </c>
      <c r="AS668" s="577" t="s">
        <v>1151</v>
      </c>
      <c r="AT668" s="577" t="n">
        <v>2</v>
      </c>
      <c r="AU668" s="578" t="n">
        <v>35</v>
      </c>
      <c r="AV668" s="576" t="str">
        <f aca="false">IF($Y668="--","--",Y668+0.2)</f>
        <v>--</v>
      </c>
      <c r="AW668" s="583" t="s">
        <v>1151</v>
      </c>
      <c r="AX668" s="577" t="str">
        <f aca="false">AV668</f>
        <v>--</v>
      </c>
      <c r="AY668" s="540" t="n">
        <f aca="false">IF(D668&gt;2,AU668,AU668-AV668)</f>
        <v>35</v>
      </c>
      <c r="AZ668" s="540" t="n">
        <f aca="false">N668</f>
        <v>0.5</v>
      </c>
      <c r="BA668" s="540" t="n">
        <f aca="false">P668</f>
        <v>3.6</v>
      </c>
      <c r="BB668" s="581" t="n">
        <f aca="false">IF(F668=0,IF(ROUND(AY668*(((N668*P668)+(((D668+M668*2)/6)*P668))-ROUND(((D668+M668*2)^2)*((PI()*96.379/(4*360))-((SIN((96.379/2)*PI()/180))*(COS((96.379/2)*PI()/180))/4)),4)),2),ROUND(AY668*(((N668*P668)+(((D668+M668*2)/4)*P668))-ROUND(((D668+M668*2)^2)*((PI()*120/(4*360))-((SIN((120/2)*PI()/180))*(COS((120/2)*PI()/180))/4)),4)),2)),0)</f>
        <v>0</v>
      </c>
      <c r="BC668" s="591" t="n">
        <f aca="false">IF(F668&gt;0,ROUND(AY668*N668*P668,2),0)</f>
        <v>63</v>
      </c>
      <c r="BD668" s="591" t="n">
        <f aca="false">SUM(Q668:U668,AH668:AL668)</f>
        <v>404.46</v>
      </c>
      <c r="BE668" s="591" t="n">
        <f aca="false">IF(F668=0,ROUND((PI()*((D668+M668*2)^2)/4)*AY668,2),ROUND((D668+M668*2)*(F668+M668*2)*AY668,2))</f>
        <v>225.4</v>
      </c>
      <c r="BF668" s="592" t="n">
        <f aca="false">IF(($I668+M668-0.15)&lt;=2,($I668+M668+0.15),IF(($I668+M668)&lt;=3,2.35,($I668+M668+0.2)-0.85))</f>
        <v>2.35</v>
      </c>
      <c r="BG668" s="592" t="n">
        <f aca="false">IF(D668&gt;2,(I668-F668-M668-0.11),IF(($I668+M668)&lt;=2,0,IF(($I668+M668)&gt;3,0.85,(I668+M668+0.2-BF668))))</f>
        <v>0.3014559957658</v>
      </c>
      <c r="BH668" s="592" t="n">
        <f aca="false">IF(D668&gt;2,ROUND(((1.42+0.4)+(0.91+0.4))*2*BG668,2),ROUND(AV668*AX668*BF668,2))</f>
        <v>1.89</v>
      </c>
      <c r="BI668" s="592" t="n">
        <f aca="false">ROUND(((PI()*0.9^2)/4)*BG668,2)</f>
        <v>0.19</v>
      </c>
      <c r="BJ668" s="593" t="n">
        <f aca="false">ROUND(BD668-BE668-BH668-BI668-BB668-BC668,2)</f>
        <v>113.98</v>
      </c>
      <c r="BK668" s="594"/>
    </row>
    <row r="669" customFormat="false" ht="14.25" hidden="false" customHeight="false" outlineLevel="0" collapsed="false">
      <c r="A669" s="573" t="s">
        <v>1666</v>
      </c>
      <c r="B669" s="574" t="s">
        <v>10</v>
      </c>
      <c r="C669" s="575" t="s">
        <v>1735</v>
      </c>
      <c r="D669" s="576" t="n">
        <v>2.5</v>
      </c>
      <c r="E669" s="577" t="s">
        <v>1151</v>
      </c>
      <c r="F669" s="577" t="n">
        <v>2</v>
      </c>
      <c r="G669" s="576" t="s">
        <v>1193</v>
      </c>
      <c r="H669" s="578" t="n">
        <v>32</v>
      </c>
      <c r="I669" s="579" t="n">
        <v>2.5601559957658</v>
      </c>
      <c r="J669" s="579" t="n">
        <v>2.5589559957658</v>
      </c>
      <c r="K669" s="580" t="n">
        <v>0</v>
      </c>
      <c r="L669" s="581" t="n">
        <f aca="false">ROUND((I669+J669)/2,2)</f>
        <v>2.56</v>
      </c>
      <c r="M669" s="540" t="n">
        <f aca="false">IF(F669=0,ROUND($D669*0.1,2),IF(D669&gt;2.8,0.18,0.15))</f>
        <v>0.15</v>
      </c>
      <c r="N669" s="540" t="n">
        <f aca="false">IF(F669=0,IF(ROUND($D669/4,2),IF(ROUND(($D669*1.2)/6,2)&lt;0.1,0.1,ROUND(($D669*1.2)/6,2))),0.5)</f>
        <v>0.5</v>
      </c>
      <c r="O669" s="581" t="n">
        <f aca="false">L669+M669+N669</f>
        <v>3.21</v>
      </c>
      <c r="P669" s="581" t="n">
        <f aca="false">IF(O669&lt;2,(D669+M669*2)+0.6,(D669+M669*2)+0.6+ROUNDUP(O669-2,0)*0.1)</f>
        <v>3.6</v>
      </c>
      <c r="Q669" s="582" t="n">
        <f aca="false">IF($O669&lt;=$W$4,ROUND(IF($O669&lt;1.5,$O669*$H669*$P669,1.5*$H669*$P669),2),0)</f>
        <v>0</v>
      </c>
      <c r="R669" s="582" t="n">
        <f aca="false">IF($O669&gt;$W$4,ROUND(IF($O669&lt;1.5,$O669*$H669*$P669,1.5*$H669*$P669),2),0)</f>
        <v>172.8</v>
      </c>
      <c r="S669" s="582" t="n">
        <f aca="false">IF($O669&gt;$W$4,ROUND(IF($O669&lt;1.5,0,IF($O669&gt;3,1.5*$H669*$P669,($O669-1.5)*$H669*$P669)),2),0)</f>
        <v>172.8</v>
      </c>
      <c r="T669" s="582" t="n">
        <f aca="false">IF($O669&gt;$W$4,ROUND(IF($O669&lt;3,0,IF($O669&gt;4.5,1.5*$H669*$P669,($O669-3)*$H669*$P669)),2),0)</f>
        <v>24.19</v>
      </c>
      <c r="U669" s="582" t="n">
        <f aca="false">IF($O669&gt;$W$4,ROUND(IF($O669&lt;4.5,0,IF($O669&gt;6,($O669-4.5)*$H669*$P669,($O669-4.5)*$H669*$P669)),2),0)</f>
        <v>0</v>
      </c>
      <c r="V669" s="540" t="n">
        <f aca="false">IF($O669&gt;$W$4,IF($O669&lt;=4,ROUND($H669*($O669+0.5)*2,2),0),0)</f>
        <v>237.44</v>
      </c>
      <c r="W669" s="541" t="n">
        <f aca="false">IF($O669&gt;$W$4,IF($O669&gt;4,ROUND($H669*($O669+0.5)*2,2),0),0)</f>
        <v>0</v>
      </c>
      <c r="X669" s="573" t="str">
        <f aca="false">A669</f>
        <v>JD66</v>
      </c>
      <c r="Y669" s="576" t="str">
        <f aca="false">IF($D669=0.4,1.2,IF($D669=0.6,1.2,IF($D669=0.8,1.3,IF($D669=1,1.5,IF($D669=1.2,1.7,IF($D669&lt;=2,2,"--"))))))</f>
        <v>--</v>
      </c>
      <c r="Z669" s="583" t="s">
        <v>1151</v>
      </c>
      <c r="AA669" s="577" t="str">
        <f aca="false">Y669</f>
        <v>--</v>
      </c>
      <c r="AB669" s="584" t="str">
        <f aca="false">IF($Y669="--","--",I669)</f>
        <v>--</v>
      </c>
      <c r="AC669" s="585" t="str">
        <f aca="false">IF($Y669="--","--",IF(D669&gt;1.5,0.15,ROUND($D669*0.1,2)))</f>
        <v>--</v>
      </c>
      <c r="AD669" s="585" t="str">
        <f aca="false">IF($Y669="--","--",0.15)</f>
        <v>--</v>
      </c>
      <c r="AE669" s="586" t="str">
        <f aca="false">IF($Y669="--","--",ROUND(AB669+AC669+AD669,2))</f>
        <v>--</v>
      </c>
      <c r="AF669" s="587" t="str">
        <f aca="false">IF($Y669="--","--",IF($AB669&lt;=2,$Y669+1,($Y669+1)+ROUNDUP($AB669-2,0)*0.1))</f>
        <v>--</v>
      </c>
      <c r="AG669" s="588" t="str">
        <f aca="false">IF($D669=0.4,0.92,IF($D669=0.6,0.68,IF($D669=0.8,0.74,IF($D669=1,0.7,IF($D669=1.2,0.66,IF($D669=1.5,0.6,IF($D669&lt;=2,(2.4-(D669+0.3)),"--")))))))</f>
        <v>--</v>
      </c>
      <c r="AH669" s="589" t="str">
        <f aca="false">IF($Y669="--","--",IF($AE669&lt;=$W$4,ROUND(IF($AE669&lt;1.5,$AE669*$AF669*$AG669,1.5*$AF669*$AG669),2),0))</f>
        <v>--</v>
      </c>
      <c r="AI669" s="589" t="str">
        <f aca="false">IF($Y669="--","--",IF($AE669&gt;$W$4,ROUND(IF($AE669&lt;1.5,$AE669*$AF669*$AG669,1.5*$AF669*$AG669),2),0))</f>
        <v>--</v>
      </c>
      <c r="AJ669" s="589" t="str">
        <f aca="false">IF($Y669="--","--",IF($AE669&gt;$W$4,ROUND(IF($AE669&lt;1.5,0,IF($AE669&gt;3,1.5*$AF669*$AG669,($AE669-1.5)*$AF669*$AG669)),2),0))</f>
        <v>--</v>
      </c>
      <c r="AK669" s="589" t="str">
        <f aca="false">IF($Y669="--","--",IF($AE669&gt;$W$4,ROUND(IF($AE669&lt;3,0,IF($AE669&gt;4.5,1.5*$AF669*$AG669,($AE669-3)*$AF669*$AG669)),2),0))</f>
        <v>--</v>
      </c>
      <c r="AL669" s="589" t="str">
        <f aca="false">IF($Y669="--","--",IF($AE669&gt;$W$4,ROUND(IF($AE669&lt;4.5,0,IF($AE669&gt;6,($AE669-4.5)*$AF669*$AG669,($AE669-4.5)*$AF669*$AG669)),2),0))</f>
        <v>--</v>
      </c>
      <c r="AM669" s="585" t="str">
        <f aca="false">IF($Y669="--","--",IF($AE669&gt;$W$4,IF($AE669&lt;=4,ROUND(($AG669*4)*($AE669+0.5)*2,2),0),0))</f>
        <v>--</v>
      </c>
      <c r="AN669" s="548" t="str">
        <f aca="false">IF($Y669="--","--",IF($AE669&gt;$W$4,IF($AE669&gt;4,ROUND(($AG669*4)*($AE669+0.5)*2,2),0),0))</f>
        <v>--</v>
      </c>
      <c r="AO669" s="573" t="s">
        <v>1666</v>
      </c>
      <c r="AP669" s="574" t="s">
        <v>10</v>
      </c>
      <c r="AQ669" s="590" t="s">
        <v>1735</v>
      </c>
      <c r="AR669" s="576" t="n">
        <v>2.5</v>
      </c>
      <c r="AS669" s="577" t="s">
        <v>1151</v>
      </c>
      <c r="AT669" s="577" t="n">
        <v>2</v>
      </c>
      <c r="AU669" s="578" t="n">
        <v>32</v>
      </c>
      <c r="AV669" s="576" t="str">
        <f aca="false">IF($Y669="--","--",Y669+0.2)</f>
        <v>--</v>
      </c>
      <c r="AW669" s="583" t="s">
        <v>1151</v>
      </c>
      <c r="AX669" s="577" t="str">
        <f aca="false">AV669</f>
        <v>--</v>
      </c>
      <c r="AY669" s="540" t="n">
        <f aca="false">IF(D669&gt;2,AU669,AU669-AV669)</f>
        <v>32</v>
      </c>
      <c r="AZ669" s="540" t="n">
        <f aca="false">N669</f>
        <v>0.5</v>
      </c>
      <c r="BA669" s="540" t="n">
        <f aca="false">P669</f>
        <v>3.6</v>
      </c>
      <c r="BB669" s="581" t="n">
        <f aca="false">IF(F669=0,IF(ROUND(AY669*(((N669*P669)+(((D669+M669*2)/6)*P669))-ROUND(((D669+M669*2)^2)*((PI()*96.379/(4*360))-((SIN((96.379/2)*PI()/180))*(COS((96.379/2)*PI()/180))/4)),4)),2),ROUND(AY669*(((N669*P669)+(((D669+M669*2)/4)*P669))-ROUND(((D669+M669*2)^2)*((PI()*120/(4*360))-((SIN((120/2)*PI()/180))*(COS((120/2)*PI()/180))/4)),4)),2)),0)</f>
        <v>0</v>
      </c>
      <c r="BC669" s="591" t="n">
        <f aca="false">IF(F669&gt;0,ROUND(AY669*N669*P669,2),0)</f>
        <v>57.6</v>
      </c>
      <c r="BD669" s="591" t="n">
        <f aca="false">SUM(Q669:U669,AH669:AL669)</f>
        <v>369.79</v>
      </c>
      <c r="BE669" s="591" t="n">
        <f aca="false">IF(F669=0,ROUND((PI()*((D669+M669*2)^2)/4)*AY669,2),ROUND((D669+M669*2)*(F669+M669*2)*AY669,2))</f>
        <v>206.08</v>
      </c>
      <c r="BF669" s="592" t="n">
        <f aca="false">IF(($I669+M669-0.15)&lt;=2,($I669+M669+0.15),IF(($I669+M669)&lt;=3,2.35,($I669+M669+0.2)-0.85))</f>
        <v>2.35</v>
      </c>
      <c r="BG669" s="592" t="n">
        <f aca="false">IF(D669&gt;2,(I669-F669-M669-0.11),IF(($I669+M669)&lt;=2,0,IF(($I669+M669)&gt;3,0.85,(I669+M669+0.2-BF669))))</f>
        <v>0.3001559957658</v>
      </c>
      <c r="BH669" s="592" t="n">
        <f aca="false">IF(D669&gt;2,ROUND(((1.42+0.4)+(0.91+0.4))*2*BG669,2),ROUND(AV669*AX669*BF669,2))</f>
        <v>1.88</v>
      </c>
      <c r="BI669" s="592" t="n">
        <f aca="false">ROUND(((PI()*0.9^2)/4)*BG669,2)</f>
        <v>0.19</v>
      </c>
      <c r="BJ669" s="593" t="n">
        <f aca="false">ROUND(BD669-BE669-BH669-BI669-BB669-BC669,2)</f>
        <v>104.04</v>
      </c>
      <c r="BK669" s="594"/>
    </row>
    <row r="670" customFormat="false" ht="14.25" hidden="false" customHeight="false" outlineLevel="0" collapsed="false">
      <c r="A670" s="573" t="s">
        <v>1735</v>
      </c>
      <c r="B670" s="574" t="s">
        <v>10</v>
      </c>
      <c r="C670" s="575" t="s">
        <v>1736</v>
      </c>
      <c r="D670" s="576" t="n">
        <v>2.5</v>
      </c>
      <c r="E670" s="577" t="s">
        <v>1151</v>
      </c>
      <c r="F670" s="577" t="n">
        <v>2</v>
      </c>
      <c r="G670" s="576" t="s">
        <v>1193</v>
      </c>
      <c r="H670" s="578" t="n">
        <v>30</v>
      </c>
      <c r="I670" s="579" t="n">
        <v>2.5589559957658</v>
      </c>
      <c r="J670" s="579" t="n">
        <v>2.5574559957658</v>
      </c>
      <c r="K670" s="580" t="n">
        <v>0</v>
      </c>
      <c r="L670" s="581" t="n">
        <f aca="false">ROUND((I670+J670)/2,2)</f>
        <v>2.56</v>
      </c>
      <c r="M670" s="540" t="n">
        <f aca="false">IF(F670=0,ROUND($D670*0.1,2),IF(D670&gt;2.8,0.18,0.15))</f>
        <v>0.15</v>
      </c>
      <c r="N670" s="540" t="n">
        <f aca="false">IF(F670=0,IF(ROUND($D670/4,2),IF(ROUND(($D670*1.2)/6,2)&lt;0.1,0.1,ROUND(($D670*1.2)/6,2))),0.5)</f>
        <v>0.5</v>
      </c>
      <c r="O670" s="581" t="n">
        <f aca="false">L670+M670+N670</f>
        <v>3.21</v>
      </c>
      <c r="P670" s="581" t="n">
        <f aca="false">IF(O670&lt;2,(D670+M670*2)+0.6,(D670+M670*2)+0.6+ROUNDUP(O670-2,0)*0.1)</f>
        <v>3.6</v>
      </c>
      <c r="Q670" s="582" t="n">
        <f aca="false">IF($O670&lt;=$W$4,ROUND(IF($O670&lt;1.5,$O670*$H670*$P670,1.5*$H670*$P670),2),0)</f>
        <v>0</v>
      </c>
      <c r="R670" s="582" t="n">
        <f aca="false">IF($O670&gt;$W$4,ROUND(IF($O670&lt;1.5,$O670*$H670*$P670,1.5*$H670*$P670),2),0)</f>
        <v>162</v>
      </c>
      <c r="S670" s="582" t="n">
        <f aca="false">IF($O670&gt;$W$4,ROUND(IF($O670&lt;1.5,0,IF($O670&gt;3,1.5*$H670*$P670,($O670-1.5)*$H670*$P670)),2),0)</f>
        <v>162</v>
      </c>
      <c r="T670" s="582" t="n">
        <f aca="false">IF($O670&gt;$W$4,ROUND(IF($O670&lt;3,0,IF($O670&gt;4.5,1.5*$H670*$P670,($O670-3)*$H670*$P670)),2),0)</f>
        <v>22.68</v>
      </c>
      <c r="U670" s="582" t="n">
        <f aca="false">IF($O670&gt;$W$4,ROUND(IF($O670&lt;4.5,0,IF($O670&gt;6,($O670-4.5)*$H670*$P670,($O670-4.5)*$H670*$P670)),2),0)</f>
        <v>0</v>
      </c>
      <c r="V670" s="540" t="n">
        <f aca="false">IF($O670&gt;$W$4,IF($O670&lt;=4,ROUND($H670*($O670+0.5)*2,2),0),0)</f>
        <v>222.6</v>
      </c>
      <c r="W670" s="541" t="n">
        <f aca="false">IF($O670&gt;$W$4,IF($O670&gt;4,ROUND($H670*($O670+0.5)*2,2),0),0)</f>
        <v>0</v>
      </c>
      <c r="X670" s="573" t="str">
        <f aca="false">A670</f>
        <v>JD67</v>
      </c>
      <c r="Y670" s="576" t="str">
        <f aca="false">IF($D670=0.4,1.2,IF($D670=0.6,1.2,IF($D670=0.8,1.3,IF($D670=1,1.5,IF($D670=1.2,1.7,IF($D670&lt;=2,2,"--"))))))</f>
        <v>--</v>
      </c>
      <c r="Z670" s="583" t="s">
        <v>1151</v>
      </c>
      <c r="AA670" s="577" t="str">
        <f aca="false">Y670</f>
        <v>--</v>
      </c>
      <c r="AB670" s="584" t="str">
        <f aca="false">IF($Y670="--","--",I670)</f>
        <v>--</v>
      </c>
      <c r="AC670" s="585" t="str">
        <f aca="false">IF($Y670="--","--",IF(D670&gt;1.5,0.15,ROUND($D670*0.1,2)))</f>
        <v>--</v>
      </c>
      <c r="AD670" s="585" t="str">
        <f aca="false">IF($Y670="--","--",0.15)</f>
        <v>--</v>
      </c>
      <c r="AE670" s="586" t="str">
        <f aca="false">IF($Y670="--","--",ROUND(AB670+AC670+AD670,2))</f>
        <v>--</v>
      </c>
      <c r="AF670" s="587" t="str">
        <f aca="false">IF($Y670="--","--",IF($AB670&lt;=2,$Y670+1,($Y670+1)+ROUNDUP($AB670-2,0)*0.1))</f>
        <v>--</v>
      </c>
      <c r="AG670" s="588" t="str">
        <f aca="false">IF($D670=0.4,0.92,IF($D670=0.6,0.68,IF($D670=0.8,0.74,IF($D670=1,0.7,IF($D670=1.2,0.66,IF($D670=1.5,0.6,IF($D670&lt;=2,(2.4-(D670+0.3)),"--")))))))</f>
        <v>--</v>
      </c>
      <c r="AH670" s="589" t="str">
        <f aca="false">IF($Y670="--","--",IF($AE670&lt;=$W$4,ROUND(IF($AE670&lt;1.5,$AE670*$AF670*$AG670,1.5*$AF670*$AG670),2),0))</f>
        <v>--</v>
      </c>
      <c r="AI670" s="589" t="str">
        <f aca="false">IF($Y670="--","--",IF($AE670&gt;$W$4,ROUND(IF($AE670&lt;1.5,$AE670*$AF670*$AG670,1.5*$AF670*$AG670),2),0))</f>
        <v>--</v>
      </c>
      <c r="AJ670" s="589" t="str">
        <f aca="false">IF($Y670="--","--",IF($AE670&gt;$W$4,ROUND(IF($AE670&lt;1.5,0,IF($AE670&gt;3,1.5*$AF670*$AG670,($AE670-1.5)*$AF670*$AG670)),2),0))</f>
        <v>--</v>
      </c>
      <c r="AK670" s="589" t="str">
        <f aca="false">IF($Y670="--","--",IF($AE670&gt;$W$4,ROUND(IF($AE670&lt;3,0,IF($AE670&gt;4.5,1.5*$AF670*$AG670,($AE670-3)*$AF670*$AG670)),2),0))</f>
        <v>--</v>
      </c>
      <c r="AL670" s="589" t="str">
        <f aca="false">IF($Y670="--","--",IF($AE670&gt;$W$4,ROUND(IF($AE670&lt;4.5,0,IF($AE670&gt;6,($AE670-4.5)*$AF670*$AG670,($AE670-4.5)*$AF670*$AG670)),2),0))</f>
        <v>--</v>
      </c>
      <c r="AM670" s="585" t="str">
        <f aca="false">IF($Y670="--","--",IF($AE670&gt;$W$4,IF($AE670&lt;=4,ROUND(($AG670*4)*($AE670+0.5)*2,2),0),0))</f>
        <v>--</v>
      </c>
      <c r="AN670" s="548" t="str">
        <f aca="false">IF($Y670="--","--",IF($AE670&gt;$W$4,IF($AE670&gt;4,ROUND(($AG670*4)*($AE670+0.5)*2,2),0),0))</f>
        <v>--</v>
      </c>
      <c r="AO670" s="573" t="s">
        <v>1735</v>
      </c>
      <c r="AP670" s="574" t="s">
        <v>10</v>
      </c>
      <c r="AQ670" s="590" t="s">
        <v>1736</v>
      </c>
      <c r="AR670" s="576" t="n">
        <v>2.5</v>
      </c>
      <c r="AS670" s="577" t="s">
        <v>1151</v>
      </c>
      <c r="AT670" s="577" t="n">
        <v>2</v>
      </c>
      <c r="AU670" s="578" t="n">
        <v>30</v>
      </c>
      <c r="AV670" s="576" t="str">
        <f aca="false">IF($Y670="--","--",Y670+0.2)</f>
        <v>--</v>
      </c>
      <c r="AW670" s="583" t="s">
        <v>1151</v>
      </c>
      <c r="AX670" s="577" t="str">
        <f aca="false">AV670</f>
        <v>--</v>
      </c>
      <c r="AY670" s="540" t="n">
        <f aca="false">IF(D670&gt;2,AU670,AU670-AV670)</f>
        <v>30</v>
      </c>
      <c r="AZ670" s="540" t="n">
        <f aca="false">N670</f>
        <v>0.5</v>
      </c>
      <c r="BA670" s="540" t="n">
        <f aca="false">P670</f>
        <v>3.6</v>
      </c>
      <c r="BB670" s="581" t="n">
        <f aca="false">IF(F670=0,IF(ROUND(AY670*(((N670*P670)+(((D670+M670*2)/6)*P670))-ROUND(((D670+M670*2)^2)*((PI()*96.379/(4*360))-((SIN((96.379/2)*PI()/180))*(COS((96.379/2)*PI()/180))/4)),4)),2),ROUND(AY670*(((N670*P670)+(((D670+M670*2)/4)*P670))-ROUND(((D670+M670*2)^2)*((PI()*120/(4*360))-((SIN((120/2)*PI()/180))*(COS((120/2)*PI()/180))/4)),4)),2)),0)</f>
        <v>0</v>
      </c>
      <c r="BC670" s="591" t="n">
        <f aca="false">IF(F670&gt;0,ROUND(AY670*N670*P670,2),0)</f>
        <v>54</v>
      </c>
      <c r="BD670" s="591" t="n">
        <f aca="false">SUM(Q670:U670,AH670:AL670)</f>
        <v>346.68</v>
      </c>
      <c r="BE670" s="591" t="n">
        <f aca="false">IF(F670=0,ROUND((PI()*((D670+M670*2)^2)/4)*AY670,2),ROUND((D670+M670*2)*(F670+M670*2)*AY670,2))</f>
        <v>193.2</v>
      </c>
      <c r="BF670" s="592" t="n">
        <f aca="false">IF(($I670+M670-0.15)&lt;=2,($I670+M670+0.15),IF(($I670+M670)&lt;=3,2.35,($I670+M670+0.2)-0.85))</f>
        <v>2.35</v>
      </c>
      <c r="BG670" s="592" t="n">
        <f aca="false">IF(D670&gt;2,(I670-F670-M670-0.11),IF(($I670+M670)&lt;=2,0,IF(($I670+M670)&gt;3,0.85,(I670+M670+0.2-BF670))))</f>
        <v>0.2989559957658</v>
      </c>
      <c r="BH670" s="592" t="n">
        <f aca="false">IF(D670&gt;2,ROUND(((1.42+0.4)+(0.91+0.4))*2*BG670,2),ROUND(AV670*AX670*BF670,2))</f>
        <v>1.87</v>
      </c>
      <c r="BI670" s="592" t="n">
        <f aca="false">ROUND(((PI()*0.9^2)/4)*BG670,2)</f>
        <v>0.19</v>
      </c>
      <c r="BJ670" s="593" t="n">
        <f aca="false">ROUND(BD670-BE670-BH670-BI670-BB670-BC670,2)</f>
        <v>97.42</v>
      </c>
      <c r="BK670" s="594"/>
    </row>
    <row r="671" customFormat="false" ht="14.25" hidden="false" customHeight="false" outlineLevel="0" collapsed="false">
      <c r="A671" s="573" t="s">
        <v>1736</v>
      </c>
      <c r="B671" s="574" t="s">
        <v>10</v>
      </c>
      <c r="C671" s="575" t="s">
        <v>1737</v>
      </c>
      <c r="D671" s="576" t="n">
        <v>2.5</v>
      </c>
      <c r="E671" s="577" t="s">
        <v>1151</v>
      </c>
      <c r="F671" s="577" t="n">
        <v>2</v>
      </c>
      <c r="G671" s="576" t="s">
        <v>1193</v>
      </c>
      <c r="H671" s="578" t="n">
        <v>18</v>
      </c>
      <c r="I671" s="579" t="n">
        <v>2.5574559957658</v>
      </c>
      <c r="J671" s="579" t="n">
        <v>2.5877559957658</v>
      </c>
      <c r="K671" s="580" t="n">
        <v>0</v>
      </c>
      <c r="L671" s="581" t="n">
        <f aca="false">ROUND((I671+J671)/2,2)</f>
        <v>2.57</v>
      </c>
      <c r="M671" s="540" t="n">
        <f aca="false">IF(F671=0,ROUND($D671*0.1,2),IF(D671&gt;2.8,0.18,0.15))</f>
        <v>0.15</v>
      </c>
      <c r="N671" s="540" t="n">
        <f aca="false">IF(F671=0,IF(ROUND($D671/4,2),IF(ROUND(($D671*1.2)/6,2)&lt;0.1,0.1,ROUND(($D671*1.2)/6,2))),0.5)</f>
        <v>0.5</v>
      </c>
      <c r="O671" s="581" t="n">
        <f aca="false">L671+M671+N671</f>
        <v>3.22</v>
      </c>
      <c r="P671" s="581" t="n">
        <f aca="false">IF(O671&lt;2,(D671+M671*2)+0.6,(D671+M671*2)+0.6+ROUNDUP(O671-2,0)*0.1)</f>
        <v>3.6</v>
      </c>
      <c r="Q671" s="582" t="n">
        <f aca="false">IF($O671&lt;=$W$4,ROUND(IF($O671&lt;1.5,$O671*$H671*$P671,1.5*$H671*$P671),2),0)</f>
        <v>0</v>
      </c>
      <c r="R671" s="582" t="n">
        <f aca="false">IF($O671&gt;$W$4,ROUND(IF($O671&lt;1.5,$O671*$H671*$P671,1.5*$H671*$P671),2),0)</f>
        <v>97.2</v>
      </c>
      <c r="S671" s="582" t="n">
        <f aca="false">IF($O671&gt;$W$4,ROUND(IF($O671&lt;1.5,0,IF($O671&gt;3,1.5*$H671*$P671,($O671-1.5)*$H671*$P671)),2),0)</f>
        <v>97.2</v>
      </c>
      <c r="T671" s="582" t="n">
        <f aca="false">IF($O671&gt;$W$4,ROUND(IF($O671&lt;3,0,IF($O671&gt;4.5,1.5*$H671*$P671,($O671-3)*$H671*$P671)),2),0)</f>
        <v>14.26</v>
      </c>
      <c r="U671" s="582" t="n">
        <f aca="false">IF($O671&gt;$W$4,ROUND(IF($O671&lt;4.5,0,IF($O671&gt;6,($O671-4.5)*$H671*$P671,($O671-4.5)*$H671*$P671)),2),0)</f>
        <v>0</v>
      </c>
      <c r="V671" s="540" t="n">
        <f aca="false">IF($O671&gt;$W$4,IF($O671&lt;=4,ROUND($H671*($O671+0.5)*2,2),0),0)</f>
        <v>133.92</v>
      </c>
      <c r="W671" s="541" t="n">
        <f aca="false">IF($O671&gt;$W$4,IF($O671&gt;4,ROUND($H671*($O671+0.5)*2,2),0),0)</f>
        <v>0</v>
      </c>
      <c r="X671" s="573" t="str">
        <f aca="false">A671</f>
        <v>JD68</v>
      </c>
      <c r="Y671" s="576" t="str">
        <f aca="false">IF($D671=0.4,1.2,IF($D671=0.6,1.2,IF($D671=0.8,1.3,IF($D671=1,1.5,IF($D671=1.2,1.7,IF($D671&lt;=2,2,"--"))))))</f>
        <v>--</v>
      </c>
      <c r="Z671" s="583" t="s">
        <v>1151</v>
      </c>
      <c r="AA671" s="577" t="str">
        <f aca="false">Y671</f>
        <v>--</v>
      </c>
      <c r="AB671" s="584" t="str">
        <f aca="false">IF($Y671="--","--",I671)</f>
        <v>--</v>
      </c>
      <c r="AC671" s="585" t="str">
        <f aca="false">IF($Y671="--","--",IF(D671&gt;1.5,0.15,ROUND($D671*0.1,2)))</f>
        <v>--</v>
      </c>
      <c r="AD671" s="585" t="str">
        <f aca="false">IF($Y671="--","--",0.15)</f>
        <v>--</v>
      </c>
      <c r="AE671" s="586" t="str">
        <f aca="false">IF($Y671="--","--",ROUND(AB671+AC671+AD671,2))</f>
        <v>--</v>
      </c>
      <c r="AF671" s="587" t="str">
        <f aca="false">IF($Y671="--","--",IF($AB671&lt;=2,$Y671+1,($Y671+1)+ROUNDUP($AB671-2,0)*0.1))</f>
        <v>--</v>
      </c>
      <c r="AG671" s="588" t="str">
        <f aca="false">IF($D671=0.4,0.92,IF($D671=0.6,0.68,IF($D671=0.8,0.74,IF($D671=1,0.7,IF($D671=1.2,0.66,IF($D671=1.5,0.6,IF($D671&lt;=2,(2.4-(D671+0.3)),"--")))))))</f>
        <v>--</v>
      </c>
      <c r="AH671" s="589" t="str">
        <f aca="false">IF($Y671="--","--",IF($AE671&lt;=$W$4,ROUND(IF($AE671&lt;1.5,$AE671*$AF671*$AG671,1.5*$AF671*$AG671),2),0))</f>
        <v>--</v>
      </c>
      <c r="AI671" s="589" t="str">
        <f aca="false">IF($Y671="--","--",IF($AE671&gt;$W$4,ROUND(IF($AE671&lt;1.5,$AE671*$AF671*$AG671,1.5*$AF671*$AG671),2),0))</f>
        <v>--</v>
      </c>
      <c r="AJ671" s="589" t="str">
        <f aca="false">IF($Y671="--","--",IF($AE671&gt;$W$4,ROUND(IF($AE671&lt;1.5,0,IF($AE671&gt;3,1.5*$AF671*$AG671,($AE671-1.5)*$AF671*$AG671)),2),0))</f>
        <v>--</v>
      </c>
      <c r="AK671" s="589" t="str">
        <f aca="false">IF($Y671="--","--",IF($AE671&gt;$W$4,ROUND(IF($AE671&lt;3,0,IF($AE671&gt;4.5,1.5*$AF671*$AG671,($AE671-3)*$AF671*$AG671)),2),0))</f>
        <v>--</v>
      </c>
      <c r="AL671" s="589" t="str">
        <f aca="false">IF($Y671="--","--",IF($AE671&gt;$W$4,ROUND(IF($AE671&lt;4.5,0,IF($AE671&gt;6,($AE671-4.5)*$AF671*$AG671,($AE671-4.5)*$AF671*$AG671)),2),0))</f>
        <v>--</v>
      </c>
      <c r="AM671" s="585" t="str">
        <f aca="false">IF($Y671="--","--",IF($AE671&gt;$W$4,IF($AE671&lt;=4,ROUND(($AG671*4)*($AE671+0.5)*2,2),0),0))</f>
        <v>--</v>
      </c>
      <c r="AN671" s="548" t="str">
        <f aca="false">IF($Y671="--","--",IF($AE671&gt;$W$4,IF($AE671&gt;4,ROUND(($AG671*4)*($AE671+0.5)*2,2),0),0))</f>
        <v>--</v>
      </c>
      <c r="AO671" s="573" t="s">
        <v>1736</v>
      </c>
      <c r="AP671" s="574" t="s">
        <v>10</v>
      </c>
      <c r="AQ671" s="590" t="s">
        <v>1737</v>
      </c>
      <c r="AR671" s="576" t="n">
        <v>2.5</v>
      </c>
      <c r="AS671" s="577" t="s">
        <v>1151</v>
      </c>
      <c r="AT671" s="577" t="n">
        <v>2</v>
      </c>
      <c r="AU671" s="578" t="n">
        <v>18</v>
      </c>
      <c r="AV671" s="576" t="str">
        <f aca="false">IF($Y671="--","--",Y671+0.2)</f>
        <v>--</v>
      </c>
      <c r="AW671" s="583" t="s">
        <v>1151</v>
      </c>
      <c r="AX671" s="577" t="str">
        <f aca="false">AV671</f>
        <v>--</v>
      </c>
      <c r="AY671" s="540" t="n">
        <f aca="false">IF(D671&gt;2,AU671,AU671-AV671)</f>
        <v>18</v>
      </c>
      <c r="AZ671" s="540" t="n">
        <f aca="false">N671</f>
        <v>0.5</v>
      </c>
      <c r="BA671" s="540" t="n">
        <f aca="false">P671</f>
        <v>3.6</v>
      </c>
      <c r="BB671" s="581" t="n">
        <f aca="false">IF(F671=0,IF(ROUND(AY671*(((N671*P671)+(((D671+M671*2)/6)*P671))-ROUND(((D671+M671*2)^2)*((PI()*96.379/(4*360))-((SIN((96.379/2)*PI()/180))*(COS((96.379/2)*PI()/180))/4)),4)),2),ROUND(AY671*(((N671*P671)+(((D671+M671*2)/4)*P671))-ROUND(((D671+M671*2)^2)*((PI()*120/(4*360))-((SIN((120/2)*PI()/180))*(COS((120/2)*PI()/180))/4)),4)),2)),0)</f>
        <v>0</v>
      </c>
      <c r="BC671" s="591" t="n">
        <f aca="false">IF(F671&gt;0,ROUND(AY671*N671*P671,2),0)</f>
        <v>32.4</v>
      </c>
      <c r="BD671" s="591" t="n">
        <f aca="false">SUM(Q671:U671,AH671:AL671)</f>
        <v>208.66</v>
      </c>
      <c r="BE671" s="591" t="n">
        <f aca="false">IF(F671=0,ROUND((PI()*((D671+M671*2)^2)/4)*AY671,2),ROUND((D671+M671*2)*(F671+M671*2)*AY671,2))</f>
        <v>115.92</v>
      </c>
      <c r="BF671" s="592" t="n">
        <f aca="false">IF(($I671+M671-0.15)&lt;=2,($I671+M671+0.15),IF(($I671+M671)&lt;=3,2.35,($I671+M671+0.2)-0.85))</f>
        <v>2.35</v>
      </c>
      <c r="BG671" s="592" t="n">
        <f aca="false">IF(D671&gt;2,(I671-F671-M671-0.11),IF(($I671+M671)&lt;=2,0,IF(($I671+M671)&gt;3,0.85,(I671+M671+0.2-BF671))))</f>
        <v>0.2974559957658</v>
      </c>
      <c r="BH671" s="592" t="n">
        <f aca="false">IF(D671&gt;2,ROUND(((1.42+0.4)+(0.91+0.4))*2*BG671,2),ROUND(AV671*AX671*BF671,2))</f>
        <v>1.86</v>
      </c>
      <c r="BI671" s="592" t="n">
        <f aca="false">ROUND(((PI()*0.9^2)/4)*BG671,2)</f>
        <v>0.19</v>
      </c>
      <c r="BJ671" s="593" t="n">
        <f aca="false">ROUND(BD671-BE671-BH671-BI671-BB671-BC671,2)</f>
        <v>58.29</v>
      </c>
      <c r="BK671" s="594"/>
    </row>
    <row r="672" customFormat="false" ht="14.25" hidden="false" customHeight="false" outlineLevel="0" collapsed="false">
      <c r="A672" s="573" t="s">
        <v>1737</v>
      </c>
      <c r="B672" s="574" t="s">
        <v>10</v>
      </c>
      <c r="C672" s="575" t="s">
        <v>1738</v>
      </c>
      <c r="D672" s="576" t="n">
        <v>2.5</v>
      </c>
      <c r="E672" s="577" t="s">
        <v>1151</v>
      </c>
      <c r="F672" s="577" t="n">
        <v>2</v>
      </c>
      <c r="G672" s="576" t="s">
        <v>1193</v>
      </c>
      <c r="H672" s="578" t="n">
        <v>38</v>
      </c>
      <c r="I672" s="579" t="n">
        <v>2.5877559957658</v>
      </c>
      <c r="J672" s="579" t="n">
        <v>2.8438559957658</v>
      </c>
      <c r="K672" s="580" t="n">
        <v>0</v>
      </c>
      <c r="L672" s="581" t="n">
        <f aca="false">ROUND((I672+J672)/2,2)</f>
        <v>2.72</v>
      </c>
      <c r="M672" s="540" t="n">
        <f aca="false">IF(F672=0,ROUND($D672*0.1,2),IF(D672&gt;2.8,0.18,0.15))</f>
        <v>0.15</v>
      </c>
      <c r="N672" s="540" t="n">
        <f aca="false">IF(F672=0,IF(ROUND($D672/4,2),IF(ROUND(($D672*1.2)/6,2)&lt;0.1,0.1,ROUND(($D672*1.2)/6,2))),0.5)</f>
        <v>0.5</v>
      </c>
      <c r="O672" s="581" t="n">
        <f aca="false">L672+M672+N672</f>
        <v>3.37</v>
      </c>
      <c r="P672" s="581" t="n">
        <f aca="false">IF(O672&lt;2,(D672+M672*2)+0.6,(D672+M672*2)+0.6+ROUNDUP(O672-2,0)*0.1)</f>
        <v>3.6</v>
      </c>
      <c r="Q672" s="582" t="n">
        <f aca="false">IF($O672&lt;=$W$4,ROUND(IF($O672&lt;1.5,$O672*$H672*$P672,1.5*$H672*$P672),2),0)</f>
        <v>0</v>
      </c>
      <c r="R672" s="582" t="n">
        <f aca="false">IF($O672&gt;$W$4,ROUND(IF($O672&lt;1.5,$O672*$H672*$P672,1.5*$H672*$P672),2),0)</f>
        <v>205.2</v>
      </c>
      <c r="S672" s="582" t="n">
        <f aca="false">IF($O672&gt;$W$4,ROUND(IF($O672&lt;1.5,0,IF($O672&gt;3,1.5*$H672*$P672,($O672-1.5)*$H672*$P672)),2),0)</f>
        <v>205.2</v>
      </c>
      <c r="T672" s="582" t="n">
        <f aca="false">IF($O672&gt;$W$4,ROUND(IF($O672&lt;3,0,IF($O672&gt;4.5,1.5*$H672*$P672,($O672-3)*$H672*$P672)),2),0)</f>
        <v>50.62</v>
      </c>
      <c r="U672" s="582" t="n">
        <f aca="false">IF($O672&gt;$W$4,ROUND(IF($O672&lt;4.5,0,IF($O672&gt;6,($O672-4.5)*$H672*$P672,($O672-4.5)*$H672*$P672)),2),0)</f>
        <v>0</v>
      </c>
      <c r="V672" s="540" t="n">
        <f aca="false">IF($O672&gt;$W$4,IF($O672&lt;=4,ROUND($H672*($O672+0.5)*2,2),0),0)</f>
        <v>294.12</v>
      </c>
      <c r="W672" s="541" t="n">
        <f aca="false">IF($O672&gt;$W$4,IF($O672&gt;4,ROUND($H672*($O672+0.5)*2,2),0),0)</f>
        <v>0</v>
      </c>
      <c r="X672" s="573" t="str">
        <f aca="false">A672</f>
        <v>JD69</v>
      </c>
      <c r="Y672" s="576" t="str">
        <f aca="false">IF($D672=0.4,1.2,IF($D672=0.6,1.2,IF($D672=0.8,1.3,IF($D672=1,1.5,IF($D672=1.2,1.7,IF($D672&lt;=2,2,"--"))))))</f>
        <v>--</v>
      </c>
      <c r="Z672" s="583" t="s">
        <v>1151</v>
      </c>
      <c r="AA672" s="577" t="str">
        <f aca="false">Y672</f>
        <v>--</v>
      </c>
      <c r="AB672" s="584" t="str">
        <f aca="false">IF($Y672="--","--",I672)</f>
        <v>--</v>
      </c>
      <c r="AC672" s="585" t="str">
        <f aca="false">IF($Y672="--","--",IF(D672&gt;1.5,0.15,ROUND($D672*0.1,2)))</f>
        <v>--</v>
      </c>
      <c r="AD672" s="585" t="str">
        <f aca="false">IF($Y672="--","--",0.15)</f>
        <v>--</v>
      </c>
      <c r="AE672" s="586" t="str">
        <f aca="false">IF($Y672="--","--",ROUND(AB672+AC672+AD672,2))</f>
        <v>--</v>
      </c>
      <c r="AF672" s="587" t="str">
        <f aca="false">IF($Y672="--","--",IF($AB672&lt;=2,$Y672+1,($Y672+1)+ROUNDUP($AB672-2,0)*0.1))</f>
        <v>--</v>
      </c>
      <c r="AG672" s="588" t="str">
        <f aca="false">IF($D672=0.4,0.92,IF($D672=0.6,0.68,IF($D672=0.8,0.74,IF($D672=1,0.7,IF($D672=1.2,0.66,IF($D672=1.5,0.6,IF($D672&lt;=2,(2.4-(D672+0.3)),"--")))))))</f>
        <v>--</v>
      </c>
      <c r="AH672" s="589" t="str">
        <f aca="false">IF($Y672="--","--",IF($AE672&lt;=$W$4,ROUND(IF($AE672&lt;1.5,$AE672*$AF672*$AG672,1.5*$AF672*$AG672),2),0))</f>
        <v>--</v>
      </c>
      <c r="AI672" s="589" t="str">
        <f aca="false">IF($Y672="--","--",IF($AE672&gt;$W$4,ROUND(IF($AE672&lt;1.5,$AE672*$AF672*$AG672,1.5*$AF672*$AG672),2),0))</f>
        <v>--</v>
      </c>
      <c r="AJ672" s="589" t="str">
        <f aca="false">IF($Y672="--","--",IF($AE672&gt;$W$4,ROUND(IF($AE672&lt;1.5,0,IF($AE672&gt;3,1.5*$AF672*$AG672,($AE672-1.5)*$AF672*$AG672)),2),0))</f>
        <v>--</v>
      </c>
      <c r="AK672" s="589" t="str">
        <f aca="false">IF($Y672="--","--",IF($AE672&gt;$W$4,ROUND(IF($AE672&lt;3,0,IF($AE672&gt;4.5,1.5*$AF672*$AG672,($AE672-3)*$AF672*$AG672)),2),0))</f>
        <v>--</v>
      </c>
      <c r="AL672" s="589" t="str">
        <f aca="false">IF($Y672="--","--",IF($AE672&gt;$W$4,ROUND(IF($AE672&lt;4.5,0,IF($AE672&gt;6,($AE672-4.5)*$AF672*$AG672,($AE672-4.5)*$AF672*$AG672)),2),0))</f>
        <v>--</v>
      </c>
      <c r="AM672" s="585" t="str">
        <f aca="false">IF($Y672="--","--",IF($AE672&gt;$W$4,IF($AE672&lt;=4,ROUND(($AG672*4)*($AE672+0.5)*2,2),0),0))</f>
        <v>--</v>
      </c>
      <c r="AN672" s="548" t="str">
        <f aca="false">IF($Y672="--","--",IF($AE672&gt;$W$4,IF($AE672&gt;4,ROUND(($AG672*4)*($AE672+0.5)*2,2),0),0))</f>
        <v>--</v>
      </c>
      <c r="AO672" s="573" t="s">
        <v>1737</v>
      </c>
      <c r="AP672" s="574" t="s">
        <v>10</v>
      </c>
      <c r="AQ672" s="590" t="s">
        <v>1738</v>
      </c>
      <c r="AR672" s="576" t="n">
        <v>2.5</v>
      </c>
      <c r="AS672" s="577" t="s">
        <v>1151</v>
      </c>
      <c r="AT672" s="577" t="n">
        <v>2</v>
      </c>
      <c r="AU672" s="578" t="n">
        <v>38</v>
      </c>
      <c r="AV672" s="576" t="str">
        <f aca="false">IF($Y672="--","--",Y672+0.2)</f>
        <v>--</v>
      </c>
      <c r="AW672" s="583" t="s">
        <v>1151</v>
      </c>
      <c r="AX672" s="577" t="str">
        <f aca="false">AV672</f>
        <v>--</v>
      </c>
      <c r="AY672" s="540" t="n">
        <f aca="false">IF(D672&gt;2,AU672,AU672-AV672)</f>
        <v>38</v>
      </c>
      <c r="AZ672" s="540" t="n">
        <f aca="false">N672</f>
        <v>0.5</v>
      </c>
      <c r="BA672" s="540" t="n">
        <f aca="false">P672</f>
        <v>3.6</v>
      </c>
      <c r="BB672" s="581" t="n">
        <f aca="false">IF(F672=0,IF(ROUND(AY672*(((N672*P672)+(((D672+M672*2)/6)*P672))-ROUND(((D672+M672*2)^2)*((PI()*96.379/(4*360))-((SIN((96.379/2)*PI()/180))*(COS((96.379/2)*PI()/180))/4)),4)),2),ROUND(AY672*(((N672*P672)+(((D672+M672*2)/4)*P672))-ROUND(((D672+M672*2)^2)*((PI()*120/(4*360))-((SIN((120/2)*PI()/180))*(COS((120/2)*PI()/180))/4)),4)),2)),0)</f>
        <v>0</v>
      </c>
      <c r="BC672" s="591" t="n">
        <f aca="false">IF(F672&gt;0,ROUND(AY672*N672*P672,2),0)</f>
        <v>68.4</v>
      </c>
      <c r="BD672" s="591" t="n">
        <f aca="false">SUM(Q672:U672,AH672:AL672)</f>
        <v>461.02</v>
      </c>
      <c r="BE672" s="591" t="n">
        <f aca="false">IF(F672=0,ROUND((PI()*((D672+M672*2)^2)/4)*AY672,2),ROUND((D672+M672*2)*(F672+M672*2)*AY672,2))</f>
        <v>244.72</v>
      </c>
      <c r="BF672" s="592" t="n">
        <f aca="false">IF(($I672+M672-0.15)&lt;=2,($I672+M672+0.15),IF(($I672+M672)&lt;=3,2.35,($I672+M672+0.2)-0.85))</f>
        <v>2.35</v>
      </c>
      <c r="BG672" s="592" t="n">
        <f aca="false">IF(D672&gt;2,(I672-F672-M672-0.11),IF(($I672+M672)&lt;=2,0,IF(($I672+M672)&gt;3,0.85,(I672+M672+0.2-BF672))))</f>
        <v>0.3277559957658</v>
      </c>
      <c r="BH672" s="592" t="n">
        <f aca="false">IF(D672&gt;2,ROUND(((1.42+0.4)+(0.91+0.4))*2*BG672,2),ROUND(AV672*AX672*BF672,2))</f>
        <v>2.05</v>
      </c>
      <c r="BI672" s="592" t="n">
        <f aca="false">ROUND(((PI()*0.9^2)/4)*BG672,2)</f>
        <v>0.21</v>
      </c>
      <c r="BJ672" s="593" t="n">
        <f aca="false">ROUND(BD672-BE672-BH672-BI672-BB672-BC672,2)</f>
        <v>145.64</v>
      </c>
      <c r="BK672" s="594"/>
    </row>
    <row r="673" customFormat="false" ht="14.25" hidden="false" customHeight="false" outlineLevel="0" collapsed="false">
      <c r="A673" s="573" t="s">
        <v>1738</v>
      </c>
      <c r="B673" s="574" t="s">
        <v>10</v>
      </c>
      <c r="C673" s="575" t="s">
        <v>1739</v>
      </c>
      <c r="D673" s="576" t="n">
        <v>2.5</v>
      </c>
      <c r="E673" s="577" t="s">
        <v>1151</v>
      </c>
      <c r="F673" s="577" t="n">
        <v>2</v>
      </c>
      <c r="G673" s="576" t="s">
        <v>1193</v>
      </c>
      <c r="H673" s="578" t="n">
        <v>35</v>
      </c>
      <c r="I673" s="579" t="n">
        <v>2.8438559957658</v>
      </c>
      <c r="J673" s="579" t="n">
        <v>2.7455559957658</v>
      </c>
      <c r="K673" s="580" t="n">
        <v>0</v>
      </c>
      <c r="L673" s="581" t="n">
        <f aca="false">ROUND((I673+J673)/2,2)</f>
        <v>2.79</v>
      </c>
      <c r="M673" s="540" t="n">
        <f aca="false">IF(F673=0,ROUND($D673*0.1,2),IF(D673&gt;2.8,0.18,0.15))</f>
        <v>0.15</v>
      </c>
      <c r="N673" s="540" t="n">
        <f aca="false">IF(F673=0,IF(ROUND($D673/4,2),IF(ROUND(($D673*1.2)/6,2)&lt;0.1,0.1,ROUND(($D673*1.2)/6,2))),0.5)</f>
        <v>0.5</v>
      </c>
      <c r="O673" s="581" t="n">
        <f aca="false">L673+M673+N673</f>
        <v>3.44</v>
      </c>
      <c r="P673" s="581" t="n">
        <f aca="false">IF(O673&lt;2,(D673+M673*2)+0.6,(D673+M673*2)+0.6+ROUNDUP(O673-2,0)*0.1)</f>
        <v>3.6</v>
      </c>
      <c r="Q673" s="582" t="n">
        <f aca="false">IF($O673&lt;=$W$4,ROUND(IF($O673&lt;1.5,$O673*$H673*$P673,1.5*$H673*$P673),2),0)</f>
        <v>0</v>
      </c>
      <c r="R673" s="582" t="n">
        <f aca="false">IF($O673&gt;$W$4,ROUND(IF($O673&lt;1.5,$O673*$H673*$P673,1.5*$H673*$P673),2),0)</f>
        <v>189</v>
      </c>
      <c r="S673" s="582" t="n">
        <f aca="false">IF($O673&gt;$W$4,ROUND(IF($O673&lt;1.5,0,IF($O673&gt;3,1.5*$H673*$P673,($O673-1.5)*$H673*$P673)),2),0)</f>
        <v>189</v>
      </c>
      <c r="T673" s="582" t="n">
        <f aca="false">IF($O673&gt;$W$4,ROUND(IF($O673&lt;3,0,IF($O673&gt;4.5,1.5*$H673*$P673,($O673-3)*$H673*$P673)),2),0)</f>
        <v>55.44</v>
      </c>
      <c r="U673" s="582" t="n">
        <f aca="false">IF($O673&gt;$W$4,ROUND(IF($O673&lt;4.5,0,IF($O673&gt;6,($O673-4.5)*$H673*$P673,($O673-4.5)*$H673*$P673)),2),0)</f>
        <v>0</v>
      </c>
      <c r="V673" s="540" t="n">
        <f aca="false">IF($O673&gt;$W$4,IF($O673&lt;=4,ROUND($H673*($O673+0.5)*2,2),0),0)</f>
        <v>275.8</v>
      </c>
      <c r="W673" s="541" t="n">
        <f aca="false">IF($O673&gt;$W$4,IF($O673&gt;4,ROUND($H673*($O673+0.5)*2,2),0),0)</f>
        <v>0</v>
      </c>
      <c r="X673" s="573" t="str">
        <f aca="false">A673</f>
        <v>JD70</v>
      </c>
      <c r="Y673" s="576" t="str">
        <f aca="false">IF($D673=0.4,1.2,IF($D673=0.6,1.2,IF($D673=0.8,1.3,IF($D673=1,1.5,IF($D673=1.2,1.7,IF($D673&lt;=2,2,"--"))))))</f>
        <v>--</v>
      </c>
      <c r="Z673" s="583" t="s">
        <v>1151</v>
      </c>
      <c r="AA673" s="577" t="str">
        <f aca="false">Y673</f>
        <v>--</v>
      </c>
      <c r="AB673" s="584" t="str">
        <f aca="false">IF($Y673="--","--",I673)</f>
        <v>--</v>
      </c>
      <c r="AC673" s="585" t="str">
        <f aca="false">IF($Y673="--","--",IF(D673&gt;1.5,0.15,ROUND($D673*0.1,2)))</f>
        <v>--</v>
      </c>
      <c r="AD673" s="585" t="str">
        <f aca="false">IF($Y673="--","--",0.15)</f>
        <v>--</v>
      </c>
      <c r="AE673" s="586" t="str">
        <f aca="false">IF($Y673="--","--",ROUND(AB673+AC673+AD673,2))</f>
        <v>--</v>
      </c>
      <c r="AF673" s="587" t="str">
        <f aca="false">IF($Y673="--","--",IF($AB673&lt;=2,$Y673+1,($Y673+1)+ROUNDUP($AB673-2,0)*0.1))</f>
        <v>--</v>
      </c>
      <c r="AG673" s="588" t="str">
        <f aca="false">IF($D673=0.4,0.92,IF($D673=0.6,0.68,IF($D673=0.8,0.74,IF($D673=1,0.7,IF($D673=1.2,0.66,IF($D673=1.5,0.6,IF($D673&lt;=2,(2.4-(D673+0.3)),"--")))))))</f>
        <v>--</v>
      </c>
      <c r="AH673" s="589" t="str">
        <f aca="false">IF($Y673="--","--",IF($AE673&lt;=$W$4,ROUND(IF($AE673&lt;1.5,$AE673*$AF673*$AG673,1.5*$AF673*$AG673),2),0))</f>
        <v>--</v>
      </c>
      <c r="AI673" s="589" t="str">
        <f aca="false">IF($Y673="--","--",IF($AE673&gt;$W$4,ROUND(IF($AE673&lt;1.5,$AE673*$AF673*$AG673,1.5*$AF673*$AG673),2),0))</f>
        <v>--</v>
      </c>
      <c r="AJ673" s="589" t="str">
        <f aca="false">IF($Y673="--","--",IF($AE673&gt;$W$4,ROUND(IF($AE673&lt;1.5,0,IF($AE673&gt;3,1.5*$AF673*$AG673,($AE673-1.5)*$AF673*$AG673)),2),0))</f>
        <v>--</v>
      </c>
      <c r="AK673" s="589" t="str">
        <f aca="false">IF($Y673="--","--",IF($AE673&gt;$W$4,ROUND(IF($AE673&lt;3,0,IF($AE673&gt;4.5,1.5*$AF673*$AG673,($AE673-3)*$AF673*$AG673)),2),0))</f>
        <v>--</v>
      </c>
      <c r="AL673" s="589" t="str">
        <f aca="false">IF($Y673="--","--",IF($AE673&gt;$W$4,ROUND(IF($AE673&lt;4.5,0,IF($AE673&gt;6,($AE673-4.5)*$AF673*$AG673,($AE673-4.5)*$AF673*$AG673)),2),0))</f>
        <v>--</v>
      </c>
      <c r="AM673" s="585" t="str">
        <f aca="false">IF($Y673="--","--",IF($AE673&gt;$W$4,IF($AE673&lt;=4,ROUND(($AG673*4)*($AE673+0.5)*2,2),0),0))</f>
        <v>--</v>
      </c>
      <c r="AN673" s="548" t="str">
        <f aca="false">IF($Y673="--","--",IF($AE673&gt;$W$4,IF($AE673&gt;4,ROUND(($AG673*4)*($AE673+0.5)*2,2),0),0))</f>
        <v>--</v>
      </c>
      <c r="AO673" s="573" t="s">
        <v>1738</v>
      </c>
      <c r="AP673" s="574" t="s">
        <v>10</v>
      </c>
      <c r="AQ673" s="590" t="s">
        <v>1739</v>
      </c>
      <c r="AR673" s="576" t="n">
        <v>2.5</v>
      </c>
      <c r="AS673" s="577" t="s">
        <v>1151</v>
      </c>
      <c r="AT673" s="577" t="n">
        <v>2</v>
      </c>
      <c r="AU673" s="578" t="n">
        <v>35</v>
      </c>
      <c r="AV673" s="576" t="str">
        <f aca="false">IF($Y673="--","--",Y673+0.2)</f>
        <v>--</v>
      </c>
      <c r="AW673" s="583" t="s">
        <v>1151</v>
      </c>
      <c r="AX673" s="577" t="str">
        <f aca="false">AV673</f>
        <v>--</v>
      </c>
      <c r="AY673" s="540" t="n">
        <f aca="false">IF(D673&gt;2,AU673,AU673-AV673)</f>
        <v>35</v>
      </c>
      <c r="AZ673" s="540" t="n">
        <f aca="false">N673</f>
        <v>0.5</v>
      </c>
      <c r="BA673" s="540" t="n">
        <f aca="false">P673</f>
        <v>3.6</v>
      </c>
      <c r="BB673" s="581" t="n">
        <f aca="false">IF(F673=0,IF(ROUND(AY673*(((N673*P673)+(((D673+M673*2)/6)*P673))-ROUND(((D673+M673*2)^2)*((PI()*96.379/(4*360))-((SIN((96.379/2)*PI()/180))*(COS((96.379/2)*PI()/180))/4)),4)),2),ROUND(AY673*(((N673*P673)+(((D673+M673*2)/4)*P673))-ROUND(((D673+M673*2)^2)*((PI()*120/(4*360))-((SIN((120/2)*PI()/180))*(COS((120/2)*PI()/180))/4)),4)),2)),0)</f>
        <v>0</v>
      </c>
      <c r="BC673" s="591" t="n">
        <f aca="false">IF(F673&gt;0,ROUND(AY673*N673*P673,2),0)</f>
        <v>63</v>
      </c>
      <c r="BD673" s="591" t="n">
        <f aca="false">SUM(Q673:U673,AH673:AL673)</f>
        <v>433.44</v>
      </c>
      <c r="BE673" s="591" t="n">
        <f aca="false">IF(F673=0,ROUND((PI()*((D673+M673*2)^2)/4)*AY673,2),ROUND((D673+M673*2)*(F673+M673*2)*AY673,2))</f>
        <v>225.4</v>
      </c>
      <c r="BF673" s="592" t="n">
        <f aca="false">IF(($I673+M673-0.15)&lt;=2,($I673+M673+0.15),IF(($I673+M673)&lt;=3,2.35,($I673+M673+0.2)-0.85))</f>
        <v>2.35</v>
      </c>
      <c r="BG673" s="592" t="n">
        <f aca="false">IF(D673&gt;2,(I673-F673-M673-0.11),IF(($I673+M673)&lt;=2,0,IF(($I673+M673)&gt;3,0.85,(I673+M673+0.2-BF673))))</f>
        <v>0.5838559957658</v>
      </c>
      <c r="BH673" s="592" t="n">
        <f aca="false">IF(D673&gt;2,ROUND(((1.42+0.4)+(0.91+0.4))*2*BG673,2),ROUND(AV673*AX673*BF673,2))</f>
        <v>3.65</v>
      </c>
      <c r="BI673" s="592" t="n">
        <f aca="false">ROUND(((PI()*0.9^2)/4)*BG673,2)</f>
        <v>0.37</v>
      </c>
      <c r="BJ673" s="593" t="n">
        <f aca="false">ROUND(BD673-BE673-BH673-BI673-BB673-BC673,2)</f>
        <v>141.02</v>
      </c>
      <c r="BK673" s="594"/>
    </row>
    <row r="674" customFormat="false" ht="14.25" hidden="false" customHeight="false" outlineLevel="0" collapsed="false">
      <c r="A674" s="573" t="s">
        <v>1739</v>
      </c>
      <c r="B674" s="574" t="s">
        <v>10</v>
      </c>
      <c r="C674" s="575" t="s">
        <v>1679</v>
      </c>
      <c r="D674" s="576" t="n">
        <v>2.5</v>
      </c>
      <c r="E674" s="577" t="s">
        <v>1151</v>
      </c>
      <c r="F674" s="577" t="n">
        <v>2</v>
      </c>
      <c r="G674" s="576" t="s">
        <v>1193</v>
      </c>
      <c r="H674" s="578" t="n">
        <v>39</v>
      </c>
      <c r="I674" s="579" t="n">
        <v>2.7455559957658</v>
      </c>
      <c r="J674" s="579" t="n">
        <v>2.5976559957658</v>
      </c>
      <c r="K674" s="580" t="n">
        <v>0</v>
      </c>
      <c r="L674" s="581" t="n">
        <f aca="false">ROUND((I674+J674)/2,2)</f>
        <v>2.67</v>
      </c>
      <c r="M674" s="540" t="n">
        <f aca="false">IF(F674=0,ROUND($D674*0.1,2),IF(D674&gt;2.8,0.18,0.15))</f>
        <v>0.15</v>
      </c>
      <c r="N674" s="540" t="n">
        <f aca="false">IF(F674=0,IF(ROUND($D674/4,2),IF(ROUND(($D674*1.2)/6,2)&lt;0.1,0.1,ROUND(($D674*1.2)/6,2))),0.5)</f>
        <v>0.5</v>
      </c>
      <c r="O674" s="581" t="n">
        <f aca="false">L674+M674+N674</f>
        <v>3.32</v>
      </c>
      <c r="P674" s="581" t="n">
        <f aca="false">IF(O674&lt;2,(D674+M674*2)+0.6,(D674+M674*2)+0.6+ROUNDUP(O674-2,0)*0.1)</f>
        <v>3.6</v>
      </c>
      <c r="Q674" s="582" t="n">
        <f aca="false">IF($O674&lt;=$W$4,ROUND(IF($O674&lt;1.5,$O674*$H674*$P674,1.5*$H674*$P674),2),0)</f>
        <v>0</v>
      </c>
      <c r="R674" s="582" t="n">
        <f aca="false">IF($O674&gt;$W$4,ROUND(IF($O674&lt;1.5,$O674*$H674*$P674,1.5*$H674*$P674),2),0)</f>
        <v>210.6</v>
      </c>
      <c r="S674" s="582" t="n">
        <f aca="false">IF($O674&gt;$W$4,ROUND(IF($O674&lt;1.5,0,IF($O674&gt;3,1.5*$H674*$P674,($O674-1.5)*$H674*$P674)),2),0)</f>
        <v>210.6</v>
      </c>
      <c r="T674" s="582" t="n">
        <f aca="false">IF($O674&gt;$W$4,ROUND(IF($O674&lt;3,0,IF($O674&gt;4.5,1.5*$H674*$P674,($O674-3)*$H674*$P674)),2),0)</f>
        <v>44.93</v>
      </c>
      <c r="U674" s="582" t="n">
        <f aca="false">IF($O674&gt;$W$4,ROUND(IF($O674&lt;4.5,0,IF($O674&gt;6,($O674-4.5)*$H674*$P674,($O674-4.5)*$H674*$P674)),2),0)</f>
        <v>0</v>
      </c>
      <c r="V674" s="540" t="n">
        <f aca="false">IF($O674&gt;$W$4,IF($O674&lt;=4,ROUND($H674*($O674+0.5)*2,2),0),0)</f>
        <v>297.96</v>
      </c>
      <c r="W674" s="541" t="n">
        <f aca="false">IF($O674&gt;$W$4,IF($O674&gt;4,ROUND($H674*($O674+0.5)*2,2),0),0)</f>
        <v>0</v>
      </c>
      <c r="X674" s="573" t="str">
        <f aca="false">A674</f>
        <v>JD71</v>
      </c>
      <c r="Y674" s="576" t="str">
        <f aca="false">IF($D674=0.4,1.2,IF($D674=0.6,1.2,IF($D674=0.8,1.3,IF($D674=1,1.5,IF($D674=1.2,1.7,IF($D674&lt;=2,2,"--"))))))</f>
        <v>--</v>
      </c>
      <c r="Z674" s="583" t="s">
        <v>1151</v>
      </c>
      <c r="AA674" s="577" t="str">
        <f aca="false">Y674</f>
        <v>--</v>
      </c>
      <c r="AB674" s="584" t="str">
        <f aca="false">IF($Y674="--","--",I674)</f>
        <v>--</v>
      </c>
      <c r="AC674" s="585" t="str">
        <f aca="false">IF($Y674="--","--",IF(D674&gt;1.5,0.15,ROUND($D674*0.1,2)))</f>
        <v>--</v>
      </c>
      <c r="AD674" s="585" t="str">
        <f aca="false">IF($Y674="--","--",0.15)</f>
        <v>--</v>
      </c>
      <c r="AE674" s="586" t="str">
        <f aca="false">IF($Y674="--","--",ROUND(AB674+AC674+AD674,2))</f>
        <v>--</v>
      </c>
      <c r="AF674" s="587" t="str">
        <f aca="false">IF($Y674="--","--",IF($AB674&lt;=2,$Y674+1,($Y674+1)+ROUNDUP($AB674-2,0)*0.1))</f>
        <v>--</v>
      </c>
      <c r="AG674" s="588" t="str">
        <f aca="false">IF($D674=0.4,0.92,IF($D674=0.6,0.68,IF($D674=0.8,0.74,IF($D674=1,0.7,IF($D674=1.2,0.66,IF($D674=1.5,0.6,IF($D674&lt;=2,(2.4-(D674+0.3)),"--")))))))</f>
        <v>--</v>
      </c>
      <c r="AH674" s="589" t="str">
        <f aca="false">IF($Y674="--","--",IF($AE674&lt;=$W$4,ROUND(IF($AE674&lt;1.5,$AE674*$AF674*$AG674,1.5*$AF674*$AG674),2),0))</f>
        <v>--</v>
      </c>
      <c r="AI674" s="589" t="str">
        <f aca="false">IF($Y674="--","--",IF($AE674&gt;$W$4,ROUND(IF($AE674&lt;1.5,$AE674*$AF674*$AG674,1.5*$AF674*$AG674),2),0))</f>
        <v>--</v>
      </c>
      <c r="AJ674" s="589" t="str">
        <f aca="false">IF($Y674="--","--",IF($AE674&gt;$W$4,ROUND(IF($AE674&lt;1.5,0,IF($AE674&gt;3,1.5*$AF674*$AG674,($AE674-1.5)*$AF674*$AG674)),2),0))</f>
        <v>--</v>
      </c>
      <c r="AK674" s="589" t="str">
        <f aca="false">IF($Y674="--","--",IF($AE674&gt;$W$4,ROUND(IF($AE674&lt;3,0,IF($AE674&gt;4.5,1.5*$AF674*$AG674,($AE674-3)*$AF674*$AG674)),2),0))</f>
        <v>--</v>
      </c>
      <c r="AL674" s="589" t="str">
        <f aca="false">IF($Y674="--","--",IF($AE674&gt;$W$4,ROUND(IF($AE674&lt;4.5,0,IF($AE674&gt;6,($AE674-4.5)*$AF674*$AG674,($AE674-4.5)*$AF674*$AG674)),2),0))</f>
        <v>--</v>
      </c>
      <c r="AM674" s="585" t="str">
        <f aca="false">IF($Y674="--","--",IF($AE674&gt;$W$4,IF($AE674&lt;=4,ROUND(($AG674*4)*($AE674+0.5)*2,2),0),0))</f>
        <v>--</v>
      </c>
      <c r="AN674" s="548" t="str">
        <f aca="false">IF($Y674="--","--",IF($AE674&gt;$W$4,IF($AE674&gt;4,ROUND(($AG674*4)*($AE674+0.5)*2,2),0),0))</f>
        <v>--</v>
      </c>
      <c r="AO674" s="573" t="s">
        <v>1739</v>
      </c>
      <c r="AP674" s="574" t="s">
        <v>10</v>
      </c>
      <c r="AQ674" s="590" t="s">
        <v>1679</v>
      </c>
      <c r="AR674" s="576" t="n">
        <v>2.5</v>
      </c>
      <c r="AS674" s="577" t="s">
        <v>1151</v>
      </c>
      <c r="AT674" s="577" t="n">
        <v>2</v>
      </c>
      <c r="AU674" s="578" t="n">
        <v>39</v>
      </c>
      <c r="AV674" s="576" t="str">
        <f aca="false">IF($Y674="--","--",Y674+0.2)</f>
        <v>--</v>
      </c>
      <c r="AW674" s="583" t="s">
        <v>1151</v>
      </c>
      <c r="AX674" s="577" t="str">
        <f aca="false">AV674</f>
        <v>--</v>
      </c>
      <c r="AY674" s="540" t="n">
        <f aca="false">IF(D674&gt;2,AU674,AU674-AV674)</f>
        <v>39</v>
      </c>
      <c r="AZ674" s="540" t="n">
        <f aca="false">N674</f>
        <v>0.5</v>
      </c>
      <c r="BA674" s="540" t="n">
        <f aca="false">P674</f>
        <v>3.6</v>
      </c>
      <c r="BB674" s="581" t="n">
        <f aca="false">IF(F674=0,IF(ROUND(AY674*(((N674*P674)+(((D674+M674*2)/6)*P674))-ROUND(((D674+M674*2)^2)*((PI()*96.379/(4*360))-((SIN((96.379/2)*PI()/180))*(COS((96.379/2)*PI()/180))/4)),4)),2),ROUND(AY674*(((N674*P674)+(((D674+M674*2)/4)*P674))-ROUND(((D674+M674*2)^2)*((PI()*120/(4*360))-((SIN((120/2)*PI()/180))*(COS((120/2)*PI()/180))/4)),4)),2)),0)</f>
        <v>0</v>
      </c>
      <c r="BC674" s="591" t="n">
        <f aca="false">IF(F674&gt;0,ROUND(AY674*N674*P674,2),0)</f>
        <v>70.2</v>
      </c>
      <c r="BD674" s="591" t="n">
        <f aca="false">SUM(Q674:U674,AH674:AL674)</f>
        <v>466.13</v>
      </c>
      <c r="BE674" s="591" t="n">
        <f aca="false">IF(F674=0,ROUND((PI()*((D674+M674*2)^2)/4)*AY674,2),ROUND((D674+M674*2)*(F674+M674*2)*AY674,2))</f>
        <v>251.16</v>
      </c>
      <c r="BF674" s="592" t="n">
        <f aca="false">IF(($I674+M674-0.15)&lt;=2,($I674+M674+0.15),IF(($I674+M674)&lt;=3,2.35,($I674+M674+0.2)-0.85))</f>
        <v>2.35</v>
      </c>
      <c r="BG674" s="592" t="n">
        <f aca="false">IF(D674&gt;2,(I674-F674-M674-0.11),IF(($I674+M674)&lt;=2,0,IF(($I674+M674)&gt;3,0.85,(I674+M674+0.2-BF674))))</f>
        <v>0.4855559957658</v>
      </c>
      <c r="BH674" s="592" t="n">
        <f aca="false">IF(D674&gt;2,ROUND(((1.42+0.4)+(0.91+0.4))*2*BG674,2),ROUND(AV674*AX674*BF674,2))</f>
        <v>3.04</v>
      </c>
      <c r="BI674" s="592" t="n">
        <f aca="false">ROUND(((PI()*0.9^2)/4)*BG674,2)</f>
        <v>0.31</v>
      </c>
      <c r="BJ674" s="593" t="n">
        <f aca="false">ROUND(BD674-BE674-BH674-BI674-BB674-BC674,2)</f>
        <v>141.42</v>
      </c>
      <c r="BK674" s="594"/>
    </row>
    <row r="675" customFormat="false" ht="14.25" hidden="false" customHeight="false" outlineLevel="0" collapsed="false">
      <c r="A675" s="573" t="s">
        <v>1679</v>
      </c>
      <c r="B675" s="574" t="s">
        <v>10</v>
      </c>
      <c r="C675" s="575" t="s">
        <v>1740</v>
      </c>
      <c r="D675" s="576" t="n">
        <v>3</v>
      </c>
      <c r="E675" s="577" t="s">
        <v>1151</v>
      </c>
      <c r="F675" s="577" t="n">
        <v>2</v>
      </c>
      <c r="G675" s="576" t="s">
        <v>1193</v>
      </c>
      <c r="H675" s="578" t="n">
        <v>15</v>
      </c>
      <c r="I675" s="579" t="n">
        <v>2.5976559957658</v>
      </c>
      <c r="J675" s="579" t="n">
        <v>2.4972559957658</v>
      </c>
      <c r="K675" s="580" t="n">
        <v>0</v>
      </c>
      <c r="L675" s="581" t="n">
        <f aca="false">ROUND((I675+J675)/2,2)</f>
        <v>2.55</v>
      </c>
      <c r="M675" s="540" t="n">
        <f aca="false">IF(F675=0,ROUND($D675*0.1,2),IF(D675&gt;2.8,0.18,0.15))</f>
        <v>0.18</v>
      </c>
      <c r="N675" s="540" t="n">
        <f aca="false">IF(F675=0,IF(ROUND($D675/4,2),IF(ROUND(($D675*1.2)/6,2)&lt;0.1,0.1,ROUND(($D675*1.2)/6,2))),0.5)</f>
        <v>0.5</v>
      </c>
      <c r="O675" s="581" t="n">
        <f aca="false">L675+M675+N675</f>
        <v>3.23</v>
      </c>
      <c r="P675" s="581" t="n">
        <f aca="false">IF(O675&lt;2,(D675+M675*2)+0.6,(D675+M675*2)+0.6+ROUNDUP(O675-2,0)*0.1)</f>
        <v>4.16</v>
      </c>
      <c r="Q675" s="582" t="n">
        <f aca="false">IF($O675&lt;=$W$4,ROUND(IF($O675&lt;1.5,$O675*$H675*$P675,1.5*$H675*$P675),2),0)</f>
        <v>0</v>
      </c>
      <c r="R675" s="582" t="n">
        <f aca="false">IF($O675&gt;$W$4,ROUND(IF($O675&lt;1.5,$O675*$H675*$P675,1.5*$H675*$P675),2),0)</f>
        <v>93.6</v>
      </c>
      <c r="S675" s="582" t="n">
        <f aca="false">IF($O675&gt;$W$4,ROUND(IF($O675&lt;1.5,0,IF($O675&gt;3,1.5*$H675*$P675,($O675-1.5)*$H675*$P675)),2),0)</f>
        <v>93.6</v>
      </c>
      <c r="T675" s="582" t="n">
        <f aca="false">IF($O675&gt;$W$4,ROUND(IF($O675&lt;3,0,IF($O675&gt;4.5,1.5*$H675*$P675,($O675-3)*$H675*$P675)),2),0)</f>
        <v>14.35</v>
      </c>
      <c r="U675" s="582" t="n">
        <f aca="false">IF($O675&gt;$W$4,ROUND(IF($O675&lt;4.5,0,IF($O675&gt;6,($O675-4.5)*$H675*$P675,($O675-4.5)*$H675*$P675)),2),0)</f>
        <v>0</v>
      </c>
      <c r="V675" s="540" t="n">
        <f aca="false">IF($O675&gt;$W$4,IF($O675&lt;=4,ROUND($H675*($O675+0.5)*2,2),0),0)</f>
        <v>111.9</v>
      </c>
      <c r="W675" s="541" t="n">
        <f aca="false">IF($O675&gt;$W$4,IF($O675&gt;4,ROUND($H675*($O675+0.5)*2,2),0),0)</f>
        <v>0</v>
      </c>
      <c r="X675" s="573" t="str">
        <f aca="false">A675</f>
        <v>JD72</v>
      </c>
      <c r="Y675" s="576" t="str">
        <f aca="false">IF($D675=0.4,1.2,IF($D675=0.6,1.2,IF($D675=0.8,1.3,IF($D675=1,1.5,IF($D675=1.2,1.7,IF($D675&lt;=2,2,"--"))))))</f>
        <v>--</v>
      </c>
      <c r="Z675" s="583" t="s">
        <v>1151</v>
      </c>
      <c r="AA675" s="577" t="str">
        <f aca="false">Y675</f>
        <v>--</v>
      </c>
      <c r="AB675" s="584" t="str">
        <f aca="false">IF($Y675="--","--",I675)</f>
        <v>--</v>
      </c>
      <c r="AC675" s="585" t="str">
        <f aca="false">IF($Y675="--","--",IF(D675&gt;1.5,0.15,ROUND($D675*0.1,2)))</f>
        <v>--</v>
      </c>
      <c r="AD675" s="585" t="str">
        <f aca="false">IF($Y675="--","--",0.15)</f>
        <v>--</v>
      </c>
      <c r="AE675" s="586" t="str">
        <f aca="false">IF($Y675="--","--",ROUND(AB675+AC675+AD675,2))</f>
        <v>--</v>
      </c>
      <c r="AF675" s="587" t="str">
        <f aca="false">IF($Y675="--","--",IF($AB675&lt;=2,$Y675+1,($Y675+1)+ROUNDUP($AB675-2,0)*0.1))</f>
        <v>--</v>
      </c>
      <c r="AG675" s="588" t="str">
        <f aca="false">IF($D675=0.4,0.92,IF($D675=0.6,0.68,IF($D675=0.8,0.74,IF($D675=1,0.7,IF($D675=1.2,0.66,IF($D675=1.5,0.6,IF($D675&lt;=2,(2.4-(D675+0.3)),"--")))))))</f>
        <v>--</v>
      </c>
      <c r="AH675" s="589" t="str">
        <f aca="false">IF($Y675="--","--",IF($AE675&lt;=$W$4,ROUND(IF($AE675&lt;1.5,$AE675*$AF675*$AG675,1.5*$AF675*$AG675),2),0))</f>
        <v>--</v>
      </c>
      <c r="AI675" s="589" t="str">
        <f aca="false">IF($Y675="--","--",IF($AE675&gt;$W$4,ROUND(IF($AE675&lt;1.5,$AE675*$AF675*$AG675,1.5*$AF675*$AG675),2),0))</f>
        <v>--</v>
      </c>
      <c r="AJ675" s="589" t="str">
        <f aca="false">IF($Y675="--","--",IF($AE675&gt;$W$4,ROUND(IF($AE675&lt;1.5,0,IF($AE675&gt;3,1.5*$AF675*$AG675,($AE675-1.5)*$AF675*$AG675)),2),0))</f>
        <v>--</v>
      </c>
      <c r="AK675" s="589" t="str">
        <f aca="false">IF($Y675="--","--",IF($AE675&gt;$W$4,ROUND(IF($AE675&lt;3,0,IF($AE675&gt;4.5,1.5*$AF675*$AG675,($AE675-3)*$AF675*$AG675)),2),0))</f>
        <v>--</v>
      </c>
      <c r="AL675" s="589" t="str">
        <f aca="false">IF($Y675="--","--",IF($AE675&gt;$W$4,ROUND(IF($AE675&lt;4.5,0,IF($AE675&gt;6,($AE675-4.5)*$AF675*$AG675,($AE675-4.5)*$AF675*$AG675)),2),0))</f>
        <v>--</v>
      </c>
      <c r="AM675" s="585" t="str">
        <f aca="false">IF($Y675="--","--",IF($AE675&gt;$W$4,IF($AE675&lt;=4,ROUND(($AG675*4)*($AE675+0.5)*2,2),0),0))</f>
        <v>--</v>
      </c>
      <c r="AN675" s="548" t="str">
        <f aca="false">IF($Y675="--","--",IF($AE675&gt;$W$4,IF($AE675&gt;4,ROUND(($AG675*4)*($AE675+0.5)*2,2),0),0))</f>
        <v>--</v>
      </c>
      <c r="AO675" s="573" t="s">
        <v>1679</v>
      </c>
      <c r="AP675" s="574" t="s">
        <v>10</v>
      </c>
      <c r="AQ675" s="590" t="s">
        <v>1740</v>
      </c>
      <c r="AR675" s="576" t="n">
        <v>3</v>
      </c>
      <c r="AS675" s="577" t="s">
        <v>1151</v>
      </c>
      <c r="AT675" s="577" t="n">
        <v>2</v>
      </c>
      <c r="AU675" s="578" t="n">
        <v>15</v>
      </c>
      <c r="AV675" s="576" t="str">
        <f aca="false">IF($Y675="--","--",Y675+0.2)</f>
        <v>--</v>
      </c>
      <c r="AW675" s="583" t="s">
        <v>1151</v>
      </c>
      <c r="AX675" s="577" t="str">
        <f aca="false">AV675</f>
        <v>--</v>
      </c>
      <c r="AY675" s="540" t="n">
        <f aca="false">IF(D675&gt;2,AU675,AU675-AV675)</f>
        <v>15</v>
      </c>
      <c r="AZ675" s="540" t="n">
        <f aca="false">N675</f>
        <v>0.5</v>
      </c>
      <c r="BA675" s="540" t="n">
        <f aca="false">P675</f>
        <v>4.16</v>
      </c>
      <c r="BB675" s="581" t="n">
        <f aca="false">IF(F675=0,IF(ROUND(AY675*(((N675*P675)+(((D675+M675*2)/6)*P675))-ROUND(((D675+M675*2)^2)*((PI()*96.379/(4*360))-((SIN((96.379/2)*PI()/180))*(COS((96.379/2)*PI()/180))/4)),4)),2),ROUND(AY675*(((N675*P675)+(((D675+M675*2)/4)*P675))-ROUND(((D675+M675*2)^2)*((PI()*120/(4*360))-((SIN((120/2)*PI()/180))*(COS((120/2)*PI()/180))/4)),4)),2)),0)</f>
        <v>0</v>
      </c>
      <c r="BC675" s="591" t="n">
        <f aca="false">IF(F675&gt;0,ROUND(AY675*N675*P675,2),0)</f>
        <v>31.2</v>
      </c>
      <c r="BD675" s="591" t="n">
        <f aca="false">SUM(Q675:U675,AH675:AL675)</f>
        <v>201.55</v>
      </c>
      <c r="BE675" s="591" t="n">
        <f aca="false">IF(F675=0,ROUND((PI()*((D675+M675*2)^2)/4)*AY675,2),ROUND((D675+M675*2)*(F675+M675*2)*AY675,2))</f>
        <v>118.94</v>
      </c>
      <c r="BF675" s="592" t="n">
        <f aca="false">IF(($I675+M675-0.15)&lt;=2,($I675+M675+0.15),IF(($I675+M675)&lt;=3,2.35,($I675+M675+0.2)-0.85))</f>
        <v>2.35</v>
      </c>
      <c r="BG675" s="592" t="n">
        <f aca="false">IF(D675&gt;2,(I675-F675-M675-0.11),IF(($I675+M675)&lt;=2,0,IF(($I675+M675)&gt;3,0.85,(I675+M675+0.2-BF675))))</f>
        <v>0.3076559957658</v>
      </c>
      <c r="BH675" s="592" t="n">
        <f aca="false">IF(D675&gt;2,ROUND(((1.42+0.4)+(0.91+0.4))*2*BG675,2),ROUND(AV675*AX675*BF675,2))</f>
        <v>1.93</v>
      </c>
      <c r="BI675" s="592" t="n">
        <f aca="false">ROUND(((PI()*0.9^2)/4)*BG675,2)</f>
        <v>0.2</v>
      </c>
      <c r="BJ675" s="593" t="n">
        <f aca="false">ROUND(BD675-BE675-BH675-BI675-BB675-BC675,2)</f>
        <v>49.28</v>
      </c>
      <c r="BK675" s="594"/>
    </row>
    <row r="676" customFormat="false" ht="14.25" hidden="false" customHeight="false" outlineLevel="0" collapsed="false">
      <c r="A676" s="595" t="s">
        <v>1740</v>
      </c>
      <c r="B676" s="596" t="s">
        <v>10</v>
      </c>
      <c r="C676" s="603" t="s">
        <v>1428</v>
      </c>
      <c r="D676" s="598" t="n">
        <v>3</v>
      </c>
      <c r="E676" s="599" t="s">
        <v>1151</v>
      </c>
      <c r="F676" s="599" t="n">
        <v>2</v>
      </c>
      <c r="G676" s="598" t="s">
        <v>1193</v>
      </c>
      <c r="H676" s="600" t="n">
        <v>20</v>
      </c>
      <c r="I676" s="580" t="n">
        <v>2.4972559957658</v>
      </c>
      <c r="J676" s="580" t="n">
        <v>2.4312559957658</v>
      </c>
      <c r="K676" s="580" t="n">
        <v>0.072</v>
      </c>
      <c r="L676" s="581" t="n">
        <f aca="false">ROUND((I676+J676)/2,2)</f>
        <v>2.46</v>
      </c>
      <c r="M676" s="540" t="n">
        <f aca="false">IF(F676=0,ROUND($D676*0.1,2),IF(D676&gt;2.8,0.18,0.15))</f>
        <v>0.18</v>
      </c>
      <c r="N676" s="540" t="n">
        <f aca="false">IF(F676=0,IF(ROUND($D676/4,2),IF(ROUND(($D676*1.2)/6,2)&lt;0.1,0.1,ROUND(($D676*1.2)/6,2))),0.5)</f>
        <v>0.5</v>
      </c>
      <c r="O676" s="581" t="n">
        <f aca="false">L676+M676+N676</f>
        <v>3.14</v>
      </c>
      <c r="P676" s="581" t="n">
        <f aca="false">IF(O676&lt;2,(D676+M676*2)+0.6,(D676+M676*2)+0.6+ROUNDUP(O676-2,0)*0.1)</f>
        <v>4.16</v>
      </c>
      <c r="Q676" s="582" t="n">
        <f aca="false">IF($O676&lt;=$W$4,ROUND(IF($O676&lt;1.5,$O676*$H676*$P676,1.5*$H676*$P676),2),0)</f>
        <v>0</v>
      </c>
      <c r="R676" s="582" t="n">
        <f aca="false">IF($O676&gt;$W$4,ROUND(IF($O676&lt;1.5,$O676*$H676*$P676,1.5*$H676*$P676),2),0)</f>
        <v>124.8</v>
      </c>
      <c r="S676" s="582" t="n">
        <f aca="false">IF($O676&gt;$W$4,ROUND(IF($O676&lt;1.5,0,IF($O676&gt;3,1.5*$H676*$P676,($O676-1.5)*$H676*$P676)),2),0)</f>
        <v>124.8</v>
      </c>
      <c r="T676" s="582" t="n">
        <f aca="false">IF($O676&gt;$W$4,ROUND(IF($O676&lt;3,0,IF($O676&gt;4.5,1.5*$H676*$P676,($O676-3)*$H676*$P676)),2),0)</f>
        <v>11.65</v>
      </c>
      <c r="U676" s="582" t="n">
        <f aca="false">IF($O676&gt;$W$4,ROUND(IF($O676&lt;4.5,0,IF($O676&gt;6,($O676-4.5)*$H676*$P676,($O676-4.5)*$H676*$P676)),2),0)</f>
        <v>0</v>
      </c>
      <c r="V676" s="540" t="n">
        <f aca="false">IF($O676&gt;$W$4,IF($O676&lt;=4,ROUND($H676*($O676+0.5)*2,2),0),0)</f>
        <v>145.6</v>
      </c>
      <c r="W676" s="541" t="n">
        <f aca="false">IF($O676&gt;$W$4,IF($O676&gt;4,ROUND($H676*($O676+0.5)*2,2),0),0)</f>
        <v>0</v>
      </c>
      <c r="X676" s="595" t="str">
        <f aca="false">A676</f>
        <v>JD73</v>
      </c>
      <c r="Y676" s="598" t="str">
        <f aca="false">IF($D676=0.4,1.2,IF($D676=0.6,1.2,IF($D676=0.8,1.3,IF($D676=1,1.5,IF($D676=1.2,1.7,IF($D676&lt;=2,2,"--"))))))</f>
        <v>--</v>
      </c>
      <c r="Z676" s="601" t="s">
        <v>1151</v>
      </c>
      <c r="AA676" s="599" t="str">
        <f aca="false">Y676</f>
        <v>--</v>
      </c>
      <c r="AB676" s="584" t="str">
        <f aca="false">IF($Y676="--","--",I676)</f>
        <v>--</v>
      </c>
      <c r="AC676" s="585" t="str">
        <f aca="false">IF($Y676="--","--",IF(D676&gt;1.5,0.15,ROUND($D676*0.1,2)))</f>
        <v>--</v>
      </c>
      <c r="AD676" s="585" t="str">
        <f aca="false">IF($Y676="--","--",0.15)</f>
        <v>--</v>
      </c>
      <c r="AE676" s="586" t="str">
        <f aca="false">IF($Y676="--","--",ROUND(AB676+AC676+AD676,2))</f>
        <v>--</v>
      </c>
      <c r="AF676" s="586" t="str">
        <f aca="false">IF($Y676="--","--",IF($AB676&lt;=2,$Y676+1,($Y676+1)+ROUNDUP($AB676-2,0)*0.1))</f>
        <v>--</v>
      </c>
      <c r="AG676" s="602" t="str">
        <f aca="false">IF($D676=0.4,0.92,IF($D676=0.6,0.68,IF($D676=0.8,0.74,IF($D676=1,0.7,IF($D676=1.2,0.66,IF($D676=1.5,0.6,IF($D676&lt;=2,(2.4-(D676+0.3)),"--")))))))</f>
        <v>--</v>
      </c>
      <c r="AH676" s="589" t="str">
        <f aca="false">IF($Y676="--","--",IF($AE676&lt;=$W$4,ROUND(IF($AE676&lt;1.5,$AE676*$AF676*$AG676,1.5*$AF676*$AG676),2),0))</f>
        <v>--</v>
      </c>
      <c r="AI676" s="589" t="str">
        <f aca="false">IF($Y676="--","--",IF($AE676&gt;$W$4,ROUND(IF($AE676&lt;1.5,$AE676*$AF676*$AG676,1.5*$AF676*$AG676),2),0))</f>
        <v>--</v>
      </c>
      <c r="AJ676" s="589" t="str">
        <f aca="false">IF($Y676="--","--",IF($AE676&gt;$W$4,ROUND(IF($AE676&lt;1.5,0,IF($AE676&gt;3,1.5*$AF676*$AG676,($AE676-1.5)*$AF676*$AG676)),2),0))</f>
        <v>--</v>
      </c>
      <c r="AK676" s="589" t="str">
        <f aca="false">IF($Y676="--","--",IF($AE676&gt;$W$4,ROUND(IF($AE676&lt;3,0,IF($AE676&gt;4.5,1.5*$AF676*$AG676,($AE676-3)*$AF676*$AG676)),2),0))</f>
        <v>--</v>
      </c>
      <c r="AL676" s="589" t="str">
        <f aca="false">IF($Y676="--","--",IF($AE676&gt;$W$4,ROUND(IF($AE676&lt;4.5,0,IF($AE676&gt;6,($AE676-4.5)*$AF676*$AG676,($AE676-4.5)*$AF676*$AG676)),2),0))</f>
        <v>--</v>
      </c>
      <c r="AM676" s="585" t="str">
        <f aca="false">IF($Y676="--","--",IF($AE676&gt;$W$4,IF($AE676&lt;=4,ROUND(($AG676*4)*($AE676+0.5)*2,2),0),0))</f>
        <v>--</v>
      </c>
      <c r="AN676" s="548" t="str">
        <f aca="false">IF($Y676="--","--",IF($AE676&gt;$W$4,IF($AE676&gt;4,ROUND(($AG676*4)*($AE676+0.5)*2,2),0),0))</f>
        <v>--</v>
      </c>
      <c r="AO676" s="595" t="s">
        <v>1740</v>
      </c>
      <c r="AP676" s="596" t="s">
        <v>10</v>
      </c>
      <c r="AQ676" s="603" t="s">
        <v>1428</v>
      </c>
      <c r="AR676" s="598" t="n">
        <v>3</v>
      </c>
      <c r="AS676" s="599" t="s">
        <v>1151</v>
      </c>
      <c r="AT676" s="599" t="n">
        <v>2</v>
      </c>
      <c r="AU676" s="600" t="n">
        <v>20</v>
      </c>
      <c r="AV676" s="598" t="str">
        <f aca="false">IF($Y676="--","--",Y676+0.2)</f>
        <v>--</v>
      </c>
      <c r="AW676" s="601" t="s">
        <v>1151</v>
      </c>
      <c r="AX676" s="599" t="str">
        <f aca="false">AV676</f>
        <v>--</v>
      </c>
      <c r="AY676" s="540" t="n">
        <f aca="false">IF(D676&gt;2,AU676,AU676-AV676)</f>
        <v>20</v>
      </c>
      <c r="AZ676" s="540" t="n">
        <f aca="false">N676</f>
        <v>0.5</v>
      </c>
      <c r="BA676" s="540" t="n">
        <f aca="false">P676</f>
        <v>4.16</v>
      </c>
      <c r="BB676" s="581" t="n">
        <f aca="false">IF(F676=0,IF(ROUND(AY676*(((N676*P676)+(((D676+M676*2)/6)*P676))-ROUND(((D676+M676*2)^2)*((PI()*96.379/(4*360))-((SIN((96.379/2)*PI()/180))*(COS((96.379/2)*PI()/180))/4)),4)),2),ROUND(AY676*(((N676*P676)+(((D676+M676*2)/4)*P676))-ROUND(((D676+M676*2)^2)*((PI()*120/(4*360))-((SIN((120/2)*PI()/180))*(COS((120/2)*PI()/180))/4)),4)),2)),0)</f>
        <v>0</v>
      </c>
      <c r="BC676" s="591" t="n">
        <f aca="false">IF(F676&gt;0,ROUND(AY676*N676*P676,2),0)</f>
        <v>41.6</v>
      </c>
      <c r="BD676" s="591" t="n">
        <f aca="false">SUM(Q676:U676,AH676:AL676)</f>
        <v>261.25</v>
      </c>
      <c r="BE676" s="591" t="n">
        <f aca="false">IF(F676=0,ROUND((PI()*((D676+M676*2)^2)/4)*AY676,2),ROUND((D676+M676*2)*(F676+M676*2)*AY676,2))</f>
        <v>158.59</v>
      </c>
      <c r="BF676" s="582" t="n">
        <f aca="false">IF(($I676+M676-0.15)&lt;=2,($I676+M676+0.15),IF(($I676+M676)&lt;=3,2.35,($I676+M676+0.2)-0.85))</f>
        <v>2.35</v>
      </c>
      <c r="BG676" s="582" t="n">
        <f aca="false">IF(D676&gt;2,(I676-F676-M676-0.11),IF(($I676+M676)&lt;=2,0,IF(($I676+M676)&gt;3,0.85,(I676+M676+0.2-BF676))))</f>
        <v>0.2072559957658</v>
      </c>
      <c r="BH676" s="582" t="n">
        <f aca="false">IF(D676&gt;2,ROUND(((1.42+0.4)+(0.91+0.4))*2*BG676,2),ROUND(AV676*AX676*BF676,2))</f>
        <v>1.3</v>
      </c>
      <c r="BI676" s="582" t="n">
        <f aca="false">ROUND(((PI()*0.9^2)/4)*BG676,2)</f>
        <v>0.13</v>
      </c>
      <c r="BJ676" s="593" t="n">
        <f aca="false">ROUND(BD676-BE676-BH676-BI676-BB676-BC676,2)</f>
        <v>59.63</v>
      </c>
      <c r="BK676" s="594"/>
    </row>
    <row r="677" customFormat="false" ht="14.25" hidden="false" customHeight="false" outlineLevel="0" collapsed="false">
      <c r="A677" s="503"/>
      <c r="B677" s="504"/>
      <c r="C677" s="604"/>
      <c r="D677" s="505"/>
      <c r="E677" s="505"/>
      <c r="F677" s="505"/>
      <c r="G677" s="505"/>
      <c r="H677" s="507"/>
      <c r="I677" s="508"/>
      <c r="J677" s="508"/>
      <c r="K677" s="508"/>
      <c r="L677" s="509"/>
      <c r="M677" s="510"/>
      <c r="N677" s="510"/>
      <c r="O677" s="509"/>
      <c r="P677" s="509"/>
      <c r="Q677" s="511"/>
      <c r="R677" s="511"/>
      <c r="S677" s="511"/>
      <c r="T677" s="511"/>
      <c r="U677" s="511"/>
      <c r="V677" s="512"/>
      <c r="W677" s="513"/>
      <c r="X677" s="503"/>
      <c r="Y677" s="505"/>
      <c r="Z677" s="551"/>
      <c r="AA677" s="505"/>
      <c r="AB677" s="552"/>
      <c r="AC677" s="553"/>
      <c r="AD677" s="553"/>
      <c r="AE677" s="554"/>
      <c r="AF677" s="554"/>
      <c r="AG677" s="551"/>
      <c r="AH677" s="555"/>
      <c r="AI677" s="555"/>
      <c r="AJ677" s="555"/>
      <c r="AK677" s="555"/>
      <c r="AL677" s="555"/>
      <c r="AM677" s="553"/>
      <c r="AN677" s="556"/>
      <c r="AO677" s="503"/>
      <c r="AP677" s="504"/>
      <c r="AQ677" s="604"/>
      <c r="AR677" s="505"/>
      <c r="AS677" s="505"/>
      <c r="AT677" s="505"/>
      <c r="AU677" s="507"/>
      <c r="AV677" s="505"/>
      <c r="AW677" s="551"/>
      <c r="AX677" s="505"/>
      <c r="AY677" s="510"/>
      <c r="AZ677" s="510"/>
      <c r="BA677" s="510"/>
      <c r="BB677" s="509"/>
      <c r="BC677" s="509"/>
      <c r="BD677" s="509"/>
      <c r="BE677" s="509"/>
      <c r="BF677" s="511"/>
      <c r="BG677" s="511"/>
      <c r="BH677" s="511"/>
      <c r="BI677" s="511"/>
      <c r="BJ677" s="515"/>
      <c r="BK677" s="516"/>
    </row>
    <row r="678" s="456" customFormat="true" ht="14.25" hidden="false" customHeight="false" outlineLevel="0" collapsed="false">
      <c r="A678" s="517" t="s">
        <v>1741</v>
      </c>
      <c r="B678" s="504"/>
      <c r="C678" s="504"/>
      <c r="D678" s="505"/>
      <c r="E678" s="505"/>
      <c r="F678" s="505"/>
      <c r="G678" s="506"/>
      <c r="H678" s="507"/>
      <c r="I678" s="508"/>
      <c r="J678" s="508"/>
      <c r="K678" s="508"/>
      <c r="L678" s="509"/>
      <c r="M678" s="510"/>
      <c r="N678" s="510"/>
      <c r="O678" s="509"/>
      <c r="P678" s="509"/>
      <c r="Q678" s="511"/>
      <c r="R678" s="511"/>
      <c r="S678" s="511"/>
      <c r="T678" s="511"/>
      <c r="U678" s="511"/>
      <c r="V678" s="512"/>
      <c r="W678" s="513"/>
      <c r="X678" s="518" t="str">
        <f aca="false">$A678</f>
        <v>BACIA JE - JOÃO MENDES  (E)</v>
      </c>
      <c r="Y678" s="505"/>
      <c r="Z678" s="551"/>
      <c r="AA678" s="505"/>
      <c r="AB678" s="552"/>
      <c r="AC678" s="553"/>
      <c r="AD678" s="553"/>
      <c r="AE678" s="554"/>
      <c r="AF678" s="554"/>
      <c r="AG678" s="551"/>
      <c r="AH678" s="555"/>
      <c r="AI678" s="555"/>
      <c r="AJ678" s="555"/>
      <c r="AK678" s="555"/>
      <c r="AL678" s="555"/>
      <c r="AM678" s="553"/>
      <c r="AN678" s="556"/>
      <c r="AO678" s="518" t="str">
        <f aca="false">$A678</f>
        <v>BACIA JE - JOÃO MENDES  (E)</v>
      </c>
      <c r="AP678" s="504"/>
      <c r="AQ678" s="504"/>
      <c r="AR678" s="505"/>
      <c r="AS678" s="505"/>
      <c r="AT678" s="505"/>
      <c r="AU678" s="507"/>
      <c r="AV678" s="506"/>
      <c r="AW678" s="506"/>
      <c r="AX678" s="506"/>
      <c r="AY678" s="510"/>
      <c r="AZ678" s="510"/>
      <c r="BA678" s="510"/>
      <c r="BB678" s="509"/>
      <c r="BC678" s="509"/>
      <c r="BD678" s="509"/>
      <c r="BE678" s="509"/>
      <c r="BF678" s="509"/>
      <c r="BG678" s="509"/>
      <c r="BH678" s="509"/>
      <c r="BI678" s="509"/>
      <c r="BJ678" s="515"/>
      <c r="BK678" s="516"/>
    </row>
    <row r="679" customFormat="false" ht="14.25" hidden="false" customHeight="false" outlineLevel="0" collapsed="false">
      <c r="A679" s="557" t="s">
        <v>1742</v>
      </c>
      <c r="B679" s="504"/>
      <c r="C679" s="504"/>
      <c r="D679" s="505"/>
      <c r="E679" s="505"/>
      <c r="F679" s="505"/>
      <c r="G679" s="506"/>
      <c r="H679" s="507"/>
      <c r="I679" s="508"/>
      <c r="J679" s="508"/>
      <c r="K679" s="508"/>
      <c r="L679" s="509"/>
      <c r="M679" s="510"/>
      <c r="N679" s="510"/>
      <c r="O679" s="509"/>
      <c r="P679" s="509"/>
      <c r="Q679" s="511"/>
      <c r="R679" s="511"/>
      <c r="S679" s="511"/>
      <c r="T679" s="511"/>
      <c r="U679" s="511"/>
      <c r="V679" s="512"/>
      <c r="W679" s="513"/>
      <c r="X679" s="528" t="str">
        <f aca="false">$A679</f>
        <v>Avenida 2</v>
      </c>
      <c r="Y679" s="522"/>
      <c r="Z679" s="522"/>
      <c r="AA679" s="522"/>
      <c r="AB679" s="525"/>
      <c r="AC679" s="525"/>
      <c r="AD679" s="525"/>
      <c r="AE679" s="525"/>
      <c r="AF679" s="523"/>
      <c r="AG679" s="525"/>
      <c r="AH679" s="525"/>
      <c r="AI679" s="525"/>
      <c r="AJ679" s="525"/>
      <c r="AK679" s="525"/>
      <c r="AL679" s="525"/>
      <c r="AM679" s="525"/>
      <c r="AN679" s="527"/>
      <c r="AO679" s="557" t="str">
        <f aca="false">$A679</f>
        <v>Avenida 2</v>
      </c>
      <c r="AP679" s="504"/>
      <c r="AQ679" s="504"/>
      <c r="AR679" s="505"/>
      <c r="AS679" s="505"/>
      <c r="AT679" s="505"/>
      <c r="AU679" s="507"/>
      <c r="AV679" s="506"/>
      <c r="AW679" s="506"/>
      <c r="AX679" s="506"/>
      <c r="AY679" s="510"/>
      <c r="AZ679" s="510"/>
      <c r="BA679" s="510"/>
      <c r="BB679" s="509"/>
      <c r="BC679" s="509"/>
      <c r="BD679" s="509"/>
      <c r="BE679" s="509"/>
      <c r="BF679" s="509"/>
      <c r="BG679" s="509"/>
      <c r="BH679" s="509"/>
      <c r="BI679" s="509"/>
      <c r="BJ679" s="515"/>
      <c r="BK679" s="516"/>
    </row>
    <row r="680" customFormat="false" ht="14.25" hidden="false" customHeight="false" outlineLevel="0" collapsed="false">
      <c r="A680" s="530" t="s">
        <v>1743</v>
      </c>
      <c r="B680" s="531" t="s">
        <v>10</v>
      </c>
      <c r="C680" s="532" t="s">
        <v>1744</v>
      </c>
      <c r="D680" s="533" t="n">
        <v>0.4</v>
      </c>
      <c r="E680" s="534"/>
      <c r="F680" s="534"/>
      <c r="G680" s="533" t="s">
        <v>1150</v>
      </c>
      <c r="H680" s="535" t="n">
        <v>11</v>
      </c>
      <c r="I680" s="536" t="n">
        <v>1.2</v>
      </c>
      <c r="J680" s="536" t="n">
        <v>1.1951</v>
      </c>
      <c r="K680" s="536" t="n">
        <v>0.257</v>
      </c>
      <c r="L680" s="537" t="n">
        <f aca="false">ROUND((I680+J680)/2,2)</f>
        <v>1.2</v>
      </c>
      <c r="M680" s="538" t="n">
        <f aca="false">IF(F680=0,ROUND($D680*0.1,2),IF(D680&gt;2.8,0.18,0.15))</f>
        <v>0.04</v>
      </c>
      <c r="N680" s="538" t="n">
        <f aca="false">IF(F680=0,IF(ROUND($D680/4,2),IF(ROUND(($D680*1.2)/6,2)&lt;0.1,0.1,ROUND(($D680*1.2)/6,2))),0.5)</f>
        <v>0.1</v>
      </c>
      <c r="O680" s="537" t="n">
        <f aca="false">L680+M680+N680</f>
        <v>1.34</v>
      </c>
      <c r="P680" s="537" t="n">
        <f aca="false">IF(O680&lt;2,(D680+M680*2)+0.6,(D680+M680*2)+0.6+ROUNDUP(O680-2,0)*0.1)</f>
        <v>1.08</v>
      </c>
      <c r="Q680" s="539" t="n">
        <f aca="false">IF($O680&lt;=$W$4,ROUND(IF($O680&lt;1.5,$O680*$H680*$P680,1.5*$H680*$P680),2),0)</f>
        <v>15.92</v>
      </c>
      <c r="R680" s="539" t="n">
        <f aca="false">IF($O680&gt;$W$4,ROUND(IF($O680&lt;1.5,$O680*$H680*$P680,1.5*$H680*$P680),2),0)</f>
        <v>0</v>
      </c>
      <c r="S680" s="539" t="n">
        <f aca="false">IF($O680&gt;$W$4,ROUND(IF($O680&lt;1.5,0,IF($O680&gt;3,1.5*$H680*$P680,($O680-1.5)*$H680*$P680)),2),0)</f>
        <v>0</v>
      </c>
      <c r="T680" s="539" t="n">
        <f aca="false">IF($O680&gt;$W$4,ROUND(IF($O680&lt;3,0,IF($O680&gt;4.5,1.5*$H680*$P680,($O680-3)*$H680*$P680)),2),0)</f>
        <v>0</v>
      </c>
      <c r="U680" s="539" t="n">
        <f aca="false">IF($O680&gt;$W$4,ROUND(IF($O680&lt;4.5,0,IF($O680&gt;6,($O680-4.5)*$H680*$P680,($O680-4.5)*$H680*$P680)),2),0)</f>
        <v>0</v>
      </c>
      <c r="V680" s="540" t="n">
        <f aca="false">IF($O680&gt;$W$4,IF($O680&lt;=4,ROUND($H680*($O680+0.5)*2,2),0),0)</f>
        <v>0</v>
      </c>
      <c r="W680" s="541" t="n">
        <f aca="false">IF($O680&gt;$W$4,IF($O680&gt;4,ROUND($H680*($O680+0.5)*2,2),0),0)</f>
        <v>0</v>
      </c>
      <c r="X680" s="530" t="str">
        <f aca="false">A680</f>
        <v>JE8-1</v>
      </c>
      <c r="Y680" s="533" t="n">
        <f aca="false">IF($D680=0.4,1.2,IF($D680=0.6,1.2,IF($D680=0.8,1.3,IF($D680=1,1.5,IF($D680=1.2,1.7,IF($D680&lt;=2,2,"--"))))))</f>
        <v>1.2</v>
      </c>
      <c r="Z680" s="542" t="s">
        <v>1151</v>
      </c>
      <c r="AA680" s="534" t="n">
        <f aca="false">Y680</f>
        <v>1.2</v>
      </c>
      <c r="AB680" s="543" t="n">
        <f aca="false">IF($Y680="--","--",I680)</f>
        <v>1.2</v>
      </c>
      <c r="AC680" s="544" t="n">
        <f aca="false">IF($Y680="--","--",IF(D680&gt;1.5,0.15,ROUND($D680*0.1,2)))</f>
        <v>0.04</v>
      </c>
      <c r="AD680" s="544" t="n">
        <f aca="false">IF($Y680="--","--",0.15)</f>
        <v>0.15</v>
      </c>
      <c r="AE680" s="545" t="n">
        <f aca="false">IF($Y680="--","--",ROUND(AB680+AC680+AD680,2))</f>
        <v>1.39</v>
      </c>
      <c r="AF680" s="545" t="n">
        <f aca="false">IF($Y680="--","--",IF($AB680&lt;=2,$Y680+1,($Y680+1)+ROUNDUP($AB680-2,0)*0.1))</f>
        <v>2.2</v>
      </c>
      <c r="AG680" s="546" t="n">
        <f aca="false">IF($D680=0.4,0.92,IF($D680=0.6,0.68,IF($D680=0.8,0.74,IF($D680=1,0.7,IF($D680=1.2,0.66,IF($D680=1.5,0.6,IF($D680&lt;=2,(2.4-(D680+0.3)),"--")))))))</f>
        <v>0.92</v>
      </c>
      <c r="AH680" s="547" t="n">
        <f aca="false">IF($Y680="--","--",IF($AE680&lt;=$W$4,ROUND(IF($AE680&lt;1.5,$AE680*$AF680*$AG680,1.5*$AF680*$AG680),2),0))</f>
        <v>2.81</v>
      </c>
      <c r="AI680" s="547" t="n">
        <f aca="false">IF($Y680="--","--",IF($AE680&gt;$W$4,ROUND(IF($AE680&lt;1.5,$AE680*$AF680*$AG680,1.5*$AF680*$AG680),2),0))</f>
        <v>0</v>
      </c>
      <c r="AJ680" s="547" t="n">
        <f aca="false">IF($Y680="--","--",IF($AE680&gt;$W$4,ROUND(IF($AE680&lt;1.5,0,IF($AE680&gt;3,1.5*$AF680*$AG680,($AE680-1.5)*$AF680*$AG680)),2),0))</f>
        <v>0</v>
      </c>
      <c r="AK680" s="547" t="n">
        <f aca="false">IF($Y680="--","--",IF($AE680&gt;$W$4,ROUND(IF($AE680&lt;3,0,IF($AE680&gt;4.5,1.5*$AF680*$AG680,($AE680-3)*$AF680*$AG680)),2),0))</f>
        <v>0</v>
      </c>
      <c r="AL680" s="547" t="n">
        <f aca="false">IF($Y680="--","--",IF($AE680&gt;$W$4,ROUND(IF($AE680&lt;4.5,0,IF($AE680&gt;6,($AE680-4.5)*$AF680*$AG680,($AE680-4.5)*$AF680*$AG680)),2),0))</f>
        <v>0</v>
      </c>
      <c r="AM680" s="544" t="n">
        <f aca="false">IF($Y680="--","--",IF($AE680&gt;$W$4,IF($AE680&lt;=4,ROUND(($AG680*4)*($AE680+0.5)*2,2),0),0))</f>
        <v>0</v>
      </c>
      <c r="AN680" s="548" t="n">
        <f aca="false">IF($Y680="--","--",IF($AE680&gt;$W$4,IF($AE680&gt;4,ROUND(($AG680*4)*($AE680+0.5)*2,2),0),0))</f>
        <v>0</v>
      </c>
      <c r="AO680" s="530" t="s">
        <v>1743</v>
      </c>
      <c r="AP680" s="531" t="s">
        <v>10</v>
      </c>
      <c r="AQ680" s="532" t="s">
        <v>1744</v>
      </c>
      <c r="AR680" s="533" t="n">
        <v>0.4</v>
      </c>
      <c r="AS680" s="534"/>
      <c r="AT680" s="534"/>
      <c r="AU680" s="535" t="n">
        <v>11</v>
      </c>
      <c r="AV680" s="533" t="n">
        <f aca="false">IF($Y680="--","--",Y680+0.2)</f>
        <v>1.4</v>
      </c>
      <c r="AW680" s="542" t="s">
        <v>1151</v>
      </c>
      <c r="AX680" s="534" t="n">
        <f aca="false">AV680</f>
        <v>1.4</v>
      </c>
      <c r="AY680" s="538" t="n">
        <f aca="false">IF(D680&gt;2,AU680,AU680-AV680)</f>
        <v>9.6</v>
      </c>
      <c r="AZ680" s="538" t="n">
        <f aca="false">N680</f>
        <v>0.1</v>
      </c>
      <c r="BA680" s="538" t="n">
        <f aca="false">P680</f>
        <v>1.08</v>
      </c>
      <c r="BB680" s="537" t="n">
        <f aca="false">IF(F680=0,IF(ROUND(AY680*(((N680*P680)+(((D680+M680*2)/6)*P680))-ROUND(((D680+M680*2)^2)*((PI()*96.379/(4*360))-((SIN((96.379/2)*PI()/180))*(COS((96.379/2)*PI()/180))/4)),4)),2),ROUND(AY680*(((N680*P680)+(((D680+M680*2)/4)*P680))-ROUND(((D680+M680*2)^2)*((PI()*120/(4*360))-((SIN((120/2)*PI()/180))*(COS((120/2)*PI()/180))/4)),4)),2)),0)</f>
        <v>1.94</v>
      </c>
      <c r="BC680" s="549" t="n">
        <f aca="false">IF(F680&gt;0,ROUND(AY680*N680*P680,2),0)</f>
        <v>0</v>
      </c>
      <c r="BD680" s="549" t="n">
        <f aca="false">SUM(Q680:U680,AH680:AL680)</f>
        <v>18.73</v>
      </c>
      <c r="BE680" s="549" t="n">
        <f aca="false">IF(F680=0,ROUND((PI()*((D680+M680*2)^2)/4)*AY680,2),ROUND((D680+M680*2)*(F680+M680*2)*AY680,2))</f>
        <v>1.74</v>
      </c>
      <c r="BF680" s="539" t="n">
        <f aca="false">IF(($I680+M680-0.15)&lt;=2,($I680+M680+0.15),IF(($I680+M680)&lt;=3,2.35,($I680+M680+0.2)-0.85))</f>
        <v>1.39</v>
      </c>
      <c r="BG680" s="539" t="n">
        <f aca="false">IF(D680&gt;2,(I680-F680-M680-0.11),IF(($I680+M680)&lt;=2,0,IF(($I680+M680)&gt;3,0.85,(I680+M680+0.2-BF680))))</f>
        <v>0</v>
      </c>
      <c r="BH680" s="539" t="n">
        <f aca="false">IF(D680&gt;2,ROUND(((1.42+0.4)+(0.91+0.4))*2*BG680,2),ROUND(AV680*AX680*BF680,2))</f>
        <v>2.72</v>
      </c>
      <c r="BI680" s="539" t="n">
        <f aca="false">ROUND(((PI()*0.9^2)/4)*BG680,2)</f>
        <v>0</v>
      </c>
      <c r="BJ680" s="550" t="n">
        <f aca="false">ROUND(BD680-BE680-BH680-BI680-BB680-BC680,2)</f>
        <v>12.33</v>
      </c>
      <c r="BK680" s="516"/>
    </row>
    <row r="681" customFormat="false" ht="14.25" hidden="false" customHeight="false" outlineLevel="0" collapsed="false">
      <c r="A681" s="503"/>
      <c r="B681" s="504"/>
      <c r="C681" s="604"/>
      <c r="D681" s="505"/>
      <c r="E681" s="505"/>
      <c r="F681" s="505"/>
      <c r="G681" s="505"/>
      <c r="H681" s="507"/>
      <c r="I681" s="508"/>
      <c r="J681" s="508"/>
      <c r="K681" s="508"/>
      <c r="L681" s="509"/>
      <c r="M681" s="510"/>
      <c r="N681" s="510"/>
      <c r="O681" s="509"/>
      <c r="P681" s="509"/>
      <c r="Q681" s="511"/>
      <c r="R681" s="511"/>
      <c r="S681" s="511"/>
      <c r="T681" s="511"/>
      <c r="U681" s="511"/>
      <c r="V681" s="512"/>
      <c r="W681" s="513"/>
      <c r="X681" s="518"/>
      <c r="Y681" s="505"/>
      <c r="Z681" s="551"/>
      <c r="AA681" s="505"/>
      <c r="AB681" s="552"/>
      <c r="AC681" s="553"/>
      <c r="AD681" s="553"/>
      <c r="AE681" s="554"/>
      <c r="AF681" s="554"/>
      <c r="AG681" s="551"/>
      <c r="AH681" s="555"/>
      <c r="AI681" s="555"/>
      <c r="AJ681" s="555"/>
      <c r="AK681" s="555"/>
      <c r="AL681" s="555"/>
      <c r="AM681" s="553"/>
      <c r="AN681" s="556"/>
      <c r="AO681" s="518"/>
      <c r="AP681" s="504"/>
      <c r="AQ681" s="604"/>
      <c r="AR681" s="505"/>
      <c r="AS681" s="505"/>
      <c r="AT681" s="505"/>
      <c r="AU681" s="507"/>
      <c r="AV681" s="505"/>
      <c r="AW681" s="551"/>
      <c r="AX681" s="505"/>
      <c r="AY681" s="510"/>
      <c r="AZ681" s="510"/>
      <c r="BA681" s="510"/>
      <c r="BB681" s="509"/>
      <c r="BC681" s="509"/>
      <c r="BD681" s="509"/>
      <c r="BE681" s="509"/>
      <c r="BF681" s="511"/>
      <c r="BG681" s="511"/>
      <c r="BH681" s="511"/>
      <c r="BI681" s="511"/>
      <c r="BJ681" s="515"/>
      <c r="BK681" s="516"/>
    </row>
    <row r="682" s="456" customFormat="true" ht="14.25" hidden="false" customHeight="false" outlineLevel="0" collapsed="false">
      <c r="A682" s="557" t="s">
        <v>1742</v>
      </c>
      <c r="B682" s="504"/>
      <c r="C682" s="504"/>
      <c r="D682" s="505"/>
      <c r="E682" s="505"/>
      <c r="F682" s="505"/>
      <c r="G682" s="506"/>
      <c r="H682" s="507"/>
      <c r="I682" s="508"/>
      <c r="J682" s="508"/>
      <c r="K682" s="508"/>
      <c r="L682" s="509"/>
      <c r="M682" s="510"/>
      <c r="N682" s="510"/>
      <c r="O682" s="509"/>
      <c r="P682" s="509"/>
      <c r="Q682" s="511"/>
      <c r="R682" s="511"/>
      <c r="S682" s="511"/>
      <c r="T682" s="511"/>
      <c r="U682" s="511"/>
      <c r="V682" s="512"/>
      <c r="W682" s="513"/>
      <c r="X682" s="528" t="str">
        <f aca="false">$A682</f>
        <v>Avenida 2</v>
      </c>
      <c r="Y682" s="522"/>
      <c r="Z682" s="522"/>
      <c r="AA682" s="522"/>
      <c r="AB682" s="525"/>
      <c r="AC682" s="525"/>
      <c r="AD682" s="525"/>
      <c r="AE682" s="525"/>
      <c r="AF682" s="523"/>
      <c r="AG682" s="525"/>
      <c r="AH682" s="525"/>
      <c r="AI682" s="525"/>
      <c r="AJ682" s="525"/>
      <c r="AK682" s="525"/>
      <c r="AL682" s="525"/>
      <c r="AM682" s="525"/>
      <c r="AN682" s="527"/>
      <c r="AO682" s="557" t="str">
        <f aca="false">$A682</f>
        <v>Avenida 2</v>
      </c>
      <c r="AP682" s="504"/>
      <c r="AQ682" s="504"/>
      <c r="AR682" s="505"/>
      <c r="AS682" s="505"/>
      <c r="AT682" s="505"/>
      <c r="AU682" s="507"/>
      <c r="AV682" s="506"/>
      <c r="AW682" s="506"/>
      <c r="AX682" s="506"/>
      <c r="AY682" s="510"/>
      <c r="AZ682" s="510"/>
      <c r="BA682" s="510"/>
      <c r="BB682" s="509"/>
      <c r="BC682" s="509"/>
      <c r="BD682" s="509"/>
      <c r="BE682" s="509"/>
      <c r="BF682" s="509"/>
      <c r="BG682" s="509"/>
      <c r="BH682" s="509"/>
      <c r="BI682" s="509"/>
      <c r="BJ682" s="515"/>
      <c r="BK682" s="516"/>
    </row>
    <row r="683" customFormat="false" ht="14.25" hidden="false" customHeight="false" outlineLevel="0" collapsed="false">
      <c r="A683" s="558" t="s">
        <v>1745</v>
      </c>
      <c r="B683" s="570" t="s">
        <v>10</v>
      </c>
      <c r="C683" s="559" t="s">
        <v>1746</v>
      </c>
      <c r="D683" s="560" t="n">
        <v>0.4</v>
      </c>
      <c r="E683" s="561"/>
      <c r="F683" s="561"/>
      <c r="G683" s="560" t="s">
        <v>1150</v>
      </c>
      <c r="H683" s="562" t="n">
        <v>30</v>
      </c>
      <c r="I683" s="563" t="n">
        <v>1</v>
      </c>
      <c r="J683" s="563" t="n">
        <v>1</v>
      </c>
      <c r="K683" s="536" t="n">
        <v>0</v>
      </c>
      <c r="L683" s="537" t="n">
        <f aca="false">ROUND((I683+J683)/2,2)</f>
        <v>1</v>
      </c>
      <c r="M683" s="538" t="n">
        <f aca="false">IF(F683=0,ROUND($D683*0.1,2),IF(D683&gt;2.8,0.18,0.15))</f>
        <v>0.04</v>
      </c>
      <c r="N683" s="538" t="n">
        <f aca="false">IF(F683=0,IF(ROUND($D683/4,2),IF(ROUND(($D683*1.2)/6,2)&lt;0.1,0.1,ROUND(($D683*1.2)/6,2))),0.5)</f>
        <v>0.1</v>
      </c>
      <c r="O683" s="537" t="n">
        <f aca="false">L683+M683+N683</f>
        <v>1.14</v>
      </c>
      <c r="P683" s="537" t="n">
        <f aca="false">IF(O683&lt;2,(D683+M683*2)+0.6,(D683+M683*2)+0.6+ROUNDUP(O683-2,0)*0.1)</f>
        <v>1.08</v>
      </c>
      <c r="Q683" s="539" t="n">
        <f aca="false">IF($O683&lt;=$W$4,ROUND(IF($O683&lt;1.5,$O683*$H683*$P683,1.5*$H683*$P683),2),0)</f>
        <v>36.94</v>
      </c>
      <c r="R683" s="539" t="n">
        <f aca="false">IF($O683&gt;$W$4,ROUND(IF($O683&lt;1.5,$O683*$H683*$P683,1.5*$H683*$P683),2),0)</f>
        <v>0</v>
      </c>
      <c r="S683" s="539" t="n">
        <f aca="false">IF($O683&gt;$W$4,ROUND(IF($O683&lt;1.5,0,IF($O683&gt;3,1.5*$H683*$P683,($O683-1.5)*$H683*$P683)),2),0)</f>
        <v>0</v>
      </c>
      <c r="T683" s="539" t="n">
        <f aca="false">IF($O683&gt;$W$4,ROUND(IF($O683&lt;3,0,IF($O683&gt;4.5,1.5*$H683*$P683,($O683-3)*$H683*$P683)),2),0)</f>
        <v>0</v>
      </c>
      <c r="U683" s="539" t="n">
        <f aca="false">IF($O683&gt;$W$4,ROUND(IF($O683&lt;4.5,0,IF($O683&gt;6,($O683-4.5)*$H683*$P683,($O683-4.5)*$H683*$P683)),2),0)</f>
        <v>0</v>
      </c>
      <c r="V683" s="540" t="n">
        <f aca="false">IF($O683&gt;$W$4,IF($O683&lt;=4,ROUND($H683*($O683+0.5)*2,2),0),0)</f>
        <v>0</v>
      </c>
      <c r="W683" s="541" t="n">
        <f aca="false">IF($O683&gt;$W$4,IF($O683&gt;4,ROUND($H683*($O683+0.5)*2,2),0),0)</f>
        <v>0</v>
      </c>
      <c r="X683" s="558" t="str">
        <f aca="false">A683</f>
        <v>JE1</v>
      </c>
      <c r="Y683" s="560" t="n">
        <f aca="false">IF($D683=0.4,1.2,IF($D683=0.6,1.2,IF($D683=0.8,1.3,IF($D683=1,1.5,IF($D683=1.2,1.7,IF($D683&lt;=2,2,"--"))))))</f>
        <v>1.2</v>
      </c>
      <c r="Z683" s="564" t="s">
        <v>1151</v>
      </c>
      <c r="AA683" s="561" t="n">
        <f aca="false">Y683</f>
        <v>1.2</v>
      </c>
      <c r="AB683" s="543" t="n">
        <f aca="false">IF($Y683="--","--",I683)</f>
        <v>1</v>
      </c>
      <c r="AC683" s="544" t="n">
        <f aca="false">IF($Y683="--","--",IF(D683&gt;1.5,0.15,ROUND($D683*0.1,2)))</f>
        <v>0.04</v>
      </c>
      <c r="AD683" s="544" t="n">
        <f aca="false">IF($Y683="--","--",0.15)</f>
        <v>0.15</v>
      </c>
      <c r="AE683" s="545" t="n">
        <f aca="false">IF($Y683="--","--",ROUND(AB683+AC683+AD683,2))</f>
        <v>1.19</v>
      </c>
      <c r="AF683" s="565" t="n">
        <f aca="false">IF($Y683="--","--",IF($AB683&lt;=2,$Y683+1,($Y683+1)+ROUNDUP($AB683-2,0)*0.1))</f>
        <v>2.2</v>
      </c>
      <c r="AG683" s="566" t="n">
        <f aca="false">IF($D683=0.4,0.92,IF($D683=0.6,0.68,IF($D683=0.8,0.74,IF($D683=1,0.7,IF($D683=1.2,0.66,IF($D683=1.5,0.6,IF($D683&lt;=2,(2.4-(D683+0.3)),"--")))))))</f>
        <v>0.92</v>
      </c>
      <c r="AH683" s="547" t="n">
        <f aca="false">IF($Y683="--","--",IF($AE683&lt;=$W$4,ROUND(IF($AE683&lt;1.5,$AE683*$AF683*$AG683,1.5*$AF683*$AG683),2),0))</f>
        <v>2.41</v>
      </c>
      <c r="AI683" s="547" t="n">
        <f aca="false">IF($Y683="--","--",IF($AE683&gt;$W$4,ROUND(IF($AE683&lt;1.5,$AE683*$AF683*$AG683,1.5*$AF683*$AG683),2),0))</f>
        <v>0</v>
      </c>
      <c r="AJ683" s="547" t="n">
        <f aca="false">IF($Y683="--","--",IF($AE683&gt;$W$4,ROUND(IF($AE683&lt;1.5,0,IF($AE683&gt;3,1.5*$AF683*$AG683,($AE683-1.5)*$AF683*$AG683)),2),0))</f>
        <v>0</v>
      </c>
      <c r="AK683" s="547" t="n">
        <f aca="false">IF($Y683="--","--",IF($AE683&gt;$W$4,ROUND(IF($AE683&lt;3,0,IF($AE683&gt;4.5,1.5*$AF683*$AG683,($AE683-3)*$AF683*$AG683)),2),0))</f>
        <v>0</v>
      </c>
      <c r="AL683" s="547" t="n">
        <f aca="false">IF($Y683="--","--",IF($AE683&gt;$W$4,ROUND(IF($AE683&lt;4.5,0,IF($AE683&gt;6,($AE683-4.5)*$AF683*$AG683,($AE683-4.5)*$AF683*$AG683)),2),0))</f>
        <v>0</v>
      </c>
      <c r="AM683" s="544" t="n">
        <f aca="false">IF($Y683="--","--",IF($AE683&gt;$W$4,IF($AE683&lt;=4,ROUND(($AG683*4)*($AE683+0.5)*2,2),0),0))</f>
        <v>0</v>
      </c>
      <c r="AN683" s="548" t="n">
        <f aca="false">IF($Y683="--","--",IF($AE683&gt;$W$4,IF($AE683&gt;4,ROUND(($AG683*4)*($AE683+0.5)*2,2),0),0))</f>
        <v>0</v>
      </c>
      <c r="AO683" s="558" t="s">
        <v>1745</v>
      </c>
      <c r="AP683" s="570" t="s">
        <v>10</v>
      </c>
      <c r="AQ683" s="571" t="s">
        <v>1746</v>
      </c>
      <c r="AR683" s="560" t="n">
        <v>0.4</v>
      </c>
      <c r="AS683" s="561"/>
      <c r="AT683" s="561"/>
      <c r="AU683" s="562" t="n">
        <v>30</v>
      </c>
      <c r="AV683" s="560" t="n">
        <f aca="false">IF($Y683="--","--",Y683+0.2)</f>
        <v>1.4</v>
      </c>
      <c r="AW683" s="564" t="s">
        <v>1151</v>
      </c>
      <c r="AX683" s="561" t="n">
        <f aca="false">AV683</f>
        <v>1.4</v>
      </c>
      <c r="AY683" s="538" t="n">
        <f aca="false">IF(D683&gt;2,AU683,AU683-AV683)</f>
        <v>28.6</v>
      </c>
      <c r="AZ683" s="538" t="n">
        <f aca="false">N683</f>
        <v>0.1</v>
      </c>
      <c r="BA683" s="538" t="n">
        <f aca="false">P683</f>
        <v>1.08</v>
      </c>
      <c r="BB683" s="537" t="n">
        <f aca="false">IF(F683=0,IF(ROUND(AY683*(((N683*P683)+(((D683+M683*2)/6)*P683))-ROUND(((D683+M683*2)^2)*((PI()*96.379/(4*360))-((SIN((96.379/2)*PI()/180))*(COS((96.379/2)*PI()/180))/4)),4)),2),ROUND(AY683*(((N683*P683)+(((D683+M683*2)/4)*P683))-ROUND(((D683+M683*2)^2)*((PI()*120/(4*360))-((SIN((120/2)*PI()/180))*(COS((120/2)*PI()/180))/4)),4)),2)),0)</f>
        <v>5.78</v>
      </c>
      <c r="BC683" s="549" t="n">
        <f aca="false">IF(F683&gt;0,ROUND(AY683*N683*P683,2),0)</f>
        <v>0</v>
      </c>
      <c r="BD683" s="549" t="n">
        <f aca="false">SUM(Q683:U683,AH683:AL683)</f>
        <v>39.35</v>
      </c>
      <c r="BE683" s="549" t="n">
        <f aca="false">IF(F683=0,ROUND((PI()*((D683+M683*2)^2)/4)*AY683,2),ROUND((D683+M683*2)*(F683+M683*2)*AY683,2))</f>
        <v>5.18</v>
      </c>
      <c r="BF683" s="572" t="n">
        <f aca="false">IF(($I683+M683-0.15)&lt;=2,($I683+M683+0.15),IF(($I683+M683)&lt;=3,2.35,($I683+M683+0.2)-0.85))</f>
        <v>1.19</v>
      </c>
      <c r="BG683" s="572" t="n">
        <f aca="false">IF(D683&gt;2,(I683-F683-M683-0.11),IF(($I683+M683)&lt;=2,0,IF(($I683+M683)&gt;3,0.85,(I683+M683+0.2-BF683))))</f>
        <v>0</v>
      </c>
      <c r="BH683" s="572" t="n">
        <f aca="false">IF(D683&gt;2,ROUND(((1.42+0.4)+(0.91+0.4))*2*BG683,2),ROUND(AV683*AX683*BF683,2))</f>
        <v>2.33</v>
      </c>
      <c r="BI683" s="572" t="n">
        <f aca="false">ROUND(((PI()*0.9^2)/4)*BG683,2)</f>
        <v>0</v>
      </c>
      <c r="BJ683" s="550" t="n">
        <f aca="false">ROUND(BD683-BE683-BH683-BI683-BB683-BC683,2)</f>
        <v>26.06</v>
      </c>
      <c r="BK683" s="516"/>
    </row>
    <row r="684" customFormat="false" ht="14.25" hidden="false" customHeight="false" outlineLevel="0" collapsed="false">
      <c r="A684" s="558" t="s">
        <v>1746</v>
      </c>
      <c r="B684" s="570" t="s">
        <v>10</v>
      </c>
      <c r="C684" s="559" t="s">
        <v>1747</v>
      </c>
      <c r="D684" s="560" t="n">
        <v>0.4</v>
      </c>
      <c r="E684" s="561"/>
      <c r="F684" s="561"/>
      <c r="G684" s="560" t="s">
        <v>1150</v>
      </c>
      <c r="H684" s="562" t="n">
        <v>30</v>
      </c>
      <c r="I684" s="563" t="n">
        <v>1</v>
      </c>
      <c r="J684" s="563" t="n">
        <v>1.0012</v>
      </c>
      <c r="K684" s="536" t="n">
        <v>0</v>
      </c>
      <c r="L684" s="537" t="n">
        <f aca="false">ROUND((I684+J684)/2,2)</f>
        <v>1</v>
      </c>
      <c r="M684" s="538" t="n">
        <f aca="false">IF(F684=0,ROUND($D684*0.1,2),IF(D684&gt;2.8,0.18,0.15))</f>
        <v>0.04</v>
      </c>
      <c r="N684" s="538" t="n">
        <f aca="false">IF(F684=0,IF(ROUND($D684/4,2),IF(ROUND(($D684*1.2)/6,2)&lt;0.1,0.1,ROUND(($D684*1.2)/6,2))),0.5)</f>
        <v>0.1</v>
      </c>
      <c r="O684" s="537" t="n">
        <f aca="false">L684+M684+N684</f>
        <v>1.14</v>
      </c>
      <c r="P684" s="537" t="n">
        <f aca="false">IF(O684&lt;2,(D684+M684*2)+0.6,(D684+M684*2)+0.6+ROUNDUP(O684-2,0)*0.1)</f>
        <v>1.08</v>
      </c>
      <c r="Q684" s="539" t="n">
        <f aca="false">IF($O684&lt;=$W$4,ROUND(IF($O684&lt;1.5,$O684*$H684*$P684,1.5*$H684*$P684),2),0)</f>
        <v>36.94</v>
      </c>
      <c r="R684" s="539" t="n">
        <f aca="false">IF($O684&gt;$W$4,ROUND(IF($O684&lt;1.5,$O684*$H684*$P684,1.5*$H684*$P684),2),0)</f>
        <v>0</v>
      </c>
      <c r="S684" s="539" t="n">
        <f aca="false">IF($O684&gt;$W$4,ROUND(IF($O684&lt;1.5,0,IF($O684&gt;3,1.5*$H684*$P684,($O684-1.5)*$H684*$P684)),2),0)</f>
        <v>0</v>
      </c>
      <c r="T684" s="539" t="n">
        <f aca="false">IF($O684&gt;$W$4,ROUND(IF($O684&lt;3,0,IF($O684&gt;4.5,1.5*$H684*$P684,($O684-3)*$H684*$P684)),2),0)</f>
        <v>0</v>
      </c>
      <c r="U684" s="539" t="n">
        <f aca="false">IF($O684&gt;$W$4,ROUND(IF($O684&lt;4.5,0,IF($O684&gt;6,($O684-4.5)*$H684*$P684,($O684-4.5)*$H684*$P684)),2),0)</f>
        <v>0</v>
      </c>
      <c r="V684" s="540" t="n">
        <f aca="false">IF($O684&gt;$W$4,IF($O684&lt;=4,ROUND($H684*($O684+0.5)*2,2),0),0)</f>
        <v>0</v>
      </c>
      <c r="W684" s="541" t="n">
        <f aca="false">IF($O684&gt;$W$4,IF($O684&gt;4,ROUND($H684*($O684+0.5)*2,2),0),0)</f>
        <v>0</v>
      </c>
      <c r="X684" s="558" t="str">
        <f aca="false">A684</f>
        <v>JE2</v>
      </c>
      <c r="Y684" s="560" t="n">
        <f aca="false">IF($D684=0.4,1.2,IF($D684=0.6,1.2,IF($D684=0.8,1.3,IF($D684=1,1.5,IF($D684=1.2,1.7,IF($D684&lt;=2,2,"--"))))))</f>
        <v>1.2</v>
      </c>
      <c r="Z684" s="564" t="s">
        <v>1151</v>
      </c>
      <c r="AA684" s="561" t="n">
        <f aca="false">Y684</f>
        <v>1.2</v>
      </c>
      <c r="AB684" s="543" t="n">
        <f aca="false">IF($Y684="--","--",I684)</f>
        <v>1</v>
      </c>
      <c r="AC684" s="544" t="n">
        <f aca="false">IF($Y684="--","--",IF(D684&gt;1.5,0.15,ROUND($D684*0.1,2)))</f>
        <v>0.04</v>
      </c>
      <c r="AD684" s="544" t="n">
        <f aca="false">IF($Y684="--","--",0.15)</f>
        <v>0.15</v>
      </c>
      <c r="AE684" s="545" t="n">
        <f aca="false">IF($Y684="--","--",ROUND(AB684+AC684+AD684,2))</f>
        <v>1.19</v>
      </c>
      <c r="AF684" s="565" t="n">
        <f aca="false">IF($Y684="--","--",IF($AB684&lt;=2,$Y684+1,($Y684+1)+ROUNDUP($AB684-2,0)*0.1))</f>
        <v>2.2</v>
      </c>
      <c r="AG684" s="566" t="n">
        <f aca="false">IF($D684=0.4,0.92,IF($D684=0.6,0.68,IF($D684=0.8,0.74,IF($D684=1,0.7,IF($D684=1.2,0.66,IF($D684=1.5,0.6,IF($D684&lt;=2,(2.4-(D684+0.3)),"--")))))))</f>
        <v>0.92</v>
      </c>
      <c r="AH684" s="547" t="n">
        <f aca="false">IF($Y684="--","--",IF($AE684&lt;=$W$4,ROUND(IF($AE684&lt;1.5,$AE684*$AF684*$AG684,1.5*$AF684*$AG684),2),0))</f>
        <v>2.41</v>
      </c>
      <c r="AI684" s="547" t="n">
        <f aca="false">IF($Y684="--","--",IF($AE684&gt;$W$4,ROUND(IF($AE684&lt;1.5,$AE684*$AF684*$AG684,1.5*$AF684*$AG684),2),0))</f>
        <v>0</v>
      </c>
      <c r="AJ684" s="547" t="n">
        <f aca="false">IF($Y684="--","--",IF($AE684&gt;$W$4,ROUND(IF($AE684&lt;1.5,0,IF($AE684&gt;3,1.5*$AF684*$AG684,($AE684-1.5)*$AF684*$AG684)),2),0))</f>
        <v>0</v>
      </c>
      <c r="AK684" s="547" t="n">
        <f aca="false">IF($Y684="--","--",IF($AE684&gt;$W$4,ROUND(IF($AE684&lt;3,0,IF($AE684&gt;4.5,1.5*$AF684*$AG684,($AE684-3)*$AF684*$AG684)),2),0))</f>
        <v>0</v>
      </c>
      <c r="AL684" s="547" t="n">
        <f aca="false">IF($Y684="--","--",IF($AE684&gt;$W$4,ROUND(IF($AE684&lt;4.5,0,IF($AE684&gt;6,($AE684-4.5)*$AF684*$AG684,($AE684-4.5)*$AF684*$AG684)),2),0))</f>
        <v>0</v>
      </c>
      <c r="AM684" s="544" t="n">
        <f aca="false">IF($Y684="--","--",IF($AE684&gt;$W$4,IF($AE684&lt;=4,ROUND(($AG684*4)*($AE684+0.5)*2,2),0),0))</f>
        <v>0</v>
      </c>
      <c r="AN684" s="548" t="n">
        <f aca="false">IF($Y684="--","--",IF($AE684&gt;$W$4,IF($AE684&gt;4,ROUND(($AG684*4)*($AE684+0.5)*2,2),0),0))</f>
        <v>0</v>
      </c>
      <c r="AO684" s="558" t="s">
        <v>1746</v>
      </c>
      <c r="AP684" s="570" t="s">
        <v>10</v>
      </c>
      <c r="AQ684" s="571" t="s">
        <v>1747</v>
      </c>
      <c r="AR684" s="560" t="n">
        <v>0.4</v>
      </c>
      <c r="AS684" s="561"/>
      <c r="AT684" s="561"/>
      <c r="AU684" s="562" t="n">
        <v>30</v>
      </c>
      <c r="AV684" s="560" t="n">
        <f aca="false">IF($Y684="--","--",Y684+0.2)</f>
        <v>1.4</v>
      </c>
      <c r="AW684" s="564" t="s">
        <v>1151</v>
      </c>
      <c r="AX684" s="561" t="n">
        <f aca="false">AV684</f>
        <v>1.4</v>
      </c>
      <c r="AY684" s="538" t="n">
        <f aca="false">IF(D684&gt;2,AU684,AU684-AV684)</f>
        <v>28.6</v>
      </c>
      <c r="AZ684" s="538" t="n">
        <f aca="false">N684</f>
        <v>0.1</v>
      </c>
      <c r="BA684" s="538" t="n">
        <f aca="false">P684</f>
        <v>1.08</v>
      </c>
      <c r="BB684" s="537" t="n">
        <f aca="false">IF(F684=0,IF(ROUND(AY684*(((N684*P684)+(((D684+M684*2)/6)*P684))-ROUND(((D684+M684*2)^2)*((PI()*96.379/(4*360))-((SIN((96.379/2)*PI()/180))*(COS((96.379/2)*PI()/180))/4)),4)),2),ROUND(AY684*(((N684*P684)+(((D684+M684*2)/4)*P684))-ROUND(((D684+M684*2)^2)*((PI()*120/(4*360))-((SIN((120/2)*PI()/180))*(COS((120/2)*PI()/180))/4)),4)),2)),0)</f>
        <v>5.78</v>
      </c>
      <c r="BC684" s="549" t="n">
        <f aca="false">IF(F684&gt;0,ROUND(AY684*N684*P684,2),0)</f>
        <v>0</v>
      </c>
      <c r="BD684" s="549" t="n">
        <f aca="false">SUM(Q684:U684,AH684:AL684)</f>
        <v>39.35</v>
      </c>
      <c r="BE684" s="549" t="n">
        <f aca="false">IF(F684=0,ROUND((PI()*((D684+M684*2)^2)/4)*AY684,2),ROUND((D684+M684*2)*(F684+M684*2)*AY684,2))</f>
        <v>5.18</v>
      </c>
      <c r="BF684" s="572" t="n">
        <f aca="false">IF(($I684+M684-0.15)&lt;=2,($I684+M684+0.15),IF(($I684+M684)&lt;=3,2.35,($I684+M684+0.2)-0.85))</f>
        <v>1.19</v>
      </c>
      <c r="BG684" s="572" t="n">
        <f aca="false">IF(D684&gt;2,(I684-F684-M684-0.11),IF(($I684+M684)&lt;=2,0,IF(($I684+M684)&gt;3,0.85,(I684+M684+0.2-BF684))))</f>
        <v>0</v>
      </c>
      <c r="BH684" s="572" t="n">
        <f aca="false">IF(D684&gt;2,ROUND(((1.42+0.4)+(0.91+0.4))*2*BG684,2),ROUND(AV684*AX684*BF684,2))</f>
        <v>2.33</v>
      </c>
      <c r="BI684" s="572" t="n">
        <f aca="false">ROUND(((PI()*0.9^2)/4)*BG684,2)</f>
        <v>0</v>
      </c>
      <c r="BJ684" s="550" t="n">
        <f aca="false">ROUND(BD684-BE684-BH684-BI684-BB684-BC684,2)</f>
        <v>26.06</v>
      </c>
      <c r="BK684" s="516"/>
    </row>
    <row r="685" customFormat="false" ht="14.25" hidden="false" customHeight="false" outlineLevel="0" collapsed="false">
      <c r="A685" s="558" t="s">
        <v>1747</v>
      </c>
      <c r="B685" s="570" t="s">
        <v>10</v>
      </c>
      <c r="C685" s="559" t="s">
        <v>1748</v>
      </c>
      <c r="D685" s="560" t="n">
        <v>0.4</v>
      </c>
      <c r="E685" s="561"/>
      <c r="F685" s="561"/>
      <c r="G685" s="560" t="s">
        <v>1150</v>
      </c>
      <c r="H685" s="562" t="n">
        <v>30</v>
      </c>
      <c r="I685" s="563" t="n">
        <v>1.0012</v>
      </c>
      <c r="J685" s="563" t="n">
        <v>1.0012</v>
      </c>
      <c r="K685" s="536" t="n">
        <v>0</v>
      </c>
      <c r="L685" s="537" t="n">
        <f aca="false">ROUND((I685+J685)/2,2)</f>
        <v>1</v>
      </c>
      <c r="M685" s="538" t="n">
        <f aca="false">IF(F685=0,ROUND($D685*0.1,2),IF(D685&gt;2.8,0.18,0.15))</f>
        <v>0.04</v>
      </c>
      <c r="N685" s="538" t="n">
        <f aca="false">IF(F685=0,IF(ROUND($D685/4,2),IF(ROUND(($D685*1.2)/6,2)&lt;0.1,0.1,ROUND(($D685*1.2)/6,2))),0.5)</f>
        <v>0.1</v>
      </c>
      <c r="O685" s="537" t="n">
        <f aca="false">L685+M685+N685</f>
        <v>1.14</v>
      </c>
      <c r="P685" s="537" t="n">
        <f aca="false">IF(O685&lt;2,(D685+M685*2)+0.6,(D685+M685*2)+0.6+ROUNDUP(O685-2,0)*0.1)</f>
        <v>1.08</v>
      </c>
      <c r="Q685" s="539" t="n">
        <f aca="false">IF($O685&lt;=$W$4,ROUND(IF($O685&lt;1.5,$O685*$H685*$P685,1.5*$H685*$P685),2),0)</f>
        <v>36.94</v>
      </c>
      <c r="R685" s="539" t="n">
        <f aca="false">IF($O685&gt;$W$4,ROUND(IF($O685&lt;1.5,$O685*$H685*$P685,1.5*$H685*$P685),2),0)</f>
        <v>0</v>
      </c>
      <c r="S685" s="539" t="n">
        <f aca="false">IF($O685&gt;$W$4,ROUND(IF($O685&lt;1.5,0,IF($O685&gt;3,1.5*$H685*$P685,($O685-1.5)*$H685*$P685)),2),0)</f>
        <v>0</v>
      </c>
      <c r="T685" s="539" t="n">
        <f aca="false">IF($O685&gt;$W$4,ROUND(IF($O685&lt;3,0,IF($O685&gt;4.5,1.5*$H685*$P685,($O685-3)*$H685*$P685)),2),0)</f>
        <v>0</v>
      </c>
      <c r="U685" s="539" t="n">
        <f aca="false">IF($O685&gt;$W$4,ROUND(IF($O685&lt;4.5,0,IF($O685&gt;6,($O685-4.5)*$H685*$P685,($O685-4.5)*$H685*$P685)),2),0)</f>
        <v>0</v>
      </c>
      <c r="V685" s="540" t="n">
        <f aca="false">IF($O685&gt;$W$4,IF($O685&lt;=4,ROUND($H685*($O685+0.5)*2,2),0),0)</f>
        <v>0</v>
      </c>
      <c r="W685" s="541" t="n">
        <f aca="false">IF($O685&gt;$W$4,IF($O685&gt;4,ROUND($H685*($O685+0.5)*2,2),0),0)</f>
        <v>0</v>
      </c>
      <c r="X685" s="558" t="str">
        <f aca="false">A685</f>
        <v>JE3</v>
      </c>
      <c r="Y685" s="560" t="n">
        <f aca="false">IF($D685=0.4,1.2,IF($D685=0.6,1.2,IF($D685=0.8,1.3,IF($D685=1,1.5,IF($D685=1.2,1.7,IF($D685&lt;=2,2,"--"))))))</f>
        <v>1.2</v>
      </c>
      <c r="Z685" s="564" t="s">
        <v>1151</v>
      </c>
      <c r="AA685" s="561" t="n">
        <f aca="false">Y685</f>
        <v>1.2</v>
      </c>
      <c r="AB685" s="543" t="n">
        <f aca="false">IF($Y685="--","--",I685)</f>
        <v>1.0012</v>
      </c>
      <c r="AC685" s="544" t="n">
        <f aca="false">IF($Y685="--","--",IF(D685&gt;1.5,0.15,ROUND($D685*0.1,2)))</f>
        <v>0.04</v>
      </c>
      <c r="AD685" s="544" t="n">
        <f aca="false">IF($Y685="--","--",0.15)</f>
        <v>0.15</v>
      </c>
      <c r="AE685" s="545" t="n">
        <f aca="false">IF($Y685="--","--",ROUND(AB685+AC685+AD685,2))</f>
        <v>1.19</v>
      </c>
      <c r="AF685" s="565" t="n">
        <f aca="false">IF($Y685="--","--",IF($AB685&lt;=2,$Y685+1,($Y685+1)+ROUNDUP($AB685-2,0)*0.1))</f>
        <v>2.2</v>
      </c>
      <c r="AG685" s="566" t="n">
        <f aca="false">IF($D685=0.4,0.92,IF($D685=0.6,0.68,IF($D685=0.8,0.74,IF($D685=1,0.7,IF($D685=1.2,0.66,IF($D685=1.5,0.6,IF($D685&lt;=2,(2.4-(D685+0.3)),"--")))))))</f>
        <v>0.92</v>
      </c>
      <c r="AH685" s="547" t="n">
        <f aca="false">IF($Y685="--","--",IF($AE685&lt;=$W$4,ROUND(IF($AE685&lt;1.5,$AE685*$AF685*$AG685,1.5*$AF685*$AG685),2),0))</f>
        <v>2.41</v>
      </c>
      <c r="AI685" s="547" t="n">
        <f aca="false">IF($Y685="--","--",IF($AE685&gt;$W$4,ROUND(IF($AE685&lt;1.5,$AE685*$AF685*$AG685,1.5*$AF685*$AG685),2),0))</f>
        <v>0</v>
      </c>
      <c r="AJ685" s="547" t="n">
        <f aca="false">IF($Y685="--","--",IF($AE685&gt;$W$4,ROUND(IF($AE685&lt;1.5,0,IF($AE685&gt;3,1.5*$AF685*$AG685,($AE685-1.5)*$AF685*$AG685)),2),0))</f>
        <v>0</v>
      </c>
      <c r="AK685" s="547" t="n">
        <f aca="false">IF($Y685="--","--",IF($AE685&gt;$W$4,ROUND(IF($AE685&lt;3,0,IF($AE685&gt;4.5,1.5*$AF685*$AG685,($AE685-3)*$AF685*$AG685)),2),0))</f>
        <v>0</v>
      </c>
      <c r="AL685" s="547" t="n">
        <f aca="false">IF($Y685="--","--",IF($AE685&gt;$W$4,ROUND(IF($AE685&lt;4.5,0,IF($AE685&gt;6,($AE685-4.5)*$AF685*$AG685,($AE685-4.5)*$AF685*$AG685)),2),0))</f>
        <v>0</v>
      </c>
      <c r="AM685" s="544" t="n">
        <f aca="false">IF($Y685="--","--",IF($AE685&gt;$W$4,IF($AE685&lt;=4,ROUND(($AG685*4)*($AE685+0.5)*2,2),0),0))</f>
        <v>0</v>
      </c>
      <c r="AN685" s="548" t="n">
        <f aca="false">IF($Y685="--","--",IF($AE685&gt;$W$4,IF($AE685&gt;4,ROUND(($AG685*4)*($AE685+0.5)*2,2),0),0))</f>
        <v>0</v>
      </c>
      <c r="AO685" s="558" t="s">
        <v>1747</v>
      </c>
      <c r="AP685" s="570" t="s">
        <v>10</v>
      </c>
      <c r="AQ685" s="571" t="s">
        <v>1748</v>
      </c>
      <c r="AR685" s="560" t="n">
        <v>0.4</v>
      </c>
      <c r="AS685" s="561"/>
      <c r="AT685" s="561"/>
      <c r="AU685" s="562" t="n">
        <v>30</v>
      </c>
      <c r="AV685" s="560" t="n">
        <f aca="false">IF($Y685="--","--",Y685+0.2)</f>
        <v>1.4</v>
      </c>
      <c r="AW685" s="564" t="s">
        <v>1151</v>
      </c>
      <c r="AX685" s="561" t="n">
        <f aca="false">AV685</f>
        <v>1.4</v>
      </c>
      <c r="AY685" s="538" t="n">
        <f aca="false">IF(D685&gt;2,AU685,AU685-AV685)</f>
        <v>28.6</v>
      </c>
      <c r="AZ685" s="538" t="n">
        <f aca="false">N685</f>
        <v>0.1</v>
      </c>
      <c r="BA685" s="538" t="n">
        <f aca="false">P685</f>
        <v>1.08</v>
      </c>
      <c r="BB685" s="537" t="n">
        <f aca="false">IF(F685=0,IF(ROUND(AY685*(((N685*P685)+(((D685+M685*2)/6)*P685))-ROUND(((D685+M685*2)^2)*((PI()*96.379/(4*360))-((SIN((96.379/2)*PI()/180))*(COS((96.379/2)*PI()/180))/4)),4)),2),ROUND(AY685*(((N685*P685)+(((D685+M685*2)/4)*P685))-ROUND(((D685+M685*2)^2)*((PI()*120/(4*360))-((SIN((120/2)*PI()/180))*(COS((120/2)*PI()/180))/4)),4)),2)),0)</f>
        <v>5.78</v>
      </c>
      <c r="BC685" s="549" t="n">
        <f aca="false">IF(F685&gt;0,ROUND(AY685*N685*P685,2),0)</f>
        <v>0</v>
      </c>
      <c r="BD685" s="549" t="n">
        <f aca="false">SUM(Q685:U685,AH685:AL685)</f>
        <v>39.35</v>
      </c>
      <c r="BE685" s="549" t="n">
        <f aca="false">IF(F685=0,ROUND((PI()*((D685+M685*2)^2)/4)*AY685,2),ROUND((D685+M685*2)*(F685+M685*2)*AY685,2))</f>
        <v>5.18</v>
      </c>
      <c r="BF685" s="572" t="n">
        <f aca="false">IF(($I685+M685-0.15)&lt;=2,($I685+M685+0.15),IF(($I685+M685)&lt;=3,2.35,($I685+M685+0.2)-0.85))</f>
        <v>1.1912</v>
      </c>
      <c r="BG685" s="572" t="n">
        <f aca="false">IF(D685&gt;2,(I685-F685-M685-0.11),IF(($I685+M685)&lt;=2,0,IF(($I685+M685)&gt;3,0.85,(I685+M685+0.2-BF685))))</f>
        <v>0</v>
      </c>
      <c r="BH685" s="572" t="n">
        <f aca="false">IF(D685&gt;2,ROUND(((1.42+0.4)+(0.91+0.4))*2*BG685,2),ROUND(AV685*AX685*BF685,2))</f>
        <v>2.33</v>
      </c>
      <c r="BI685" s="572" t="n">
        <f aca="false">ROUND(((PI()*0.9^2)/4)*BG685,2)</f>
        <v>0</v>
      </c>
      <c r="BJ685" s="550" t="n">
        <f aca="false">ROUND(BD685-BE685-BH685-BI685-BB685-BC685,2)</f>
        <v>26.06</v>
      </c>
      <c r="BK685" s="516"/>
    </row>
    <row r="686" customFormat="false" ht="14.25" hidden="false" customHeight="false" outlineLevel="0" collapsed="false">
      <c r="A686" s="558" t="s">
        <v>1748</v>
      </c>
      <c r="B686" s="570" t="s">
        <v>10</v>
      </c>
      <c r="C686" s="559" t="s">
        <v>1749</v>
      </c>
      <c r="D686" s="560" t="n">
        <v>0.4</v>
      </c>
      <c r="E686" s="561"/>
      <c r="F686" s="561"/>
      <c r="G686" s="560" t="s">
        <v>1150</v>
      </c>
      <c r="H686" s="562" t="n">
        <v>30</v>
      </c>
      <c r="I686" s="563" t="n">
        <v>1.0012</v>
      </c>
      <c r="J686" s="563" t="n">
        <v>1.0012</v>
      </c>
      <c r="K686" s="536" t="n">
        <v>0</v>
      </c>
      <c r="L686" s="537" t="n">
        <f aca="false">ROUND((I686+J686)/2,2)</f>
        <v>1</v>
      </c>
      <c r="M686" s="538" t="n">
        <f aca="false">IF(F686=0,ROUND($D686*0.1,2),IF(D686&gt;2.8,0.18,0.15))</f>
        <v>0.04</v>
      </c>
      <c r="N686" s="538" t="n">
        <f aca="false">IF(F686=0,IF(ROUND($D686/4,2),IF(ROUND(($D686*1.2)/6,2)&lt;0.1,0.1,ROUND(($D686*1.2)/6,2))),0.5)</f>
        <v>0.1</v>
      </c>
      <c r="O686" s="537" t="n">
        <f aca="false">L686+M686+N686</f>
        <v>1.14</v>
      </c>
      <c r="P686" s="537" t="n">
        <f aca="false">IF(O686&lt;2,(D686+M686*2)+0.6,(D686+M686*2)+0.6+ROUNDUP(O686-2,0)*0.1)</f>
        <v>1.08</v>
      </c>
      <c r="Q686" s="539" t="n">
        <f aca="false">IF($O686&lt;=$W$4,ROUND(IF($O686&lt;1.5,$O686*$H686*$P686,1.5*$H686*$P686),2),0)</f>
        <v>36.94</v>
      </c>
      <c r="R686" s="539" t="n">
        <f aca="false">IF($O686&gt;$W$4,ROUND(IF($O686&lt;1.5,$O686*$H686*$P686,1.5*$H686*$P686),2),0)</f>
        <v>0</v>
      </c>
      <c r="S686" s="539" t="n">
        <f aca="false">IF($O686&gt;$W$4,ROUND(IF($O686&lt;1.5,0,IF($O686&gt;3,1.5*$H686*$P686,($O686-1.5)*$H686*$P686)),2),0)</f>
        <v>0</v>
      </c>
      <c r="T686" s="539" t="n">
        <f aca="false">IF($O686&gt;$W$4,ROUND(IF($O686&lt;3,0,IF($O686&gt;4.5,1.5*$H686*$P686,($O686-3)*$H686*$P686)),2),0)</f>
        <v>0</v>
      </c>
      <c r="U686" s="539" t="n">
        <f aca="false">IF($O686&gt;$W$4,ROUND(IF($O686&lt;4.5,0,IF($O686&gt;6,($O686-4.5)*$H686*$P686,($O686-4.5)*$H686*$P686)),2),0)</f>
        <v>0</v>
      </c>
      <c r="V686" s="540" t="n">
        <f aca="false">IF($O686&gt;$W$4,IF($O686&lt;=4,ROUND($H686*($O686+0.5)*2,2),0),0)</f>
        <v>0</v>
      </c>
      <c r="W686" s="541" t="n">
        <f aca="false">IF($O686&gt;$W$4,IF($O686&gt;4,ROUND($H686*($O686+0.5)*2,2),0),0)</f>
        <v>0</v>
      </c>
      <c r="X686" s="558" t="str">
        <f aca="false">A686</f>
        <v>JE4</v>
      </c>
      <c r="Y686" s="560" t="n">
        <f aca="false">IF($D686=0.4,1.2,IF($D686=0.6,1.2,IF($D686=0.8,1.3,IF($D686=1,1.5,IF($D686=1.2,1.7,IF($D686&lt;=2,2,"--"))))))</f>
        <v>1.2</v>
      </c>
      <c r="Z686" s="564" t="s">
        <v>1151</v>
      </c>
      <c r="AA686" s="561" t="n">
        <f aca="false">Y686</f>
        <v>1.2</v>
      </c>
      <c r="AB686" s="543" t="n">
        <f aca="false">IF($Y686="--","--",I686)</f>
        <v>1.0012</v>
      </c>
      <c r="AC686" s="544" t="n">
        <f aca="false">IF($Y686="--","--",IF(D686&gt;1.5,0.15,ROUND($D686*0.1,2)))</f>
        <v>0.04</v>
      </c>
      <c r="AD686" s="544" t="n">
        <f aca="false">IF($Y686="--","--",0.15)</f>
        <v>0.15</v>
      </c>
      <c r="AE686" s="545" t="n">
        <f aca="false">IF($Y686="--","--",ROUND(AB686+AC686+AD686,2))</f>
        <v>1.19</v>
      </c>
      <c r="AF686" s="565" t="n">
        <f aca="false">IF($Y686="--","--",IF($AB686&lt;=2,$Y686+1,($Y686+1)+ROUNDUP($AB686-2,0)*0.1))</f>
        <v>2.2</v>
      </c>
      <c r="AG686" s="566" t="n">
        <f aca="false">IF($D686=0.4,0.92,IF($D686=0.6,0.68,IF($D686=0.8,0.74,IF($D686=1,0.7,IF($D686=1.2,0.66,IF($D686=1.5,0.6,IF($D686&lt;=2,(2.4-(D686+0.3)),"--")))))))</f>
        <v>0.92</v>
      </c>
      <c r="AH686" s="547" t="n">
        <f aca="false">IF($Y686="--","--",IF($AE686&lt;=$W$4,ROUND(IF($AE686&lt;1.5,$AE686*$AF686*$AG686,1.5*$AF686*$AG686),2),0))</f>
        <v>2.41</v>
      </c>
      <c r="AI686" s="547" t="n">
        <f aca="false">IF($Y686="--","--",IF($AE686&gt;$W$4,ROUND(IF($AE686&lt;1.5,$AE686*$AF686*$AG686,1.5*$AF686*$AG686),2),0))</f>
        <v>0</v>
      </c>
      <c r="AJ686" s="547" t="n">
        <f aca="false">IF($Y686="--","--",IF($AE686&gt;$W$4,ROUND(IF($AE686&lt;1.5,0,IF($AE686&gt;3,1.5*$AF686*$AG686,($AE686-1.5)*$AF686*$AG686)),2),0))</f>
        <v>0</v>
      </c>
      <c r="AK686" s="547" t="n">
        <f aca="false">IF($Y686="--","--",IF($AE686&gt;$W$4,ROUND(IF($AE686&lt;3,0,IF($AE686&gt;4.5,1.5*$AF686*$AG686,($AE686-3)*$AF686*$AG686)),2),0))</f>
        <v>0</v>
      </c>
      <c r="AL686" s="547" t="n">
        <f aca="false">IF($Y686="--","--",IF($AE686&gt;$W$4,ROUND(IF($AE686&lt;4.5,0,IF($AE686&gt;6,($AE686-4.5)*$AF686*$AG686,($AE686-4.5)*$AF686*$AG686)),2),0))</f>
        <v>0</v>
      </c>
      <c r="AM686" s="544" t="n">
        <f aca="false">IF($Y686="--","--",IF($AE686&gt;$W$4,IF($AE686&lt;=4,ROUND(($AG686*4)*($AE686+0.5)*2,2),0),0))</f>
        <v>0</v>
      </c>
      <c r="AN686" s="548" t="n">
        <f aca="false">IF($Y686="--","--",IF($AE686&gt;$W$4,IF($AE686&gt;4,ROUND(($AG686*4)*($AE686+0.5)*2,2),0),0))</f>
        <v>0</v>
      </c>
      <c r="AO686" s="558" t="s">
        <v>1748</v>
      </c>
      <c r="AP686" s="570" t="s">
        <v>10</v>
      </c>
      <c r="AQ686" s="571" t="s">
        <v>1749</v>
      </c>
      <c r="AR686" s="560" t="n">
        <v>0.4</v>
      </c>
      <c r="AS686" s="561"/>
      <c r="AT686" s="561"/>
      <c r="AU686" s="562" t="n">
        <v>30</v>
      </c>
      <c r="AV686" s="560" t="n">
        <f aca="false">IF($Y686="--","--",Y686+0.2)</f>
        <v>1.4</v>
      </c>
      <c r="AW686" s="564" t="s">
        <v>1151</v>
      </c>
      <c r="AX686" s="561" t="n">
        <f aca="false">AV686</f>
        <v>1.4</v>
      </c>
      <c r="AY686" s="538" t="n">
        <f aca="false">IF(D686&gt;2,AU686,AU686-AV686)</f>
        <v>28.6</v>
      </c>
      <c r="AZ686" s="538" t="n">
        <f aca="false">N686</f>
        <v>0.1</v>
      </c>
      <c r="BA686" s="538" t="n">
        <f aca="false">P686</f>
        <v>1.08</v>
      </c>
      <c r="BB686" s="537" t="n">
        <f aca="false">IF(F686=0,IF(ROUND(AY686*(((N686*P686)+(((D686+M686*2)/6)*P686))-ROUND(((D686+M686*2)^2)*((PI()*96.379/(4*360))-((SIN((96.379/2)*PI()/180))*(COS((96.379/2)*PI()/180))/4)),4)),2),ROUND(AY686*(((N686*P686)+(((D686+M686*2)/4)*P686))-ROUND(((D686+M686*2)^2)*((PI()*120/(4*360))-((SIN((120/2)*PI()/180))*(COS((120/2)*PI()/180))/4)),4)),2)),0)</f>
        <v>5.78</v>
      </c>
      <c r="BC686" s="549" t="n">
        <f aca="false">IF(F686&gt;0,ROUND(AY686*N686*P686,2),0)</f>
        <v>0</v>
      </c>
      <c r="BD686" s="549" t="n">
        <f aca="false">SUM(Q686:U686,AH686:AL686)</f>
        <v>39.35</v>
      </c>
      <c r="BE686" s="549" t="n">
        <f aca="false">IF(F686=0,ROUND((PI()*((D686+M686*2)^2)/4)*AY686,2),ROUND((D686+M686*2)*(F686+M686*2)*AY686,2))</f>
        <v>5.18</v>
      </c>
      <c r="BF686" s="572" t="n">
        <f aca="false">IF(($I686+M686-0.15)&lt;=2,($I686+M686+0.15),IF(($I686+M686)&lt;=3,2.35,($I686+M686+0.2)-0.85))</f>
        <v>1.1912</v>
      </c>
      <c r="BG686" s="572" t="n">
        <f aca="false">IF(D686&gt;2,(I686-F686-M686-0.11),IF(($I686+M686)&lt;=2,0,IF(($I686+M686)&gt;3,0.85,(I686+M686+0.2-BF686))))</f>
        <v>0</v>
      </c>
      <c r="BH686" s="572" t="n">
        <f aca="false">IF(D686&gt;2,ROUND(((1.42+0.4)+(0.91+0.4))*2*BG686,2),ROUND(AV686*AX686*BF686,2))</f>
        <v>2.33</v>
      </c>
      <c r="BI686" s="572" t="n">
        <f aca="false">ROUND(((PI()*0.9^2)/4)*BG686,2)</f>
        <v>0</v>
      </c>
      <c r="BJ686" s="550" t="n">
        <f aca="false">ROUND(BD686-BE686-BH686-BI686-BB686-BC686,2)</f>
        <v>26.06</v>
      </c>
      <c r="BK686" s="516"/>
    </row>
    <row r="687" customFormat="false" ht="14.25" hidden="false" customHeight="false" outlineLevel="0" collapsed="false">
      <c r="A687" s="558" t="s">
        <v>1749</v>
      </c>
      <c r="B687" s="570" t="s">
        <v>10</v>
      </c>
      <c r="C687" s="559" t="s">
        <v>1750</v>
      </c>
      <c r="D687" s="560" t="n">
        <v>0.4</v>
      </c>
      <c r="E687" s="561"/>
      <c r="F687" s="561"/>
      <c r="G687" s="560" t="s">
        <v>1150</v>
      </c>
      <c r="H687" s="562" t="n">
        <v>30</v>
      </c>
      <c r="I687" s="563" t="n">
        <v>1.0012</v>
      </c>
      <c r="J687" s="563" t="n">
        <v>1.0012</v>
      </c>
      <c r="K687" s="536" t="n">
        <v>0</v>
      </c>
      <c r="L687" s="537" t="n">
        <f aca="false">ROUND((I687+J687)/2,2)</f>
        <v>1</v>
      </c>
      <c r="M687" s="538" t="n">
        <f aca="false">IF(F687=0,ROUND($D687*0.1,2),IF(D687&gt;2.8,0.18,0.15))</f>
        <v>0.04</v>
      </c>
      <c r="N687" s="538" t="n">
        <f aca="false">IF(F687=0,IF(ROUND($D687/4,2),IF(ROUND(($D687*1.2)/6,2)&lt;0.1,0.1,ROUND(($D687*1.2)/6,2))),0.5)</f>
        <v>0.1</v>
      </c>
      <c r="O687" s="537" t="n">
        <f aca="false">L687+M687+N687</f>
        <v>1.14</v>
      </c>
      <c r="P687" s="537" t="n">
        <f aca="false">IF(O687&lt;2,(D687+M687*2)+0.6,(D687+M687*2)+0.6+ROUNDUP(O687-2,0)*0.1)</f>
        <v>1.08</v>
      </c>
      <c r="Q687" s="539" t="n">
        <f aca="false">IF($O687&lt;=$W$4,ROUND(IF($O687&lt;1.5,$O687*$H687*$P687,1.5*$H687*$P687),2),0)</f>
        <v>36.94</v>
      </c>
      <c r="R687" s="539" t="n">
        <f aca="false">IF($O687&gt;$W$4,ROUND(IF($O687&lt;1.5,$O687*$H687*$P687,1.5*$H687*$P687),2),0)</f>
        <v>0</v>
      </c>
      <c r="S687" s="539" t="n">
        <f aca="false">IF($O687&gt;$W$4,ROUND(IF($O687&lt;1.5,0,IF($O687&gt;3,1.5*$H687*$P687,($O687-1.5)*$H687*$P687)),2),0)</f>
        <v>0</v>
      </c>
      <c r="T687" s="539" t="n">
        <f aca="false">IF($O687&gt;$W$4,ROUND(IF($O687&lt;3,0,IF($O687&gt;4.5,1.5*$H687*$P687,($O687-3)*$H687*$P687)),2),0)</f>
        <v>0</v>
      </c>
      <c r="U687" s="539" t="n">
        <f aca="false">IF($O687&gt;$W$4,ROUND(IF($O687&lt;4.5,0,IF($O687&gt;6,($O687-4.5)*$H687*$P687,($O687-4.5)*$H687*$P687)),2),0)</f>
        <v>0</v>
      </c>
      <c r="V687" s="540" t="n">
        <f aca="false">IF($O687&gt;$W$4,IF($O687&lt;=4,ROUND($H687*($O687+0.5)*2,2),0),0)</f>
        <v>0</v>
      </c>
      <c r="W687" s="541" t="n">
        <f aca="false">IF($O687&gt;$W$4,IF($O687&gt;4,ROUND($H687*($O687+0.5)*2,2),0),0)</f>
        <v>0</v>
      </c>
      <c r="X687" s="558" t="str">
        <f aca="false">A687</f>
        <v>JE5</v>
      </c>
      <c r="Y687" s="560" t="n">
        <f aca="false">IF($D687=0.4,1.2,IF($D687=0.6,1.2,IF($D687=0.8,1.3,IF($D687=1,1.5,IF($D687=1.2,1.7,IF($D687&lt;=2,2,"--"))))))</f>
        <v>1.2</v>
      </c>
      <c r="Z687" s="564" t="s">
        <v>1151</v>
      </c>
      <c r="AA687" s="561" t="n">
        <f aca="false">Y687</f>
        <v>1.2</v>
      </c>
      <c r="AB687" s="543" t="n">
        <f aca="false">IF($Y687="--","--",I687)</f>
        <v>1.0012</v>
      </c>
      <c r="AC687" s="544" t="n">
        <f aca="false">IF($Y687="--","--",IF(D687&gt;1.5,0.15,ROUND($D687*0.1,2)))</f>
        <v>0.04</v>
      </c>
      <c r="AD687" s="544" t="n">
        <f aca="false">IF($Y687="--","--",0.15)</f>
        <v>0.15</v>
      </c>
      <c r="AE687" s="545" t="n">
        <f aca="false">IF($Y687="--","--",ROUND(AB687+AC687+AD687,2))</f>
        <v>1.19</v>
      </c>
      <c r="AF687" s="565" t="n">
        <f aca="false">IF($Y687="--","--",IF($AB687&lt;=2,$Y687+1,($Y687+1)+ROUNDUP($AB687-2,0)*0.1))</f>
        <v>2.2</v>
      </c>
      <c r="AG687" s="566" t="n">
        <f aca="false">IF($D687=0.4,0.92,IF($D687=0.6,0.68,IF($D687=0.8,0.74,IF($D687=1,0.7,IF($D687=1.2,0.66,IF($D687=1.5,0.6,IF($D687&lt;=2,(2.4-(D687+0.3)),"--")))))))</f>
        <v>0.92</v>
      </c>
      <c r="AH687" s="547" t="n">
        <f aca="false">IF($Y687="--","--",IF($AE687&lt;=$W$4,ROUND(IF($AE687&lt;1.5,$AE687*$AF687*$AG687,1.5*$AF687*$AG687),2),0))</f>
        <v>2.41</v>
      </c>
      <c r="AI687" s="547" t="n">
        <f aca="false">IF($Y687="--","--",IF($AE687&gt;$W$4,ROUND(IF($AE687&lt;1.5,$AE687*$AF687*$AG687,1.5*$AF687*$AG687),2),0))</f>
        <v>0</v>
      </c>
      <c r="AJ687" s="547" t="n">
        <f aca="false">IF($Y687="--","--",IF($AE687&gt;$W$4,ROUND(IF($AE687&lt;1.5,0,IF($AE687&gt;3,1.5*$AF687*$AG687,($AE687-1.5)*$AF687*$AG687)),2),0))</f>
        <v>0</v>
      </c>
      <c r="AK687" s="547" t="n">
        <f aca="false">IF($Y687="--","--",IF($AE687&gt;$W$4,ROUND(IF($AE687&lt;3,0,IF($AE687&gt;4.5,1.5*$AF687*$AG687,($AE687-3)*$AF687*$AG687)),2),0))</f>
        <v>0</v>
      </c>
      <c r="AL687" s="547" t="n">
        <f aca="false">IF($Y687="--","--",IF($AE687&gt;$W$4,ROUND(IF($AE687&lt;4.5,0,IF($AE687&gt;6,($AE687-4.5)*$AF687*$AG687,($AE687-4.5)*$AF687*$AG687)),2),0))</f>
        <v>0</v>
      </c>
      <c r="AM687" s="544" t="n">
        <f aca="false">IF($Y687="--","--",IF($AE687&gt;$W$4,IF($AE687&lt;=4,ROUND(($AG687*4)*($AE687+0.5)*2,2),0),0))</f>
        <v>0</v>
      </c>
      <c r="AN687" s="548" t="n">
        <f aca="false">IF($Y687="--","--",IF($AE687&gt;$W$4,IF($AE687&gt;4,ROUND(($AG687*4)*($AE687+0.5)*2,2),0),0))</f>
        <v>0</v>
      </c>
      <c r="AO687" s="558" t="s">
        <v>1749</v>
      </c>
      <c r="AP687" s="570" t="s">
        <v>10</v>
      </c>
      <c r="AQ687" s="571" t="s">
        <v>1750</v>
      </c>
      <c r="AR687" s="560" t="n">
        <v>0.4</v>
      </c>
      <c r="AS687" s="561"/>
      <c r="AT687" s="561"/>
      <c r="AU687" s="562" t="n">
        <v>30</v>
      </c>
      <c r="AV687" s="560" t="n">
        <f aca="false">IF($Y687="--","--",Y687+0.2)</f>
        <v>1.4</v>
      </c>
      <c r="AW687" s="564" t="s">
        <v>1151</v>
      </c>
      <c r="AX687" s="561" t="n">
        <f aca="false">AV687</f>
        <v>1.4</v>
      </c>
      <c r="AY687" s="538" t="n">
        <f aca="false">IF(D687&gt;2,AU687,AU687-AV687)</f>
        <v>28.6</v>
      </c>
      <c r="AZ687" s="538" t="n">
        <f aca="false">N687</f>
        <v>0.1</v>
      </c>
      <c r="BA687" s="538" t="n">
        <f aca="false">P687</f>
        <v>1.08</v>
      </c>
      <c r="BB687" s="537" t="n">
        <f aca="false">IF(F687=0,IF(ROUND(AY687*(((N687*P687)+(((D687+M687*2)/6)*P687))-ROUND(((D687+M687*2)^2)*((PI()*96.379/(4*360))-((SIN((96.379/2)*PI()/180))*(COS((96.379/2)*PI()/180))/4)),4)),2),ROUND(AY687*(((N687*P687)+(((D687+M687*2)/4)*P687))-ROUND(((D687+M687*2)^2)*((PI()*120/(4*360))-((SIN((120/2)*PI()/180))*(COS((120/2)*PI()/180))/4)),4)),2)),0)</f>
        <v>5.78</v>
      </c>
      <c r="BC687" s="549" t="n">
        <f aca="false">IF(F687&gt;0,ROUND(AY687*N687*P687,2),0)</f>
        <v>0</v>
      </c>
      <c r="BD687" s="549" t="n">
        <f aca="false">SUM(Q687:U687,AH687:AL687)</f>
        <v>39.35</v>
      </c>
      <c r="BE687" s="549" t="n">
        <f aca="false">IF(F687=0,ROUND((PI()*((D687+M687*2)^2)/4)*AY687,2),ROUND((D687+M687*2)*(F687+M687*2)*AY687,2))</f>
        <v>5.18</v>
      </c>
      <c r="BF687" s="572" t="n">
        <f aca="false">IF(($I687+M687-0.15)&lt;=2,($I687+M687+0.15),IF(($I687+M687)&lt;=3,2.35,($I687+M687+0.2)-0.85))</f>
        <v>1.1912</v>
      </c>
      <c r="BG687" s="572" t="n">
        <f aca="false">IF(D687&gt;2,(I687-F687-M687-0.11),IF(($I687+M687)&lt;=2,0,IF(($I687+M687)&gt;3,0.85,(I687+M687+0.2-BF687))))</f>
        <v>0</v>
      </c>
      <c r="BH687" s="572" t="n">
        <f aca="false">IF(D687&gt;2,ROUND(((1.42+0.4)+(0.91+0.4))*2*BG687,2),ROUND(AV687*AX687*BF687,2))</f>
        <v>2.33</v>
      </c>
      <c r="BI687" s="572" t="n">
        <f aca="false">ROUND(((PI()*0.9^2)/4)*BG687,2)</f>
        <v>0</v>
      </c>
      <c r="BJ687" s="550" t="n">
        <f aca="false">ROUND(BD687-BE687-BH687-BI687-BB687-BC687,2)</f>
        <v>26.06</v>
      </c>
      <c r="BK687" s="516"/>
    </row>
    <row r="688" customFormat="false" ht="14.25" hidden="false" customHeight="false" outlineLevel="0" collapsed="false">
      <c r="A688" s="558" t="s">
        <v>1750</v>
      </c>
      <c r="B688" s="570" t="s">
        <v>10</v>
      </c>
      <c r="C688" s="559" t="s">
        <v>1751</v>
      </c>
      <c r="D688" s="560" t="n">
        <v>0.4</v>
      </c>
      <c r="E688" s="561"/>
      <c r="F688" s="561"/>
      <c r="G688" s="560" t="s">
        <v>1150</v>
      </c>
      <c r="H688" s="562" t="n">
        <v>20</v>
      </c>
      <c r="I688" s="563" t="n">
        <v>1.0012</v>
      </c>
      <c r="J688" s="563" t="n">
        <v>1.1412</v>
      </c>
      <c r="K688" s="536" t="n">
        <v>0</v>
      </c>
      <c r="L688" s="537" t="n">
        <f aca="false">ROUND((I688+J688)/2,2)</f>
        <v>1.07</v>
      </c>
      <c r="M688" s="538" t="n">
        <f aca="false">IF(F688=0,ROUND($D688*0.1,2),IF(D688&gt;2.8,0.18,0.15))</f>
        <v>0.04</v>
      </c>
      <c r="N688" s="538" t="n">
        <f aca="false">IF(F688=0,IF(ROUND($D688/4,2),IF(ROUND(($D688*1.2)/6,2)&lt;0.1,0.1,ROUND(($D688*1.2)/6,2))),0.5)</f>
        <v>0.1</v>
      </c>
      <c r="O688" s="537" t="n">
        <f aca="false">L688+M688+N688</f>
        <v>1.21</v>
      </c>
      <c r="P688" s="537" t="n">
        <f aca="false">IF(O688&lt;2,(D688+M688*2)+0.6,(D688+M688*2)+0.6+ROUNDUP(O688-2,0)*0.1)</f>
        <v>1.08</v>
      </c>
      <c r="Q688" s="539" t="n">
        <f aca="false">IF($O688&lt;=$W$4,ROUND(IF($O688&lt;1.5,$O688*$H688*$P688,1.5*$H688*$P688),2),0)</f>
        <v>26.14</v>
      </c>
      <c r="R688" s="539" t="n">
        <f aca="false">IF($O688&gt;$W$4,ROUND(IF($O688&lt;1.5,$O688*$H688*$P688,1.5*$H688*$P688),2),0)</f>
        <v>0</v>
      </c>
      <c r="S688" s="539" t="n">
        <f aca="false">IF($O688&gt;$W$4,ROUND(IF($O688&lt;1.5,0,IF($O688&gt;3,1.5*$H688*$P688,($O688-1.5)*$H688*$P688)),2),0)</f>
        <v>0</v>
      </c>
      <c r="T688" s="539" t="n">
        <f aca="false">IF($O688&gt;$W$4,ROUND(IF($O688&lt;3,0,IF($O688&gt;4.5,1.5*$H688*$P688,($O688-3)*$H688*$P688)),2),0)</f>
        <v>0</v>
      </c>
      <c r="U688" s="539" t="n">
        <f aca="false">IF($O688&gt;$W$4,ROUND(IF($O688&lt;4.5,0,IF($O688&gt;6,($O688-4.5)*$H688*$P688,($O688-4.5)*$H688*$P688)),2),0)</f>
        <v>0</v>
      </c>
      <c r="V688" s="540" t="n">
        <f aca="false">IF($O688&gt;$W$4,IF($O688&lt;=4,ROUND($H688*($O688+0.5)*2,2),0),0)</f>
        <v>0</v>
      </c>
      <c r="W688" s="541" t="n">
        <f aca="false">IF($O688&gt;$W$4,IF($O688&gt;4,ROUND($H688*($O688+0.5)*2,2),0),0)</f>
        <v>0</v>
      </c>
      <c r="X688" s="558" t="str">
        <f aca="false">A688</f>
        <v>JE6</v>
      </c>
      <c r="Y688" s="560" t="n">
        <f aca="false">IF($D688=0.4,1.2,IF($D688=0.6,1.2,IF($D688=0.8,1.3,IF($D688=1,1.5,IF($D688=1.2,1.7,IF($D688&lt;=2,2,"--"))))))</f>
        <v>1.2</v>
      </c>
      <c r="Z688" s="564" t="s">
        <v>1151</v>
      </c>
      <c r="AA688" s="561" t="n">
        <f aca="false">Y688</f>
        <v>1.2</v>
      </c>
      <c r="AB688" s="543" t="n">
        <f aca="false">IF($Y688="--","--",I688)</f>
        <v>1.0012</v>
      </c>
      <c r="AC688" s="544" t="n">
        <f aca="false">IF($Y688="--","--",IF(D688&gt;1.5,0.15,ROUND($D688*0.1,2)))</f>
        <v>0.04</v>
      </c>
      <c r="AD688" s="544" t="n">
        <f aca="false">IF($Y688="--","--",0.15)</f>
        <v>0.15</v>
      </c>
      <c r="AE688" s="545" t="n">
        <f aca="false">IF($Y688="--","--",ROUND(AB688+AC688+AD688,2))</f>
        <v>1.19</v>
      </c>
      <c r="AF688" s="565" t="n">
        <f aca="false">IF($Y688="--","--",IF($AB688&lt;=2,$Y688+1,($Y688+1)+ROUNDUP($AB688-2,0)*0.1))</f>
        <v>2.2</v>
      </c>
      <c r="AG688" s="566" t="n">
        <f aca="false">IF($D688=0.4,0.92,IF($D688=0.6,0.68,IF($D688=0.8,0.74,IF($D688=1,0.7,IF($D688=1.2,0.66,IF($D688=1.5,0.6,IF($D688&lt;=2,(2.4-(D688+0.3)),"--")))))))</f>
        <v>0.92</v>
      </c>
      <c r="AH688" s="547" t="n">
        <f aca="false">IF($Y688="--","--",IF($AE688&lt;=$W$4,ROUND(IF($AE688&lt;1.5,$AE688*$AF688*$AG688,1.5*$AF688*$AG688),2),0))</f>
        <v>2.41</v>
      </c>
      <c r="AI688" s="547" t="n">
        <f aca="false">IF($Y688="--","--",IF($AE688&gt;$W$4,ROUND(IF($AE688&lt;1.5,$AE688*$AF688*$AG688,1.5*$AF688*$AG688),2),0))</f>
        <v>0</v>
      </c>
      <c r="AJ688" s="547" t="n">
        <f aca="false">IF($Y688="--","--",IF($AE688&gt;$W$4,ROUND(IF($AE688&lt;1.5,0,IF($AE688&gt;3,1.5*$AF688*$AG688,($AE688-1.5)*$AF688*$AG688)),2),0))</f>
        <v>0</v>
      </c>
      <c r="AK688" s="547" t="n">
        <f aca="false">IF($Y688="--","--",IF($AE688&gt;$W$4,ROUND(IF($AE688&lt;3,0,IF($AE688&gt;4.5,1.5*$AF688*$AG688,($AE688-3)*$AF688*$AG688)),2),0))</f>
        <v>0</v>
      </c>
      <c r="AL688" s="547" t="n">
        <f aca="false">IF($Y688="--","--",IF($AE688&gt;$W$4,ROUND(IF($AE688&lt;4.5,0,IF($AE688&gt;6,($AE688-4.5)*$AF688*$AG688,($AE688-4.5)*$AF688*$AG688)),2),0))</f>
        <v>0</v>
      </c>
      <c r="AM688" s="544" t="n">
        <f aca="false">IF($Y688="--","--",IF($AE688&gt;$W$4,IF($AE688&lt;=4,ROUND(($AG688*4)*($AE688+0.5)*2,2),0),0))</f>
        <v>0</v>
      </c>
      <c r="AN688" s="548" t="n">
        <f aca="false">IF($Y688="--","--",IF($AE688&gt;$W$4,IF($AE688&gt;4,ROUND(($AG688*4)*($AE688+0.5)*2,2),0),0))</f>
        <v>0</v>
      </c>
      <c r="AO688" s="558" t="s">
        <v>1750</v>
      </c>
      <c r="AP688" s="570" t="s">
        <v>10</v>
      </c>
      <c r="AQ688" s="571" t="s">
        <v>1751</v>
      </c>
      <c r="AR688" s="560" t="n">
        <v>0.4</v>
      </c>
      <c r="AS688" s="561"/>
      <c r="AT688" s="561"/>
      <c r="AU688" s="562" t="n">
        <v>20</v>
      </c>
      <c r="AV688" s="560" t="n">
        <f aca="false">IF($Y688="--","--",Y688+0.2)</f>
        <v>1.4</v>
      </c>
      <c r="AW688" s="564" t="s">
        <v>1151</v>
      </c>
      <c r="AX688" s="561" t="n">
        <f aca="false">AV688</f>
        <v>1.4</v>
      </c>
      <c r="AY688" s="538" t="n">
        <f aca="false">IF(D688&gt;2,AU688,AU688-AV688)</f>
        <v>18.6</v>
      </c>
      <c r="AZ688" s="538" t="n">
        <f aca="false">N688</f>
        <v>0.1</v>
      </c>
      <c r="BA688" s="538" t="n">
        <f aca="false">P688</f>
        <v>1.08</v>
      </c>
      <c r="BB688" s="537" t="n">
        <f aca="false">IF(F688=0,IF(ROUND(AY688*(((N688*P688)+(((D688+M688*2)/6)*P688))-ROUND(((D688+M688*2)^2)*((PI()*96.379/(4*360))-((SIN((96.379/2)*PI()/180))*(COS((96.379/2)*PI()/180))/4)),4)),2),ROUND(AY688*(((N688*P688)+(((D688+M688*2)/4)*P688))-ROUND(((D688+M688*2)^2)*((PI()*120/(4*360))-((SIN((120/2)*PI()/180))*(COS((120/2)*PI()/180))/4)),4)),2)),0)</f>
        <v>3.76</v>
      </c>
      <c r="BC688" s="549" t="n">
        <f aca="false">IF(F688&gt;0,ROUND(AY688*N688*P688,2),0)</f>
        <v>0</v>
      </c>
      <c r="BD688" s="549" t="n">
        <f aca="false">SUM(Q688:U688,AH688:AL688)</f>
        <v>28.55</v>
      </c>
      <c r="BE688" s="549" t="n">
        <f aca="false">IF(F688=0,ROUND((PI()*((D688+M688*2)^2)/4)*AY688,2),ROUND((D688+M688*2)*(F688+M688*2)*AY688,2))</f>
        <v>3.37</v>
      </c>
      <c r="BF688" s="572" t="n">
        <f aca="false">IF(($I688+M688-0.15)&lt;=2,($I688+M688+0.15),IF(($I688+M688)&lt;=3,2.35,($I688+M688+0.2)-0.85))</f>
        <v>1.1912</v>
      </c>
      <c r="BG688" s="572" t="n">
        <f aca="false">IF(D688&gt;2,(I688-F688-M688-0.11),IF(($I688+M688)&lt;=2,0,IF(($I688+M688)&gt;3,0.85,(I688+M688+0.2-BF688))))</f>
        <v>0</v>
      </c>
      <c r="BH688" s="572" t="n">
        <f aca="false">IF(D688&gt;2,ROUND(((1.42+0.4)+(0.91+0.4))*2*BG688,2),ROUND(AV688*AX688*BF688,2))</f>
        <v>2.33</v>
      </c>
      <c r="BI688" s="572" t="n">
        <f aca="false">ROUND(((PI()*0.9^2)/4)*BG688,2)</f>
        <v>0</v>
      </c>
      <c r="BJ688" s="550" t="n">
        <f aca="false">ROUND(BD688-BE688-BH688-BI688-BB688-BC688,2)</f>
        <v>19.09</v>
      </c>
      <c r="BK688" s="516"/>
    </row>
    <row r="689" customFormat="false" ht="14.25" hidden="false" customHeight="false" outlineLevel="0" collapsed="false">
      <c r="A689" s="558" t="s">
        <v>1751</v>
      </c>
      <c r="B689" s="570" t="s">
        <v>10</v>
      </c>
      <c r="C689" s="559" t="s">
        <v>1744</v>
      </c>
      <c r="D689" s="560" t="n">
        <v>0.4</v>
      </c>
      <c r="E689" s="561"/>
      <c r="F689" s="561"/>
      <c r="G689" s="560" t="s">
        <v>1150</v>
      </c>
      <c r="H689" s="562" t="n">
        <v>10</v>
      </c>
      <c r="I689" s="563" t="n">
        <v>1.1412</v>
      </c>
      <c r="J689" s="563" t="n">
        <v>1.1419</v>
      </c>
      <c r="K689" s="536" t="n">
        <v>0.31</v>
      </c>
      <c r="L689" s="537" t="n">
        <f aca="false">ROUND((I689+J689)/2,2)</f>
        <v>1.14</v>
      </c>
      <c r="M689" s="538" t="n">
        <f aca="false">IF(F689=0,ROUND($D689*0.1,2),IF(D689&gt;2.8,0.18,0.15))</f>
        <v>0.04</v>
      </c>
      <c r="N689" s="538" t="n">
        <f aca="false">IF(F689=0,IF(ROUND($D689/4,2),IF(ROUND(($D689*1.2)/6,2)&lt;0.1,0.1,ROUND(($D689*1.2)/6,2))),0.5)</f>
        <v>0.1</v>
      </c>
      <c r="O689" s="537" t="n">
        <f aca="false">L689+M689+N689</f>
        <v>1.28</v>
      </c>
      <c r="P689" s="537" t="n">
        <f aca="false">IF(O689&lt;2,(D689+M689*2)+0.6,(D689+M689*2)+0.6+ROUNDUP(O689-2,0)*0.1)</f>
        <v>1.08</v>
      </c>
      <c r="Q689" s="539" t="n">
        <f aca="false">IF($O689&lt;=$W$4,ROUND(IF($O689&lt;1.5,$O689*$H689*$P689,1.5*$H689*$P689),2),0)</f>
        <v>13.82</v>
      </c>
      <c r="R689" s="539" t="n">
        <f aca="false">IF($O689&gt;$W$4,ROUND(IF($O689&lt;1.5,$O689*$H689*$P689,1.5*$H689*$P689),2),0)</f>
        <v>0</v>
      </c>
      <c r="S689" s="539" t="n">
        <f aca="false">IF($O689&gt;$W$4,ROUND(IF($O689&lt;1.5,0,IF($O689&gt;3,1.5*$H689*$P689,($O689-1.5)*$H689*$P689)),2),0)</f>
        <v>0</v>
      </c>
      <c r="T689" s="539" t="n">
        <f aca="false">IF($O689&gt;$W$4,ROUND(IF($O689&lt;3,0,IF($O689&gt;4.5,1.5*$H689*$P689,($O689-3)*$H689*$P689)),2),0)</f>
        <v>0</v>
      </c>
      <c r="U689" s="539" t="n">
        <f aca="false">IF($O689&gt;$W$4,ROUND(IF($O689&lt;4.5,0,IF($O689&gt;6,($O689-4.5)*$H689*$P689,($O689-4.5)*$H689*$P689)),2),0)</f>
        <v>0</v>
      </c>
      <c r="V689" s="540" t="n">
        <f aca="false">IF($O689&gt;$W$4,IF($O689&lt;=4,ROUND($H689*($O689+0.5)*2,2),0),0)</f>
        <v>0</v>
      </c>
      <c r="W689" s="541" t="n">
        <f aca="false">IF($O689&gt;$W$4,IF($O689&gt;4,ROUND($H689*($O689+0.5)*2,2),0),0)</f>
        <v>0</v>
      </c>
      <c r="X689" s="558" t="str">
        <f aca="false">A689</f>
        <v>JE7</v>
      </c>
      <c r="Y689" s="560" t="n">
        <f aca="false">IF($D689=0.4,1.2,IF($D689=0.6,1.2,IF($D689=0.8,1.3,IF($D689=1,1.5,IF($D689=1.2,1.7,IF($D689&lt;=2,2,"--"))))))</f>
        <v>1.2</v>
      </c>
      <c r="Z689" s="564" t="s">
        <v>1151</v>
      </c>
      <c r="AA689" s="561" t="n">
        <f aca="false">Y689</f>
        <v>1.2</v>
      </c>
      <c r="AB689" s="543" t="n">
        <f aca="false">IF($Y689="--","--",I689)</f>
        <v>1.1412</v>
      </c>
      <c r="AC689" s="544" t="n">
        <f aca="false">IF($Y689="--","--",IF(D689&gt;1.5,0.15,ROUND($D689*0.1,2)))</f>
        <v>0.04</v>
      </c>
      <c r="AD689" s="544" t="n">
        <f aca="false">IF($Y689="--","--",0.15)</f>
        <v>0.15</v>
      </c>
      <c r="AE689" s="545" t="n">
        <f aca="false">IF($Y689="--","--",ROUND(AB689+AC689+AD689,2))</f>
        <v>1.33</v>
      </c>
      <c r="AF689" s="565" t="n">
        <f aca="false">IF($Y689="--","--",IF($AB689&lt;=2,$Y689+1,($Y689+1)+ROUNDUP($AB689-2,0)*0.1))</f>
        <v>2.2</v>
      </c>
      <c r="AG689" s="566" t="n">
        <f aca="false">IF($D689=0.4,0.92,IF($D689=0.6,0.68,IF($D689=0.8,0.74,IF($D689=1,0.7,IF($D689=1.2,0.66,IF($D689=1.5,0.6,IF($D689&lt;=2,(2.4-(D689+0.3)),"--")))))))</f>
        <v>0.92</v>
      </c>
      <c r="AH689" s="547" t="n">
        <f aca="false">IF($Y689="--","--",IF($AE689&lt;=$W$4,ROUND(IF($AE689&lt;1.5,$AE689*$AF689*$AG689,1.5*$AF689*$AG689),2),0))</f>
        <v>2.69</v>
      </c>
      <c r="AI689" s="547" t="n">
        <f aca="false">IF($Y689="--","--",IF($AE689&gt;$W$4,ROUND(IF($AE689&lt;1.5,$AE689*$AF689*$AG689,1.5*$AF689*$AG689),2),0))</f>
        <v>0</v>
      </c>
      <c r="AJ689" s="547" t="n">
        <f aca="false">IF($Y689="--","--",IF($AE689&gt;$W$4,ROUND(IF($AE689&lt;1.5,0,IF($AE689&gt;3,1.5*$AF689*$AG689,($AE689-1.5)*$AF689*$AG689)),2),0))</f>
        <v>0</v>
      </c>
      <c r="AK689" s="547" t="n">
        <f aca="false">IF($Y689="--","--",IF($AE689&gt;$W$4,ROUND(IF($AE689&lt;3,0,IF($AE689&gt;4.5,1.5*$AF689*$AG689,($AE689-3)*$AF689*$AG689)),2),0))</f>
        <v>0</v>
      </c>
      <c r="AL689" s="547" t="n">
        <f aca="false">IF($Y689="--","--",IF($AE689&gt;$W$4,ROUND(IF($AE689&lt;4.5,0,IF($AE689&gt;6,($AE689-4.5)*$AF689*$AG689,($AE689-4.5)*$AF689*$AG689)),2),0))</f>
        <v>0</v>
      </c>
      <c r="AM689" s="544" t="n">
        <f aca="false">IF($Y689="--","--",IF($AE689&gt;$W$4,IF($AE689&lt;=4,ROUND(($AG689*4)*($AE689+0.5)*2,2),0),0))</f>
        <v>0</v>
      </c>
      <c r="AN689" s="548" t="n">
        <f aca="false">IF($Y689="--","--",IF($AE689&gt;$W$4,IF($AE689&gt;4,ROUND(($AG689*4)*($AE689+0.5)*2,2),0),0))</f>
        <v>0</v>
      </c>
      <c r="AO689" s="558" t="s">
        <v>1751</v>
      </c>
      <c r="AP689" s="570" t="s">
        <v>10</v>
      </c>
      <c r="AQ689" s="571" t="s">
        <v>1744</v>
      </c>
      <c r="AR689" s="560" t="n">
        <v>0.4</v>
      </c>
      <c r="AS689" s="561"/>
      <c r="AT689" s="561"/>
      <c r="AU689" s="562" t="n">
        <v>10</v>
      </c>
      <c r="AV689" s="560" t="n">
        <f aca="false">IF($Y689="--","--",Y689+0.2)</f>
        <v>1.4</v>
      </c>
      <c r="AW689" s="564" t="s">
        <v>1151</v>
      </c>
      <c r="AX689" s="561" t="n">
        <f aca="false">AV689</f>
        <v>1.4</v>
      </c>
      <c r="AY689" s="538" t="n">
        <f aca="false">IF(D689&gt;2,AU689,AU689-AV689)</f>
        <v>8.6</v>
      </c>
      <c r="AZ689" s="538" t="n">
        <f aca="false">N689</f>
        <v>0.1</v>
      </c>
      <c r="BA689" s="538" t="n">
        <f aca="false">P689</f>
        <v>1.08</v>
      </c>
      <c r="BB689" s="537" t="n">
        <f aca="false">IF(F689=0,IF(ROUND(AY689*(((N689*P689)+(((D689+M689*2)/6)*P689))-ROUND(((D689+M689*2)^2)*((PI()*96.379/(4*360))-((SIN((96.379/2)*PI()/180))*(COS((96.379/2)*PI()/180))/4)),4)),2),ROUND(AY689*(((N689*P689)+(((D689+M689*2)/4)*P689))-ROUND(((D689+M689*2)^2)*((PI()*120/(4*360))-((SIN((120/2)*PI()/180))*(COS((120/2)*PI()/180))/4)),4)),2)),0)</f>
        <v>1.74</v>
      </c>
      <c r="BC689" s="549" t="n">
        <f aca="false">IF(F689&gt;0,ROUND(AY689*N689*P689,2),0)</f>
        <v>0</v>
      </c>
      <c r="BD689" s="549" t="n">
        <f aca="false">SUM(Q689:U689,AH689:AL689)</f>
        <v>16.51</v>
      </c>
      <c r="BE689" s="549" t="n">
        <f aca="false">IF(F689=0,ROUND((PI()*((D689+M689*2)^2)/4)*AY689,2),ROUND((D689+M689*2)*(F689+M689*2)*AY689,2))</f>
        <v>1.56</v>
      </c>
      <c r="BF689" s="572" t="n">
        <f aca="false">IF(($I689+M689-0.15)&lt;=2,($I689+M689+0.15),IF(($I689+M689)&lt;=3,2.35,($I689+M689+0.2)-0.85))</f>
        <v>1.3312</v>
      </c>
      <c r="BG689" s="572" t="n">
        <f aca="false">IF(D689&gt;2,(I689-F689-M689-0.11),IF(($I689+M689)&lt;=2,0,IF(($I689+M689)&gt;3,0.85,(I689+M689+0.2-BF689))))</f>
        <v>0</v>
      </c>
      <c r="BH689" s="572" t="n">
        <f aca="false">IF(D689&gt;2,ROUND(((1.42+0.4)+(0.91+0.4))*2*BG689,2),ROUND(AV689*AX689*BF689,2))</f>
        <v>2.61</v>
      </c>
      <c r="BI689" s="572" t="n">
        <f aca="false">ROUND(((PI()*0.9^2)/4)*BG689,2)</f>
        <v>0</v>
      </c>
      <c r="BJ689" s="550" t="n">
        <f aca="false">ROUND(BD689-BE689-BH689-BI689-BB689-BC689,2)</f>
        <v>10.6</v>
      </c>
      <c r="BK689" s="516"/>
    </row>
    <row r="690" customFormat="false" ht="14.25" hidden="false" customHeight="false" outlineLevel="0" collapsed="false">
      <c r="A690" s="558" t="s">
        <v>1744</v>
      </c>
      <c r="B690" s="570" t="s">
        <v>10</v>
      </c>
      <c r="C690" s="559" t="s">
        <v>1752</v>
      </c>
      <c r="D690" s="560" t="n">
        <v>0.6</v>
      </c>
      <c r="E690" s="561"/>
      <c r="F690" s="561"/>
      <c r="G690" s="560" t="s">
        <v>1150</v>
      </c>
      <c r="H690" s="562" t="n">
        <v>40</v>
      </c>
      <c r="I690" s="563" t="n">
        <v>1.4519</v>
      </c>
      <c r="J690" s="563" t="n">
        <v>1.2993</v>
      </c>
      <c r="K690" s="536" t="n">
        <v>0.24</v>
      </c>
      <c r="L690" s="537" t="n">
        <f aca="false">ROUND((I690+J690)/2,2)</f>
        <v>1.38</v>
      </c>
      <c r="M690" s="538" t="n">
        <f aca="false">IF(F690=0,ROUND($D690*0.1,2),IF(D690&gt;2.8,0.18,0.15))</f>
        <v>0.06</v>
      </c>
      <c r="N690" s="538" t="n">
        <f aca="false">IF(F690=0,IF(ROUND($D690/4,2),IF(ROUND(($D690*1.2)/6,2)&lt;0.1,0.1,ROUND(($D690*1.2)/6,2))),0.5)</f>
        <v>0.12</v>
      </c>
      <c r="O690" s="537" t="n">
        <f aca="false">L690+M690+N690</f>
        <v>1.56</v>
      </c>
      <c r="P690" s="537" t="n">
        <f aca="false">IF(O690&lt;2,(D690+M690*2)+0.6,(D690+M690*2)+0.6+ROUNDUP(O690-2,0)*0.1)</f>
        <v>1.32</v>
      </c>
      <c r="Q690" s="539" t="n">
        <f aca="false">IF($O690&lt;=$W$4,ROUND(IF($O690&lt;1.5,$O690*$H690*$P690,1.5*$H690*$P690),2),0)</f>
        <v>0</v>
      </c>
      <c r="R690" s="539" t="n">
        <f aca="false">IF($O690&gt;$W$4,ROUND(IF($O690&lt;1.5,$O690*$H690*$P690,1.5*$H690*$P690),2),0)</f>
        <v>79.2</v>
      </c>
      <c r="S690" s="539" t="n">
        <f aca="false">IF($O690&gt;$W$4,ROUND(IF($O690&lt;1.5,0,IF($O690&gt;3,1.5*$H690*$P690,($O690-1.5)*$H690*$P690)),2),0)</f>
        <v>3.17</v>
      </c>
      <c r="T690" s="539" t="n">
        <f aca="false">IF($O690&gt;$W$4,ROUND(IF($O690&lt;3,0,IF($O690&gt;4.5,1.5*$H690*$P690,($O690-3)*$H690*$P690)),2),0)</f>
        <v>0</v>
      </c>
      <c r="U690" s="539" t="n">
        <f aca="false">IF($O690&gt;$W$4,ROUND(IF($O690&lt;4.5,0,IF($O690&gt;6,($O690-4.5)*$H690*$P690,($O690-4.5)*$H690*$P690)),2),0)</f>
        <v>0</v>
      </c>
      <c r="V690" s="540" t="n">
        <f aca="false">IF($O690&gt;$W$4,IF($O690&lt;=4,ROUND($H690*($O690+0.5)*2,2),0),0)</f>
        <v>164.8</v>
      </c>
      <c r="W690" s="541" t="n">
        <f aca="false">IF($O690&gt;$W$4,IF($O690&gt;4,ROUND($H690*($O690+0.5)*2,2),0),0)</f>
        <v>0</v>
      </c>
      <c r="X690" s="558" t="str">
        <f aca="false">A690</f>
        <v>JE8</v>
      </c>
      <c r="Y690" s="560" t="n">
        <f aca="false">IF($D690=0.4,1.2,IF($D690=0.6,1.2,IF($D690=0.8,1.3,IF($D690=1,1.5,IF($D690=1.2,1.7,IF($D690&lt;=2,2,"--"))))))</f>
        <v>1.2</v>
      </c>
      <c r="Z690" s="564" t="s">
        <v>1151</v>
      </c>
      <c r="AA690" s="561" t="n">
        <f aca="false">Y690</f>
        <v>1.2</v>
      </c>
      <c r="AB690" s="543" t="n">
        <f aca="false">IF($Y690="--","--",I690)</f>
        <v>1.4519</v>
      </c>
      <c r="AC690" s="544" t="n">
        <f aca="false">IF($Y690="--","--",IF(D690&gt;1.5,0.15,ROUND($D690*0.1,2)))</f>
        <v>0.06</v>
      </c>
      <c r="AD690" s="544" t="n">
        <f aca="false">IF($Y690="--","--",0.15)</f>
        <v>0.15</v>
      </c>
      <c r="AE690" s="545" t="n">
        <f aca="false">IF($Y690="--","--",ROUND(AB690+AC690+AD690,2))</f>
        <v>1.66</v>
      </c>
      <c r="AF690" s="565" t="n">
        <f aca="false">IF($Y690="--","--",IF($AB690&lt;=2,$Y690+1,($Y690+1)+ROUNDUP($AB690-2,0)*0.1))</f>
        <v>2.2</v>
      </c>
      <c r="AG690" s="566" t="n">
        <f aca="false">IF($D690=0.4,0.92,IF($D690=0.6,0.68,IF($D690=0.8,0.74,IF($D690=1,0.7,IF($D690=1.2,0.66,IF($D690=1.5,0.6,IF($D690&lt;=2,(2.4-(D690+0.3)),"--")))))))</f>
        <v>0.68</v>
      </c>
      <c r="AH690" s="547" t="n">
        <f aca="false">IF($Y690="--","--",IF($AE690&lt;=$W$4,ROUND(IF($AE690&lt;1.5,$AE690*$AF690*$AG690,1.5*$AF690*$AG690),2),0))</f>
        <v>0</v>
      </c>
      <c r="AI690" s="547" t="n">
        <f aca="false">IF($Y690="--","--",IF($AE690&gt;$W$4,ROUND(IF($AE690&lt;1.5,$AE690*$AF690*$AG690,1.5*$AF690*$AG690),2),0))</f>
        <v>2.24</v>
      </c>
      <c r="AJ690" s="547" t="n">
        <f aca="false">IF($Y690="--","--",IF($AE690&gt;$W$4,ROUND(IF($AE690&lt;1.5,0,IF($AE690&gt;3,1.5*$AF690*$AG690,($AE690-1.5)*$AF690*$AG690)),2),0))</f>
        <v>0.24</v>
      </c>
      <c r="AK690" s="547" t="n">
        <f aca="false">IF($Y690="--","--",IF($AE690&gt;$W$4,ROUND(IF($AE690&lt;3,0,IF($AE690&gt;4.5,1.5*$AF690*$AG690,($AE690-3)*$AF690*$AG690)),2),0))</f>
        <v>0</v>
      </c>
      <c r="AL690" s="547" t="n">
        <f aca="false">IF($Y690="--","--",IF($AE690&gt;$W$4,ROUND(IF($AE690&lt;4.5,0,IF($AE690&gt;6,($AE690-4.5)*$AF690*$AG690,($AE690-4.5)*$AF690*$AG690)),2),0))</f>
        <v>0</v>
      </c>
      <c r="AM690" s="544" t="n">
        <f aca="false">IF($Y690="--","--",IF($AE690&gt;$W$4,IF($AE690&lt;=4,ROUND(($AG690*4)*($AE690+0.5)*2,2),0),0))</f>
        <v>11.75</v>
      </c>
      <c r="AN690" s="548" t="n">
        <f aca="false">IF($Y690="--","--",IF($AE690&gt;$W$4,IF($AE690&gt;4,ROUND(($AG690*4)*($AE690+0.5)*2,2),0),0))</f>
        <v>0</v>
      </c>
      <c r="AO690" s="558" t="s">
        <v>1744</v>
      </c>
      <c r="AP690" s="570" t="s">
        <v>10</v>
      </c>
      <c r="AQ690" s="571" t="s">
        <v>1752</v>
      </c>
      <c r="AR690" s="560" t="n">
        <v>0.6</v>
      </c>
      <c r="AS690" s="561"/>
      <c r="AT690" s="561"/>
      <c r="AU690" s="562" t="n">
        <v>40</v>
      </c>
      <c r="AV690" s="560" t="n">
        <f aca="false">IF($Y690="--","--",Y690+0.2)</f>
        <v>1.4</v>
      </c>
      <c r="AW690" s="564" t="s">
        <v>1151</v>
      </c>
      <c r="AX690" s="561" t="n">
        <f aca="false">AV690</f>
        <v>1.4</v>
      </c>
      <c r="AY690" s="538" t="n">
        <f aca="false">IF(D690&gt;2,AU690,AU690-AV690)</f>
        <v>38.6</v>
      </c>
      <c r="AZ690" s="538" t="n">
        <f aca="false">N690</f>
        <v>0.12</v>
      </c>
      <c r="BA690" s="538" t="n">
        <f aca="false">P690</f>
        <v>1.32</v>
      </c>
      <c r="BB690" s="537" t="n">
        <f aca="false">IF(F690=0,IF(ROUND(AY690*(((N690*P690)+(((D690+M690*2)/6)*P690))-ROUND(((D690+M690*2)^2)*((PI()*96.379/(4*360))-((SIN((96.379/2)*PI()/180))*(COS((96.379/2)*PI()/180))/4)),4)),2),ROUND(AY690*(((N690*P690)+(((D690+M690*2)/4)*P690))-ROUND(((D690+M690*2)^2)*((PI()*120/(4*360))-((SIN((120/2)*PI()/180))*(COS((120/2)*PI()/180))/4)),4)),2)),0)</f>
        <v>12.21</v>
      </c>
      <c r="BC690" s="549" t="n">
        <f aca="false">IF(F690&gt;0,ROUND(AY690*N690*P690,2),0)</f>
        <v>0</v>
      </c>
      <c r="BD690" s="549" t="n">
        <f aca="false">SUM(Q690:U690,AH690:AL690)</f>
        <v>84.85</v>
      </c>
      <c r="BE690" s="549" t="n">
        <f aca="false">IF(F690=0,ROUND((PI()*((D690+M690*2)^2)/4)*AY690,2),ROUND((D690+M690*2)*(F690+M690*2)*AY690,2))</f>
        <v>15.72</v>
      </c>
      <c r="BF690" s="572" t="n">
        <f aca="false">IF(($I690+M690-0.15)&lt;=2,($I690+M690+0.15),IF(($I690+M690)&lt;=3,2.35,($I690+M690+0.2)-0.85))</f>
        <v>1.6619</v>
      </c>
      <c r="BG690" s="572" t="n">
        <f aca="false">IF(D690&gt;2,(I690-F690-M690-0.11),IF(($I690+M690)&lt;=2,0,IF(($I690+M690)&gt;3,0.85,(I690+M690+0.2-BF690))))</f>
        <v>0</v>
      </c>
      <c r="BH690" s="572" t="n">
        <f aca="false">IF(D690&gt;2,ROUND(((1.42+0.4)+(0.91+0.4))*2*BG690,2),ROUND(AV690*AX690*BF690,2))</f>
        <v>3.26</v>
      </c>
      <c r="BI690" s="572" t="n">
        <f aca="false">ROUND(((PI()*0.9^2)/4)*BG690,2)</f>
        <v>0</v>
      </c>
      <c r="BJ690" s="550" t="n">
        <f aca="false">ROUND(BD690-BE690-BH690-BI690-BB690-BC690,2)</f>
        <v>53.66</v>
      </c>
      <c r="BK690" s="516"/>
    </row>
    <row r="691" customFormat="false" ht="14.25" hidden="false" customHeight="false" outlineLevel="0" collapsed="false">
      <c r="A691" s="558" t="s">
        <v>1752</v>
      </c>
      <c r="B691" s="570" t="s">
        <v>10</v>
      </c>
      <c r="C691" s="559" t="s">
        <v>1753</v>
      </c>
      <c r="D691" s="560" t="n">
        <v>0.6</v>
      </c>
      <c r="E691" s="561"/>
      <c r="F691" s="561"/>
      <c r="G691" s="560" t="s">
        <v>1150</v>
      </c>
      <c r="H691" s="562" t="n">
        <v>27</v>
      </c>
      <c r="I691" s="563" t="n">
        <v>1.5393</v>
      </c>
      <c r="J691" s="563" t="n">
        <v>1.3025</v>
      </c>
      <c r="K691" s="536" t="n">
        <v>0.457</v>
      </c>
      <c r="L691" s="537" t="n">
        <f aca="false">ROUND((I691+J691)/2,2)</f>
        <v>1.42</v>
      </c>
      <c r="M691" s="538" t="n">
        <f aca="false">IF(F691=0,ROUND($D691*0.1,2),IF(D691&gt;2.8,0.18,0.15))</f>
        <v>0.06</v>
      </c>
      <c r="N691" s="538" t="n">
        <f aca="false">IF(F691=0,IF(ROUND($D691/4,2),IF(ROUND(($D691*1.2)/6,2)&lt;0.1,0.1,ROUND(($D691*1.2)/6,2))),0.5)</f>
        <v>0.12</v>
      </c>
      <c r="O691" s="537" t="n">
        <f aca="false">L691+M691+N691</f>
        <v>1.6</v>
      </c>
      <c r="P691" s="537" t="n">
        <f aca="false">IF(O691&lt;2,(D691+M691*2)+0.6,(D691+M691*2)+0.6+ROUNDUP(O691-2,0)*0.1)</f>
        <v>1.32</v>
      </c>
      <c r="Q691" s="539" t="n">
        <f aca="false">IF($O691&lt;=$W$4,ROUND(IF($O691&lt;1.5,$O691*$H691*$P691,1.5*$H691*$P691),2),0)</f>
        <v>0</v>
      </c>
      <c r="R691" s="539" t="n">
        <f aca="false">IF($O691&gt;$W$4,ROUND(IF($O691&lt;1.5,$O691*$H691*$P691,1.5*$H691*$P691),2),0)</f>
        <v>53.46</v>
      </c>
      <c r="S691" s="539" t="n">
        <f aca="false">IF($O691&gt;$W$4,ROUND(IF($O691&lt;1.5,0,IF($O691&gt;3,1.5*$H691*$P691,($O691-1.5)*$H691*$P691)),2),0)</f>
        <v>3.56</v>
      </c>
      <c r="T691" s="539" t="n">
        <f aca="false">IF($O691&gt;$W$4,ROUND(IF($O691&lt;3,0,IF($O691&gt;4.5,1.5*$H691*$P691,($O691-3)*$H691*$P691)),2),0)</f>
        <v>0</v>
      </c>
      <c r="U691" s="539" t="n">
        <f aca="false">IF($O691&gt;$W$4,ROUND(IF($O691&lt;4.5,0,IF($O691&gt;6,($O691-4.5)*$H691*$P691,($O691-4.5)*$H691*$P691)),2),0)</f>
        <v>0</v>
      </c>
      <c r="V691" s="540" t="n">
        <f aca="false">IF($O691&gt;$W$4,IF($O691&lt;=4,ROUND($H691*($O691+0.5)*2,2),0),0)</f>
        <v>113.4</v>
      </c>
      <c r="W691" s="541" t="n">
        <f aca="false">IF($O691&gt;$W$4,IF($O691&gt;4,ROUND($H691*($O691+0.5)*2,2),0),0)</f>
        <v>0</v>
      </c>
      <c r="X691" s="558" t="str">
        <f aca="false">A691</f>
        <v>JE9</v>
      </c>
      <c r="Y691" s="560" t="n">
        <f aca="false">IF($D691=0.4,1.2,IF($D691=0.6,1.2,IF($D691=0.8,1.3,IF($D691=1,1.5,IF($D691=1.2,1.7,IF($D691&lt;=2,2,"--"))))))</f>
        <v>1.2</v>
      </c>
      <c r="Z691" s="564" t="s">
        <v>1151</v>
      </c>
      <c r="AA691" s="561" t="n">
        <f aca="false">Y691</f>
        <v>1.2</v>
      </c>
      <c r="AB691" s="543" t="n">
        <f aca="false">IF($Y691="--","--",I691)</f>
        <v>1.5393</v>
      </c>
      <c r="AC691" s="544" t="n">
        <f aca="false">IF($Y691="--","--",IF(D691&gt;1.5,0.15,ROUND($D691*0.1,2)))</f>
        <v>0.06</v>
      </c>
      <c r="AD691" s="544" t="n">
        <f aca="false">IF($Y691="--","--",0.15)</f>
        <v>0.15</v>
      </c>
      <c r="AE691" s="545" t="n">
        <f aca="false">IF($Y691="--","--",ROUND(AB691+AC691+AD691,2))</f>
        <v>1.75</v>
      </c>
      <c r="AF691" s="565" t="n">
        <f aca="false">IF($Y691="--","--",IF($AB691&lt;=2,$Y691+1,($Y691+1)+ROUNDUP($AB691-2,0)*0.1))</f>
        <v>2.2</v>
      </c>
      <c r="AG691" s="566" t="n">
        <f aca="false">IF($D691=0.4,0.92,IF($D691=0.6,0.68,IF($D691=0.8,0.74,IF($D691=1,0.7,IF($D691=1.2,0.66,IF($D691=1.5,0.6,IF($D691&lt;=2,(2.4-(D691+0.3)),"--")))))))</f>
        <v>0.68</v>
      </c>
      <c r="AH691" s="547" t="n">
        <f aca="false">IF($Y691="--","--",IF($AE691&lt;=$W$4,ROUND(IF($AE691&lt;1.5,$AE691*$AF691*$AG691,1.5*$AF691*$AG691),2),0))</f>
        <v>0</v>
      </c>
      <c r="AI691" s="547" t="n">
        <f aca="false">IF($Y691="--","--",IF($AE691&gt;$W$4,ROUND(IF($AE691&lt;1.5,$AE691*$AF691*$AG691,1.5*$AF691*$AG691),2),0))</f>
        <v>2.24</v>
      </c>
      <c r="AJ691" s="547" t="n">
        <f aca="false">IF($Y691="--","--",IF($AE691&gt;$W$4,ROUND(IF($AE691&lt;1.5,0,IF($AE691&gt;3,1.5*$AF691*$AG691,($AE691-1.5)*$AF691*$AG691)),2),0))</f>
        <v>0.37</v>
      </c>
      <c r="AK691" s="547" t="n">
        <f aca="false">IF($Y691="--","--",IF($AE691&gt;$W$4,ROUND(IF($AE691&lt;3,0,IF($AE691&gt;4.5,1.5*$AF691*$AG691,($AE691-3)*$AF691*$AG691)),2),0))</f>
        <v>0</v>
      </c>
      <c r="AL691" s="547" t="n">
        <f aca="false">IF($Y691="--","--",IF($AE691&gt;$W$4,ROUND(IF($AE691&lt;4.5,0,IF($AE691&gt;6,($AE691-4.5)*$AF691*$AG691,($AE691-4.5)*$AF691*$AG691)),2),0))</f>
        <v>0</v>
      </c>
      <c r="AM691" s="544" t="n">
        <f aca="false">IF($Y691="--","--",IF($AE691&gt;$W$4,IF($AE691&lt;=4,ROUND(($AG691*4)*($AE691+0.5)*2,2),0),0))</f>
        <v>12.24</v>
      </c>
      <c r="AN691" s="548" t="n">
        <f aca="false">IF($Y691="--","--",IF($AE691&gt;$W$4,IF($AE691&gt;4,ROUND(($AG691*4)*($AE691+0.5)*2,2),0),0))</f>
        <v>0</v>
      </c>
      <c r="AO691" s="558" t="s">
        <v>1752</v>
      </c>
      <c r="AP691" s="570" t="s">
        <v>10</v>
      </c>
      <c r="AQ691" s="571" t="s">
        <v>1753</v>
      </c>
      <c r="AR691" s="560" t="n">
        <v>0.6</v>
      </c>
      <c r="AS691" s="561"/>
      <c r="AT691" s="561"/>
      <c r="AU691" s="562" t="n">
        <v>27</v>
      </c>
      <c r="AV691" s="560" t="n">
        <f aca="false">IF($Y691="--","--",Y691+0.2)</f>
        <v>1.4</v>
      </c>
      <c r="AW691" s="564" t="s">
        <v>1151</v>
      </c>
      <c r="AX691" s="561" t="n">
        <f aca="false">AV691</f>
        <v>1.4</v>
      </c>
      <c r="AY691" s="538" t="n">
        <f aca="false">IF(D691&gt;2,AU691,AU691-AV691)</f>
        <v>25.6</v>
      </c>
      <c r="AZ691" s="538" t="n">
        <f aca="false">N691</f>
        <v>0.12</v>
      </c>
      <c r="BA691" s="538" t="n">
        <f aca="false">P691</f>
        <v>1.32</v>
      </c>
      <c r="BB691" s="537" t="n">
        <f aca="false">IF(F691=0,IF(ROUND(AY691*(((N691*P691)+(((D691+M691*2)/6)*P691))-ROUND(((D691+M691*2)^2)*((PI()*96.379/(4*360))-((SIN((96.379/2)*PI()/180))*(COS((96.379/2)*PI()/180))/4)),4)),2),ROUND(AY691*(((N691*P691)+(((D691+M691*2)/4)*P691))-ROUND(((D691+M691*2)^2)*((PI()*120/(4*360))-((SIN((120/2)*PI()/180))*(COS((120/2)*PI()/180))/4)),4)),2)),0)</f>
        <v>8.1</v>
      </c>
      <c r="BC691" s="549" t="n">
        <f aca="false">IF(F691&gt;0,ROUND(AY691*N691*P691,2),0)</f>
        <v>0</v>
      </c>
      <c r="BD691" s="549" t="n">
        <f aca="false">SUM(Q691:U691,AH691:AL691)</f>
        <v>59.63</v>
      </c>
      <c r="BE691" s="549" t="n">
        <f aca="false">IF(F691=0,ROUND((PI()*((D691+M691*2)^2)/4)*AY691,2),ROUND((D691+M691*2)*(F691+M691*2)*AY691,2))</f>
        <v>10.42</v>
      </c>
      <c r="BF691" s="572" t="n">
        <f aca="false">IF(($I691+M691-0.15)&lt;=2,($I691+M691+0.15),IF(($I691+M691)&lt;=3,2.35,($I691+M691+0.2)-0.85))</f>
        <v>1.7493</v>
      </c>
      <c r="BG691" s="572" t="n">
        <f aca="false">IF(D691&gt;2,(I691-F691-M691-0.11),IF(($I691+M691)&lt;=2,0,IF(($I691+M691)&gt;3,0.85,(I691+M691+0.2-BF691))))</f>
        <v>0</v>
      </c>
      <c r="BH691" s="572" t="n">
        <f aca="false">IF(D691&gt;2,ROUND(((1.42+0.4)+(0.91+0.4))*2*BG691,2),ROUND(AV691*AX691*BF691,2))</f>
        <v>3.43</v>
      </c>
      <c r="BI691" s="572" t="n">
        <f aca="false">ROUND(((PI()*0.9^2)/4)*BG691,2)</f>
        <v>0</v>
      </c>
      <c r="BJ691" s="550" t="n">
        <f aca="false">ROUND(BD691-BE691-BH691-BI691-BB691-BC691,2)</f>
        <v>37.68</v>
      </c>
      <c r="BK691" s="516"/>
    </row>
    <row r="692" customFormat="false" ht="14.25" hidden="false" customHeight="false" outlineLevel="0" collapsed="false">
      <c r="A692" s="558" t="s">
        <v>1753</v>
      </c>
      <c r="B692" s="570" t="s">
        <v>10</v>
      </c>
      <c r="C692" s="559" t="s">
        <v>1754</v>
      </c>
      <c r="D692" s="560" t="n">
        <v>0.8</v>
      </c>
      <c r="E692" s="561"/>
      <c r="F692" s="561"/>
      <c r="G692" s="560" t="s">
        <v>1150</v>
      </c>
      <c r="H692" s="562" t="n">
        <v>17</v>
      </c>
      <c r="I692" s="563" t="n">
        <v>1.7595</v>
      </c>
      <c r="J692" s="563" t="n">
        <v>1.7208</v>
      </c>
      <c r="K692" s="536" t="n">
        <v>0</v>
      </c>
      <c r="L692" s="537" t="n">
        <f aca="false">ROUND((I692+J692)/2,2)</f>
        <v>1.74</v>
      </c>
      <c r="M692" s="538" t="n">
        <f aca="false">IF(F692=0,ROUND($D692*0.1,2),IF(D692&gt;2.8,0.18,0.15))</f>
        <v>0.08</v>
      </c>
      <c r="N692" s="538" t="n">
        <f aca="false">IF(F692=0,IF(ROUND($D692/4,2),IF(ROUND(($D692*1.2)/6,2)&lt;0.1,0.1,ROUND(($D692*1.2)/6,2))),0.5)</f>
        <v>0.16</v>
      </c>
      <c r="O692" s="537" t="n">
        <f aca="false">L692+M692+N692</f>
        <v>1.98</v>
      </c>
      <c r="P692" s="537" t="n">
        <f aca="false">IF(O692&lt;2,(D692+M692*2)+0.6,(D692+M692*2)+0.6+ROUNDUP(O692-2,0)*0.1)</f>
        <v>1.56</v>
      </c>
      <c r="Q692" s="539" t="n">
        <f aca="false">IF($O692&lt;=$W$4,ROUND(IF($O692&lt;1.5,$O692*$H692*$P692,1.5*$H692*$P692),2),0)</f>
        <v>0</v>
      </c>
      <c r="R692" s="539" t="n">
        <f aca="false">IF($O692&gt;$W$4,ROUND(IF($O692&lt;1.5,$O692*$H692*$P692,1.5*$H692*$P692),2),0)</f>
        <v>39.78</v>
      </c>
      <c r="S692" s="539" t="n">
        <f aca="false">IF($O692&gt;$W$4,ROUND(IF($O692&lt;1.5,0,IF($O692&gt;3,1.5*$H692*$P692,($O692-1.5)*$H692*$P692)),2),0)</f>
        <v>12.73</v>
      </c>
      <c r="T692" s="539" t="n">
        <f aca="false">IF($O692&gt;$W$4,ROUND(IF($O692&lt;3,0,IF($O692&gt;4.5,1.5*$H692*$P692,($O692-3)*$H692*$P692)),2),0)</f>
        <v>0</v>
      </c>
      <c r="U692" s="539" t="n">
        <f aca="false">IF($O692&gt;$W$4,ROUND(IF($O692&lt;4.5,0,IF($O692&gt;6,($O692-4.5)*$H692*$P692,($O692-4.5)*$H692*$P692)),2),0)</f>
        <v>0</v>
      </c>
      <c r="V692" s="540" t="n">
        <f aca="false">IF($O692&gt;$W$4,IF($O692&lt;=4,ROUND($H692*($O692+0.5)*2,2),0),0)</f>
        <v>84.32</v>
      </c>
      <c r="W692" s="541" t="n">
        <f aca="false">IF($O692&gt;$W$4,IF($O692&gt;4,ROUND($H692*($O692+0.5)*2,2),0),0)</f>
        <v>0</v>
      </c>
      <c r="X692" s="558" t="str">
        <f aca="false">A692</f>
        <v>JE10</v>
      </c>
      <c r="Y692" s="560" t="n">
        <f aca="false">IF($D692=0.4,1.2,IF($D692=0.6,1.2,IF($D692=0.8,1.3,IF($D692=1,1.5,IF($D692=1.2,1.7,IF($D692&lt;=2,2,"--"))))))</f>
        <v>1.3</v>
      </c>
      <c r="Z692" s="564" t="s">
        <v>1151</v>
      </c>
      <c r="AA692" s="561" t="n">
        <f aca="false">Y692</f>
        <v>1.3</v>
      </c>
      <c r="AB692" s="543" t="n">
        <f aca="false">IF($Y692="--","--",I692)</f>
        <v>1.7595</v>
      </c>
      <c r="AC692" s="544" t="n">
        <f aca="false">IF($Y692="--","--",IF(D692&gt;1.5,0.15,ROUND($D692*0.1,2)))</f>
        <v>0.08</v>
      </c>
      <c r="AD692" s="544" t="n">
        <f aca="false">IF($Y692="--","--",0.15)</f>
        <v>0.15</v>
      </c>
      <c r="AE692" s="545" t="n">
        <f aca="false">IF($Y692="--","--",ROUND(AB692+AC692+AD692,2))</f>
        <v>1.99</v>
      </c>
      <c r="AF692" s="565" t="n">
        <f aca="false">IF($Y692="--","--",IF($AB692&lt;=2,$Y692+1,($Y692+1)+ROUNDUP($AB692-2,0)*0.1))</f>
        <v>2.3</v>
      </c>
      <c r="AG692" s="566" t="n">
        <f aca="false">IF($D692=0.4,0.92,IF($D692=0.6,0.68,IF($D692=0.8,0.74,IF($D692=1,0.7,IF($D692=1.2,0.66,IF($D692=1.5,0.6,IF($D692&lt;=2,(2.4-(D692+0.3)),"--")))))))</f>
        <v>0.74</v>
      </c>
      <c r="AH692" s="547" t="n">
        <f aca="false">IF($Y692="--","--",IF($AE692&lt;=$W$4,ROUND(IF($AE692&lt;1.5,$AE692*$AF692*$AG692,1.5*$AF692*$AG692),2),0))</f>
        <v>0</v>
      </c>
      <c r="AI692" s="547" t="n">
        <f aca="false">IF($Y692="--","--",IF($AE692&gt;$W$4,ROUND(IF($AE692&lt;1.5,$AE692*$AF692*$AG692,1.5*$AF692*$AG692),2),0))</f>
        <v>2.55</v>
      </c>
      <c r="AJ692" s="547" t="n">
        <f aca="false">IF($Y692="--","--",IF($AE692&gt;$W$4,ROUND(IF($AE692&lt;1.5,0,IF($AE692&gt;3,1.5*$AF692*$AG692,($AE692-1.5)*$AF692*$AG692)),2),0))</f>
        <v>0.83</v>
      </c>
      <c r="AK692" s="547" t="n">
        <f aca="false">IF($Y692="--","--",IF($AE692&gt;$W$4,ROUND(IF($AE692&lt;3,0,IF($AE692&gt;4.5,1.5*$AF692*$AG692,($AE692-3)*$AF692*$AG692)),2),0))</f>
        <v>0</v>
      </c>
      <c r="AL692" s="547" t="n">
        <f aca="false">IF($Y692="--","--",IF($AE692&gt;$W$4,ROUND(IF($AE692&lt;4.5,0,IF($AE692&gt;6,($AE692-4.5)*$AF692*$AG692,($AE692-4.5)*$AF692*$AG692)),2),0))</f>
        <v>0</v>
      </c>
      <c r="AM692" s="544" t="n">
        <f aca="false">IF($Y692="--","--",IF($AE692&gt;$W$4,IF($AE692&lt;=4,ROUND(($AG692*4)*($AE692+0.5)*2,2),0),0))</f>
        <v>14.74</v>
      </c>
      <c r="AN692" s="548" t="n">
        <f aca="false">IF($Y692="--","--",IF($AE692&gt;$W$4,IF($AE692&gt;4,ROUND(($AG692*4)*($AE692+0.5)*2,2),0),0))</f>
        <v>0</v>
      </c>
      <c r="AO692" s="558" t="s">
        <v>1753</v>
      </c>
      <c r="AP692" s="570" t="s">
        <v>10</v>
      </c>
      <c r="AQ692" s="571" t="s">
        <v>1754</v>
      </c>
      <c r="AR692" s="560" t="n">
        <v>0.8</v>
      </c>
      <c r="AS692" s="561"/>
      <c r="AT692" s="561"/>
      <c r="AU692" s="562" t="n">
        <v>17</v>
      </c>
      <c r="AV692" s="560" t="n">
        <f aca="false">IF($Y692="--","--",Y692+0.2)</f>
        <v>1.5</v>
      </c>
      <c r="AW692" s="564" t="s">
        <v>1151</v>
      </c>
      <c r="AX692" s="561" t="n">
        <f aca="false">AV692</f>
        <v>1.5</v>
      </c>
      <c r="AY692" s="538" t="n">
        <f aca="false">IF(D692&gt;2,AU692,AU692-AV692)</f>
        <v>15.5</v>
      </c>
      <c r="AZ692" s="538" t="n">
        <f aca="false">N692</f>
        <v>0.16</v>
      </c>
      <c r="BA692" s="538" t="n">
        <f aca="false">P692</f>
        <v>1.56</v>
      </c>
      <c r="BB692" s="537" t="n">
        <f aca="false">IF(F692=0,IF(ROUND(AY692*(((N692*P692)+(((D692+M692*2)/6)*P692))-ROUND(((D692+M692*2)^2)*((PI()*96.379/(4*360))-((SIN((96.379/2)*PI()/180))*(COS((96.379/2)*PI()/180))/4)),4)),2),ROUND(AY692*(((N692*P692)+(((D692+M692*2)/4)*P692))-ROUND(((D692+M692*2)^2)*((PI()*120/(4*360))-((SIN((120/2)*PI()/180))*(COS((120/2)*PI()/180))/4)),4)),2)),0)</f>
        <v>7.48</v>
      </c>
      <c r="BC692" s="549" t="n">
        <f aca="false">IF(F692&gt;0,ROUND(AY692*N692*P692,2),0)</f>
        <v>0</v>
      </c>
      <c r="BD692" s="549" t="n">
        <f aca="false">SUM(Q692:U692,AH692:AL692)</f>
        <v>55.89</v>
      </c>
      <c r="BE692" s="549" t="n">
        <f aca="false">IF(F692=0,ROUND((PI()*((D692+M692*2)^2)/4)*AY692,2),ROUND((D692+M692*2)*(F692+M692*2)*AY692,2))</f>
        <v>11.22</v>
      </c>
      <c r="BF692" s="572" t="n">
        <f aca="false">IF(($I692+M692-0.15)&lt;=2,($I692+M692+0.15),IF(($I692+M692)&lt;=3,2.35,($I692+M692+0.2)-0.85))</f>
        <v>1.9895</v>
      </c>
      <c r="BG692" s="572" t="n">
        <f aca="false">IF(D692&gt;2,(I692-F692-M692-0.11),IF(($I692+M692)&lt;=2,0,IF(($I692+M692)&gt;3,0.85,(I692+M692+0.2-BF692))))</f>
        <v>0</v>
      </c>
      <c r="BH692" s="572" t="n">
        <f aca="false">IF(D692&gt;2,ROUND(((1.42+0.4)+(0.91+0.4))*2*BG692,2),ROUND(AV692*AX692*BF692,2))</f>
        <v>4.48</v>
      </c>
      <c r="BI692" s="572" t="n">
        <f aca="false">ROUND(((PI()*0.9^2)/4)*BG692,2)</f>
        <v>0</v>
      </c>
      <c r="BJ692" s="550" t="n">
        <f aca="false">ROUND(BD692-BE692-BH692-BI692-BB692-BC692,2)</f>
        <v>32.71</v>
      </c>
      <c r="BK692" s="516"/>
    </row>
    <row r="693" customFormat="false" ht="14.25" hidden="false" customHeight="false" outlineLevel="0" collapsed="false">
      <c r="A693" s="558" t="s">
        <v>1754</v>
      </c>
      <c r="B693" s="570" t="s">
        <v>10</v>
      </c>
      <c r="C693" s="559" t="s">
        <v>1755</v>
      </c>
      <c r="D693" s="560" t="n">
        <v>0.8</v>
      </c>
      <c r="E693" s="561"/>
      <c r="F693" s="561"/>
      <c r="G693" s="560" t="s">
        <v>1150</v>
      </c>
      <c r="H693" s="562" t="n">
        <v>26</v>
      </c>
      <c r="I693" s="563" t="n">
        <v>1.7208</v>
      </c>
      <c r="J693" s="563" t="n">
        <v>1.7133</v>
      </c>
      <c r="K693" s="536" t="n">
        <v>0.294</v>
      </c>
      <c r="L693" s="537" t="n">
        <f aca="false">ROUND((I693+J693)/2,2)</f>
        <v>1.72</v>
      </c>
      <c r="M693" s="538" t="n">
        <f aca="false">IF(F693=0,ROUND($D693*0.1,2),IF(D693&gt;2.8,0.18,0.15))</f>
        <v>0.08</v>
      </c>
      <c r="N693" s="538" t="n">
        <f aca="false">IF(F693=0,IF(ROUND($D693/4,2),IF(ROUND(($D693*1.2)/6,2)&lt;0.1,0.1,ROUND(($D693*1.2)/6,2))),0.5)</f>
        <v>0.16</v>
      </c>
      <c r="O693" s="537" t="n">
        <f aca="false">L693+M693+N693</f>
        <v>1.96</v>
      </c>
      <c r="P693" s="537" t="n">
        <f aca="false">IF(O693&lt;2,(D693+M693*2)+0.6,(D693+M693*2)+0.6+ROUNDUP(O693-2,0)*0.1)</f>
        <v>1.56</v>
      </c>
      <c r="Q693" s="539" t="n">
        <f aca="false">IF($O693&lt;=$W$4,ROUND(IF($O693&lt;1.5,$O693*$H693*$P693,1.5*$H693*$P693),2),0)</f>
        <v>0</v>
      </c>
      <c r="R693" s="539" t="n">
        <f aca="false">IF($O693&gt;$W$4,ROUND(IF($O693&lt;1.5,$O693*$H693*$P693,1.5*$H693*$P693),2),0)</f>
        <v>60.84</v>
      </c>
      <c r="S693" s="539" t="n">
        <f aca="false">IF($O693&gt;$W$4,ROUND(IF($O693&lt;1.5,0,IF($O693&gt;3,1.5*$H693*$P693,($O693-1.5)*$H693*$P693)),2),0)</f>
        <v>18.66</v>
      </c>
      <c r="T693" s="539" t="n">
        <f aca="false">IF($O693&gt;$W$4,ROUND(IF($O693&lt;3,0,IF($O693&gt;4.5,1.5*$H693*$P693,($O693-3)*$H693*$P693)),2),0)</f>
        <v>0</v>
      </c>
      <c r="U693" s="539" t="n">
        <f aca="false">IF($O693&gt;$W$4,ROUND(IF($O693&lt;4.5,0,IF($O693&gt;6,($O693-4.5)*$H693*$P693,($O693-4.5)*$H693*$P693)),2),0)</f>
        <v>0</v>
      </c>
      <c r="V693" s="540" t="n">
        <f aca="false">IF($O693&gt;$W$4,IF($O693&lt;=4,ROUND($H693*($O693+0.5)*2,2),0),0)</f>
        <v>127.92</v>
      </c>
      <c r="W693" s="541" t="n">
        <f aca="false">IF($O693&gt;$W$4,IF($O693&gt;4,ROUND($H693*($O693+0.5)*2,2),0),0)</f>
        <v>0</v>
      </c>
      <c r="X693" s="558" t="str">
        <f aca="false">A693</f>
        <v>JE11</v>
      </c>
      <c r="Y693" s="560" t="n">
        <f aca="false">IF($D693=0.4,1.2,IF($D693=0.6,1.2,IF($D693=0.8,1.3,IF($D693=1,1.5,IF($D693=1.2,1.7,IF($D693&lt;=2,2,"--"))))))</f>
        <v>1.3</v>
      </c>
      <c r="Z693" s="564" t="s">
        <v>1151</v>
      </c>
      <c r="AA693" s="561" t="n">
        <f aca="false">Y693</f>
        <v>1.3</v>
      </c>
      <c r="AB693" s="543" t="n">
        <f aca="false">IF($Y693="--","--",I693)</f>
        <v>1.7208</v>
      </c>
      <c r="AC693" s="544" t="n">
        <f aca="false">IF($Y693="--","--",IF(D693&gt;1.5,0.15,ROUND($D693*0.1,2)))</f>
        <v>0.08</v>
      </c>
      <c r="AD693" s="544" t="n">
        <f aca="false">IF($Y693="--","--",0.15)</f>
        <v>0.15</v>
      </c>
      <c r="AE693" s="545" t="n">
        <f aca="false">IF($Y693="--","--",ROUND(AB693+AC693+AD693,2))</f>
        <v>1.95</v>
      </c>
      <c r="AF693" s="565" t="n">
        <f aca="false">IF($Y693="--","--",IF($AB693&lt;=2,$Y693+1,($Y693+1)+ROUNDUP($AB693-2,0)*0.1))</f>
        <v>2.3</v>
      </c>
      <c r="AG693" s="566" t="n">
        <f aca="false">IF($D693=0.4,0.92,IF($D693=0.6,0.68,IF($D693=0.8,0.74,IF($D693=1,0.7,IF($D693=1.2,0.66,IF($D693=1.5,0.6,IF($D693&lt;=2,(2.4-(D693+0.3)),"--")))))))</f>
        <v>0.74</v>
      </c>
      <c r="AH693" s="547" t="n">
        <f aca="false">IF($Y693="--","--",IF($AE693&lt;=$W$4,ROUND(IF($AE693&lt;1.5,$AE693*$AF693*$AG693,1.5*$AF693*$AG693),2),0))</f>
        <v>0</v>
      </c>
      <c r="AI693" s="547" t="n">
        <f aca="false">IF($Y693="--","--",IF($AE693&gt;$W$4,ROUND(IF($AE693&lt;1.5,$AE693*$AF693*$AG693,1.5*$AF693*$AG693),2),0))</f>
        <v>2.55</v>
      </c>
      <c r="AJ693" s="547" t="n">
        <f aca="false">IF($Y693="--","--",IF($AE693&gt;$W$4,ROUND(IF($AE693&lt;1.5,0,IF($AE693&gt;3,1.5*$AF693*$AG693,($AE693-1.5)*$AF693*$AG693)),2),0))</f>
        <v>0.77</v>
      </c>
      <c r="AK693" s="547" t="n">
        <f aca="false">IF($Y693="--","--",IF($AE693&gt;$W$4,ROUND(IF($AE693&lt;3,0,IF($AE693&gt;4.5,1.5*$AF693*$AG693,($AE693-3)*$AF693*$AG693)),2),0))</f>
        <v>0</v>
      </c>
      <c r="AL693" s="547" t="n">
        <f aca="false">IF($Y693="--","--",IF($AE693&gt;$W$4,ROUND(IF($AE693&lt;4.5,0,IF($AE693&gt;6,($AE693-4.5)*$AF693*$AG693,($AE693-4.5)*$AF693*$AG693)),2),0))</f>
        <v>0</v>
      </c>
      <c r="AM693" s="544" t="n">
        <f aca="false">IF($Y693="--","--",IF($AE693&gt;$W$4,IF($AE693&lt;=4,ROUND(($AG693*4)*($AE693+0.5)*2,2),0),0))</f>
        <v>14.5</v>
      </c>
      <c r="AN693" s="548" t="n">
        <f aca="false">IF($Y693="--","--",IF($AE693&gt;$W$4,IF($AE693&gt;4,ROUND(($AG693*4)*($AE693+0.5)*2,2),0),0))</f>
        <v>0</v>
      </c>
      <c r="AO693" s="558" t="s">
        <v>1754</v>
      </c>
      <c r="AP693" s="570" t="s">
        <v>10</v>
      </c>
      <c r="AQ693" s="571" t="s">
        <v>1755</v>
      </c>
      <c r="AR693" s="560" t="n">
        <v>0.8</v>
      </c>
      <c r="AS693" s="561"/>
      <c r="AT693" s="561"/>
      <c r="AU693" s="562" t="n">
        <v>26</v>
      </c>
      <c r="AV693" s="560" t="n">
        <f aca="false">IF($Y693="--","--",Y693+0.2)</f>
        <v>1.5</v>
      </c>
      <c r="AW693" s="564" t="s">
        <v>1151</v>
      </c>
      <c r="AX693" s="561" t="n">
        <f aca="false">AV693</f>
        <v>1.5</v>
      </c>
      <c r="AY693" s="538" t="n">
        <f aca="false">IF(D693&gt;2,AU693,AU693-AV693)</f>
        <v>24.5</v>
      </c>
      <c r="AZ693" s="538" t="n">
        <f aca="false">N693</f>
        <v>0.16</v>
      </c>
      <c r="BA693" s="538" t="n">
        <f aca="false">P693</f>
        <v>1.56</v>
      </c>
      <c r="BB693" s="537" t="n">
        <f aca="false">IF(F693=0,IF(ROUND(AY693*(((N693*P693)+(((D693+M693*2)/6)*P693))-ROUND(((D693+M693*2)^2)*((PI()*96.379/(4*360))-((SIN((96.379/2)*PI()/180))*(COS((96.379/2)*PI()/180))/4)),4)),2),ROUND(AY693*(((N693*P693)+(((D693+M693*2)/4)*P693))-ROUND(((D693+M693*2)^2)*((PI()*120/(4*360))-((SIN((120/2)*PI()/180))*(COS((120/2)*PI()/180))/4)),4)),2)),0)</f>
        <v>11.82</v>
      </c>
      <c r="BC693" s="549" t="n">
        <f aca="false">IF(F693&gt;0,ROUND(AY693*N693*P693,2),0)</f>
        <v>0</v>
      </c>
      <c r="BD693" s="549" t="n">
        <f aca="false">SUM(Q693:U693,AH693:AL693)</f>
        <v>82.82</v>
      </c>
      <c r="BE693" s="549" t="n">
        <f aca="false">IF(F693=0,ROUND((PI()*((D693+M693*2)^2)/4)*AY693,2),ROUND((D693+M693*2)*(F693+M693*2)*AY693,2))</f>
        <v>17.73</v>
      </c>
      <c r="BF693" s="572" t="n">
        <f aca="false">IF(($I693+M693-0.15)&lt;=2,($I693+M693+0.15),IF(($I693+M693)&lt;=3,2.35,($I693+M693+0.2)-0.85))</f>
        <v>1.9508</v>
      </c>
      <c r="BG693" s="572" t="n">
        <f aca="false">IF(D693&gt;2,(I693-F693-M693-0.11),IF(($I693+M693)&lt;=2,0,IF(($I693+M693)&gt;3,0.85,(I693+M693+0.2-BF693))))</f>
        <v>0</v>
      </c>
      <c r="BH693" s="572" t="n">
        <f aca="false">IF(D693&gt;2,ROUND(((1.42+0.4)+(0.91+0.4))*2*BG693,2),ROUND(AV693*AX693*BF693,2))</f>
        <v>4.39</v>
      </c>
      <c r="BI693" s="572" t="n">
        <f aca="false">ROUND(((PI()*0.9^2)/4)*BG693,2)</f>
        <v>0</v>
      </c>
      <c r="BJ693" s="550" t="n">
        <f aca="false">ROUND(BD693-BE693-BH693-BI693-BB693-BC693,2)</f>
        <v>48.88</v>
      </c>
      <c r="BK693" s="516"/>
    </row>
    <row r="694" customFormat="false" ht="14.25" hidden="false" customHeight="false" outlineLevel="0" collapsed="false">
      <c r="A694" s="558" t="s">
        <v>1755</v>
      </c>
      <c r="B694" s="570" t="s">
        <v>10</v>
      </c>
      <c r="C694" s="559" t="s">
        <v>1756</v>
      </c>
      <c r="D694" s="560" t="n">
        <v>0.8</v>
      </c>
      <c r="E694" s="561"/>
      <c r="F694" s="561"/>
      <c r="G694" s="560" t="s">
        <v>1150</v>
      </c>
      <c r="H694" s="562" t="n">
        <v>31</v>
      </c>
      <c r="I694" s="563" t="n">
        <v>2.0073</v>
      </c>
      <c r="J694" s="563" t="n">
        <v>1.6251</v>
      </c>
      <c r="K694" s="536" t="n">
        <v>0</v>
      </c>
      <c r="L694" s="537" t="n">
        <f aca="false">ROUND((I694+J694)/2,2)</f>
        <v>1.82</v>
      </c>
      <c r="M694" s="538" t="n">
        <f aca="false">IF(F694=0,ROUND($D694*0.1,2),IF(D694&gt;2.8,0.18,0.15))</f>
        <v>0.08</v>
      </c>
      <c r="N694" s="538" t="n">
        <f aca="false">IF(F694=0,IF(ROUND($D694/4,2),IF(ROUND(($D694*1.2)/6,2)&lt;0.1,0.1,ROUND(($D694*1.2)/6,2))),0.5)</f>
        <v>0.16</v>
      </c>
      <c r="O694" s="537" t="n">
        <f aca="false">L694+M694+N694</f>
        <v>2.06</v>
      </c>
      <c r="P694" s="537" t="n">
        <f aca="false">IF(O694&lt;2,(D694+M694*2)+0.6,(D694+M694*2)+0.6+ROUNDUP(O694-2,0)*0.1)</f>
        <v>1.66</v>
      </c>
      <c r="Q694" s="539" t="n">
        <f aca="false">IF($O694&lt;=$W$4,ROUND(IF($O694&lt;1.5,$O694*$H694*$P694,1.5*$H694*$P694),2),0)</f>
        <v>0</v>
      </c>
      <c r="R694" s="539" t="n">
        <f aca="false">IF($O694&gt;$W$4,ROUND(IF($O694&lt;1.5,$O694*$H694*$P694,1.5*$H694*$P694),2),0)</f>
        <v>77.19</v>
      </c>
      <c r="S694" s="539" t="n">
        <f aca="false">IF($O694&gt;$W$4,ROUND(IF($O694&lt;1.5,0,IF($O694&gt;3,1.5*$H694*$P694,($O694-1.5)*$H694*$P694)),2),0)</f>
        <v>28.82</v>
      </c>
      <c r="T694" s="539" t="n">
        <f aca="false">IF($O694&gt;$W$4,ROUND(IF($O694&lt;3,0,IF($O694&gt;4.5,1.5*$H694*$P694,($O694-3)*$H694*$P694)),2),0)</f>
        <v>0</v>
      </c>
      <c r="U694" s="539" t="n">
        <f aca="false">IF($O694&gt;$W$4,ROUND(IF($O694&lt;4.5,0,IF($O694&gt;6,($O694-4.5)*$H694*$P694,($O694-4.5)*$H694*$P694)),2),0)</f>
        <v>0</v>
      </c>
      <c r="V694" s="540" t="n">
        <f aca="false">IF($O694&gt;$W$4,IF($O694&lt;=4,ROUND($H694*($O694+0.5)*2,2),0),0)</f>
        <v>158.72</v>
      </c>
      <c r="W694" s="541" t="n">
        <f aca="false">IF($O694&gt;$W$4,IF($O694&gt;4,ROUND($H694*($O694+0.5)*2,2),0),0)</f>
        <v>0</v>
      </c>
      <c r="X694" s="558" t="str">
        <f aca="false">A694</f>
        <v>JE12</v>
      </c>
      <c r="Y694" s="560" t="n">
        <f aca="false">IF($D694=0.4,1.2,IF($D694=0.6,1.2,IF($D694=0.8,1.3,IF($D694=1,1.5,IF($D694=1.2,1.7,IF($D694&lt;=2,2,"--"))))))</f>
        <v>1.3</v>
      </c>
      <c r="Z694" s="564" t="s">
        <v>1151</v>
      </c>
      <c r="AA694" s="561" t="n">
        <f aca="false">Y694</f>
        <v>1.3</v>
      </c>
      <c r="AB694" s="543" t="n">
        <f aca="false">IF($Y694="--","--",I694)</f>
        <v>2.0073</v>
      </c>
      <c r="AC694" s="544" t="n">
        <f aca="false">IF($Y694="--","--",IF(D694&gt;1.5,0.15,ROUND($D694*0.1,2)))</f>
        <v>0.08</v>
      </c>
      <c r="AD694" s="544" t="n">
        <f aca="false">IF($Y694="--","--",0.15)</f>
        <v>0.15</v>
      </c>
      <c r="AE694" s="545" t="n">
        <f aca="false">IF($Y694="--","--",ROUND(AB694+AC694+AD694,2))</f>
        <v>2.24</v>
      </c>
      <c r="AF694" s="565" t="n">
        <f aca="false">IF($Y694="--","--",IF($AB694&lt;=2,$Y694+1,($Y694+1)+ROUNDUP($AB694-2,0)*0.1))</f>
        <v>2.4</v>
      </c>
      <c r="AG694" s="566" t="n">
        <f aca="false">IF($D694=0.4,0.92,IF($D694=0.6,0.68,IF($D694=0.8,0.74,IF($D694=1,0.7,IF($D694=1.2,0.66,IF($D694=1.5,0.6,IF($D694&lt;=2,(2.4-(D694+0.3)),"--")))))))</f>
        <v>0.74</v>
      </c>
      <c r="AH694" s="547" t="n">
        <f aca="false">IF($Y694="--","--",IF($AE694&lt;=$W$4,ROUND(IF($AE694&lt;1.5,$AE694*$AF694*$AG694,1.5*$AF694*$AG694),2),0))</f>
        <v>0</v>
      </c>
      <c r="AI694" s="547" t="n">
        <f aca="false">IF($Y694="--","--",IF($AE694&gt;$W$4,ROUND(IF($AE694&lt;1.5,$AE694*$AF694*$AG694,1.5*$AF694*$AG694),2),0))</f>
        <v>2.66</v>
      </c>
      <c r="AJ694" s="547" t="n">
        <f aca="false">IF($Y694="--","--",IF($AE694&gt;$W$4,ROUND(IF($AE694&lt;1.5,0,IF($AE694&gt;3,1.5*$AF694*$AG694,($AE694-1.5)*$AF694*$AG694)),2),0))</f>
        <v>1.31</v>
      </c>
      <c r="AK694" s="547" t="n">
        <f aca="false">IF($Y694="--","--",IF($AE694&gt;$W$4,ROUND(IF($AE694&lt;3,0,IF($AE694&gt;4.5,1.5*$AF694*$AG694,($AE694-3)*$AF694*$AG694)),2),0))</f>
        <v>0</v>
      </c>
      <c r="AL694" s="547" t="n">
        <f aca="false">IF($Y694="--","--",IF($AE694&gt;$W$4,ROUND(IF($AE694&lt;4.5,0,IF($AE694&gt;6,($AE694-4.5)*$AF694*$AG694,($AE694-4.5)*$AF694*$AG694)),2),0))</f>
        <v>0</v>
      </c>
      <c r="AM694" s="544" t="n">
        <f aca="false">IF($Y694="--","--",IF($AE694&gt;$W$4,IF($AE694&lt;=4,ROUND(($AG694*4)*($AE694+0.5)*2,2),0),0))</f>
        <v>16.22</v>
      </c>
      <c r="AN694" s="548" t="n">
        <f aca="false">IF($Y694="--","--",IF($AE694&gt;$W$4,IF($AE694&gt;4,ROUND(($AG694*4)*($AE694+0.5)*2,2),0),0))</f>
        <v>0</v>
      </c>
      <c r="AO694" s="558" t="s">
        <v>1755</v>
      </c>
      <c r="AP694" s="570" t="s">
        <v>10</v>
      </c>
      <c r="AQ694" s="571" t="s">
        <v>1756</v>
      </c>
      <c r="AR694" s="560" t="n">
        <v>0.8</v>
      </c>
      <c r="AS694" s="561"/>
      <c r="AT694" s="561"/>
      <c r="AU694" s="562" t="n">
        <v>31</v>
      </c>
      <c r="AV694" s="560" t="n">
        <f aca="false">IF($Y694="--","--",Y694+0.2)</f>
        <v>1.5</v>
      </c>
      <c r="AW694" s="564" t="s">
        <v>1151</v>
      </c>
      <c r="AX694" s="561" t="n">
        <f aca="false">AV694</f>
        <v>1.5</v>
      </c>
      <c r="AY694" s="538" t="n">
        <f aca="false">IF(D694&gt;2,AU694,AU694-AV694)</f>
        <v>29.5</v>
      </c>
      <c r="AZ694" s="538" t="n">
        <f aca="false">N694</f>
        <v>0.16</v>
      </c>
      <c r="BA694" s="538" t="n">
        <f aca="false">P694</f>
        <v>1.66</v>
      </c>
      <c r="BB694" s="537" t="n">
        <f aca="false">IF(F694=0,IF(ROUND(AY694*(((N694*P694)+(((D694+M694*2)/6)*P694))-ROUND(((D694+M694*2)^2)*((PI()*96.379/(4*360))-((SIN((96.379/2)*PI()/180))*(COS((96.379/2)*PI()/180))/4)),4)),2),ROUND(AY694*(((N694*P694)+(((D694+M694*2)/4)*P694))-ROUND(((D694+M694*2)^2)*((PI()*120/(4*360))-((SIN((120/2)*PI()/180))*(COS((120/2)*PI()/180))/4)),4)),2)),0)</f>
        <v>15.41</v>
      </c>
      <c r="BC694" s="549" t="n">
        <f aca="false">IF(F694&gt;0,ROUND(AY694*N694*P694,2),0)</f>
        <v>0</v>
      </c>
      <c r="BD694" s="549" t="n">
        <f aca="false">SUM(Q694:U694,AH694:AL694)</f>
        <v>109.98</v>
      </c>
      <c r="BE694" s="549" t="n">
        <f aca="false">IF(F694=0,ROUND((PI()*((D694+M694*2)^2)/4)*AY694,2),ROUND((D694+M694*2)*(F694+M694*2)*AY694,2))</f>
        <v>21.35</v>
      </c>
      <c r="BF694" s="572" t="n">
        <f aca="false">IF(($I694+M694-0.15)&lt;=2,($I694+M694+0.15),IF(($I694+M694)&lt;=3,2.35,($I694+M694+0.2)-0.85))</f>
        <v>2.2373</v>
      </c>
      <c r="BG694" s="572" t="n">
        <f aca="false">IF(D694&gt;2,(I694-F694-M694-0.11),IF(($I694+M694)&lt;=2,0,IF(($I694+M694)&gt;3,0.85,(I694+M694+0.2-BF694))))</f>
        <v>0.0500000000000003</v>
      </c>
      <c r="BH694" s="572" t="n">
        <f aca="false">IF(D694&gt;2,ROUND(((1.42+0.4)+(0.91+0.4))*2*BG694,2),ROUND(AV694*AX694*BF694,2))</f>
        <v>5.03</v>
      </c>
      <c r="BI694" s="572" t="n">
        <f aca="false">ROUND(((PI()*0.9^2)/4)*BG694,2)</f>
        <v>0.03</v>
      </c>
      <c r="BJ694" s="550" t="n">
        <f aca="false">ROUND(BD694-BE694-BH694-BI694-BB694-BC694,2)</f>
        <v>68.16</v>
      </c>
      <c r="BK694" s="516"/>
    </row>
    <row r="695" customFormat="false" ht="14.25" hidden="false" customHeight="false" outlineLevel="0" collapsed="false">
      <c r="A695" s="558" t="s">
        <v>1756</v>
      </c>
      <c r="B695" s="570" t="s">
        <v>10</v>
      </c>
      <c r="C695" s="559" t="s">
        <v>1757</v>
      </c>
      <c r="D695" s="560" t="n">
        <v>0.8</v>
      </c>
      <c r="E695" s="561"/>
      <c r="F695" s="561"/>
      <c r="G695" s="560" t="s">
        <v>1155</v>
      </c>
      <c r="H695" s="562" t="n">
        <v>35</v>
      </c>
      <c r="I695" s="563" t="n">
        <v>1.6251</v>
      </c>
      <c r="J695" s="563" t="n">
        <v>1.5469</v>
      </c>
      <c r="K695" s="536" t="n">
        <v>0</v>
      </c>
      <c r="L695" s="537" t="n">
        <f aca="false">ROUND((I695+J695)/2,2)</f>
        <v>1.59</v>
      </c>
      <c r="M695" s="538" t="n">
        <f aca="false">IF(F695=0,ROUND($D695*0.1,2),IF(D695&gt;2.8,0.18,0.15))</f>
        <v>0.08</v>
      </c>
      <c r="N695" s="538" t="n">
        <f aca="false">IF(F695=0,IF(ROUND($D695/4,2),IF(ROUND(($D695*1.2)/6,2)&lt;0.1,0.1,ROUND(($D695*1.2)/6,2))),0.5)</f>
        <v>0.16</v>
      </c>
      <c r="O695" s="537" t="n">
        <f aca="false">L695+M695+N695</f>
        <v>1.83</v>
      </c>
      <c r="P695" s="537" t="n">
        <f aca="false">IF(O695&lt;2,(D695+M695*2)+0.6,(D695+M695*2)+0.6+ROUNDUP(O695-2,0)*0.1)</f>
        <v>1.56</v>
      </c>
      <c r="Q695" s="539" t="n">
        <f aca="false">IF($O695&lt;=$W$4,ROUND(IF($O695&lt;1.5,$O695*$H695*$P695,1.5*$H695*$P695),2),0)</f>
        <v>0</v>
      </c>
      <c r="R695" s="539" t="n">
        <f aca="false">IF($O695&gt;$W$4,ROUND(IF($O695&lt;1.5,$O695*$H695*$P695,1.5*$H695*$P695),2),0)</f>
        <v>81.9</v>
      </c>
      <c r="S695" s="539" t="n">
        <f aca="false">IF($O695&gt;$W$4,ROUND(IF($O695&lt;1.5,0,IF($O695&gt;3,1.5*$H695*$P695,($O695-1.5)*$H695*$P695)),2),0)</f>
        <v>18.02</v>
      </c>
      <c r="T695" s="539" t="n">
        <f aca="false">IF($O695&gt;$W$4,ROUND(IF($O695&lt;3,0,IF($O695&gt;4.5,1.5*$H695*$P695,($O695-3)*$H695*$P695)),2),0)</f>
        <v>0</v>
      </c>
      <c r="U695" s="539" t="n">
        <f aca="false">IF($O695&gt;$W$4,ROUND(IF($O695&lt;4.5,0,IF($O695&gt;6,($O695-4.5)*$H695*$P695,($O695-4.5)*$H695*$P695)),2),0)</f>
        <v>0</v>
      </c>
      <c r="V695" s="540" t="n">
        <f aca="false">IF($O695&gt;$W$4,IF($O695&lt;=4,ROUND($H695*($O695+0.5)*2,2),0),0)</f>
        <v>163.1</v>
      </c>
      <c r="W695" s="541" t="n">
        <f aca="false">IF($O695&gt;$W$4,IF($O695&gt;4,ROUND($H695*($O695+0.5)*2,2),0),0)</f>
        <v>0</v>
      </c>
      <c r="X695" s="558" t="str">
        <f aca="false">A695</f>
        <v>JE13</v>
      </c>
      <c r="Y695" s="560" t="n">
        <f aca="false">IF($D695=0.4,1.2,IF($D695=0.6,1.2,IF($D695=0.8,1.3,IF($D695=1,1.5,IF($D695=1.2,1.7,IF($D695&lt;=2,2,"--"))))))</f>
        <v>1.3</v>
      </c>
      <c r="Z695" s="564" t="s">
        <v>1151</v>
      </c>
      <c r="AA695" s="561" t="n">
        <f aca="false">Y695</f>
        <v>1.3</v>
      </c>
      <c r="AB695" s="543" t="n">
        <f aca="false">IF($Y695="--","--",I695)</f>
        <v>1.6251</v>
      </c>
      <c r="AC695" s="544" t="n">
        <f aca="false">IF($Y695="--","--",IF(D695&gt;1.5,0.15,ROUND($D695*0.1,2)))</f>
        <v>0.08</v>
      </c>
      <c r="AD695" s="544" t="n">
        <f aca="false">IF($Y695="--","--",0.15)</f>
        <v>0.15</v>
      </c>
      <c r="AE695" s="545" t="n">
        <f aca="false">IF($Y695="--","--",ROUND(AB695+AC695+AD695,2))</f>
        <v>1.86</v>
      </c>
      <c r="AF695" s="565" t="n">
        <f aca="false">IF($Y695="--","--",IF($AB695&lt;=2,$Y695+1,($Y695+1)+ROUNDUP($AB695-2,0)*0.1))</f>
        <v>2.3</v>
      </c>
      <c r="AG695" s="566" t="n">
        <f aca="false">IF($D695=0.4,0.92,IF($D695=0.6,0.68,IF($D695=0.8,0.74,IF($D695=1,0.7,IF($D695=1.2,0.66,IF($D695=1.5,0.6,IF($D695&lt;=2,(2.4-(D695+0.3)),"--")))))))</f>
        <v>0.74</v>
      </c>
      <c r="AH695" s="547" t="n">
        <f aca="false">IF($Y695="--","--",IF($AE695&lt;=$W$4,ROUND(IF($AE695&lt;1.5,$AE695*$AF695*$AG695,1.5*$AF695*$AG695),2),0))</f>
        <v>0</v>
      </c>
      <c r="AI695" s="547" t="n">
        <f aca="false">IF($Y695="--","--",IF($AE695&gt;$W$4,ROUND(IF($AE695&lt;1.5,$AE695*$AF695*$AG695,1.5*$AF695*$AG695),2),0))</f>
        <v>2.55</v>
      </c>
      <c r="AJ695" s="547" t="n">
        <f aca="false">IF($Y695="--","--",IF($AE695&gt;$W$4,ROUND(IF($AE695&lt;1.5,0,IF($AE695&gt;3,1.5*$AF695*$AG695,($AE695-1.5)*$AF695*$AG695)),2),0))</f>
        <v>0.61</v>
      </c>
      <c r="AK695" s="547" t="n">
        <f aca="false">IF($Y695="--","--",IF($AE695&gt;$W$4,ROUND(IF($AE695&lt;3,0,IF($AE695&gt;4.5,1.5*$AF695*$AG695,($AE695-3)*$AF695*$AG695)),2),0))</f>
        <v>0</v>
      </c>
      <c r="AL695" s="547" t="n">
        <f aca="false">IF($Y695="--","--",IF($AE695&gt;$W$4,ROUND(IF($AE695&lt;4.5,0,IF($AE695&gt;6,($AE695-4.5)*$AF695*$AG695,($AE695-4.5)*$AF695*$AG695)),2),0))</f>
        <v>0</v>
      </c>
      <c r="AM695" s="544" t="n">
        <f aca="false">IF($Y695="--","--",IF($AE695&gt;$W$4,IF($AE695&lt;=4,ROUND(($AG695*4)*($AE695+0.5)*2,2),0),0))</f>
        <v>13.97</v>
      </c>
      <c r="AN695" s="548" t="n">
        <f aca="false">IF($Y695="--","--",IF($AE695&gt;$W$4,IF($AE695&gt;4,ROUND(($AG695*4)*($AE695+0.5)*2,2),0),0))</f>
        <v>0</v>
      </c>
      <c r="AO695" s="558" t="s">
        <v>1756</v>
      </c>
      <c r="AP695" s="570" t="s">
        <v>10</v>
      </c>
      <c r="AQ695" s="571" t="s">
        <v>1757</v>
      </c>
      <c r="AR695" s="560" t="n">
        <v>0.8</v>
      </c>
      <c r="AS695" s="561"/>
      <c r="AT695" s="561"/>
      <c r="AU695" s="562" t="n">
        <v>35</v>
      </c>
      <c r="AV695" s="560" t="n">
        <f aca="false">IF($Y695="--","--",Y695+0.2)</f>
        <v>1.5</v>
      </c>
      <c r="AW695" s="564" t="s">
        <v>1151</v>
      </c>
      <c r="AX695" s="561" t="n">
        <f aca="false">AV695</f>
        <v>1.5</v>
      </c>
      <c r="AY695" s="538" t="n">
        <f aca="false">IF(D695&gt;2,AU695,AU695-AV695)</f>
        <v>33.5</v>
      </c>
      <c r="AZ695" s="538" t="n">
        <f aca="false">N695</f>
        <v>0.16</v>
      </c>
      <c r="BA695" s="538" t="n">
        <f aca="false">P695</f>
        <v>1.56</v>
      </c>
      <c r="BB695" s="537" t="n">
        <f aca="false">IF(F695=0,IF(ROUND(AY695*(((N695*P695)+(((D695+M695*2)/6)*P695))-ROUND(((D695+M695*2)^2)*((PI()*96.379/(4*360))-((SIN((96.379/2)*PI()/180))*(COS((96.379/2)*PI()/180))/4)),4)),2),ROUND(AY695*(((N695*P695)+(((D695+M695*2)/4)*P695))-ROUND(((D695+M695*2)^2)*((PI()*120/(4*360))-((SIN((120/2)*PI()/180))*(COS((120/2)*PI()/180))/4)),4)),2)),0)</f>
        <v>16.16</v>
      </c>
      <c r="BC695" s="549" t="n">
        <f aca="false">IF(F695&gt;0,ROUND(AY695*N695*P695,2),0)</f>
        <v>0</v>
      </c>
      <c r="BD695" s="549" t="n">
        <f aca="false">SUM(Q695:U695,AH695:AL695)</f>
        <v>103.08</v>
      </c>
      <c r="BE695" s="549" t="n">
        <f aca="false">IF(F695=0,ROUND((PI()*((D695+M695*2)^2)/4)*AY695,2),ROUND((D695+M695*2)*(F695+M695*2)*AY695,2))</f>
        <v>24.25</v>
      </c>
      <c r="BF695" s="572" t="n">
        <f aca="false">IF(($I695+M695-0.15)&lt;=2,($I695+M695+0.15),IF(($I695+M695)&lt;=3,2.35,($I695+M695+0.2)-0.85))</f>
        <v>1.8551</v>
      </c>
      <c r="BG695" s="572" t="n">
        <f aca="false">IF(D695&gt;2,(I695-F695-M695-0.11),IF(($I695+M695)&lt;=2,0,IF(($I695+M695)&gt;3,0.85,(I695+M695+0.2-BF695))))</f>
        <v>0</v>
      </c>
      <c r="BH695" s="572" t="n">
        <f aca="false">IF(D695&gt;2,ROUND(((1.42+0.4)+(0.91+0.4))*2*BG695,2),ROUND(AV695*AX695*BF695,2))</f>
        <v>4.17</v>
      </c>
      <c r="BI695" s="572" t="n">
        <f aca="false">ROUND(((PI()*0.9^2)/4)*BG695,2)</f>
        <v>0</v>
      </c>
      <c r="BJ695" s="550" t="n">
        <f aca="false">ROUND(BD695-BE695-BH695-BI695-BB695-BC695,2)</f>
        <v>58.5</v>
      </c>
      <c r="BK695" s="516"/>
    </row>
    <row r="696" customFormat="false" ht="14.25" hidden="false" customHeight="false" outlineLevel="0" collapsed="false">
      <c r="A696" s="558" t="s">
        <v>1757</v>
      </c>
      <c r="B696" s="570" t="s">
        <v>10</v>
      </c>
      <c r="C696" s="559" t="s">
        <v>1758</v>
      </c>
      <c r="D696" s="560" t="n">
        <v>0.8</v>
      </c>
      <c r="E696" s="561"/>
      <c r="F696" s="561"/>
      <c r="G696" s="560" t="s">
        <v>1155</v>
      </c>
      <c r="H696" s="562" t="n">
        <v>37</v>
      </c>
      <c r="I696" s="563" t="n">
        <v>1.5469</v>
      </c>
      <c r="J696" s="563" t="n">
        <v>1.5315</v>
      </c>
      <c r="K696" s="536" t="n">
        <v>0.2</v>
      </c>
      <c r="L696" s="537" t="n">
        <f aca="false">ROUND((I696+J696)/2,2)</f>
        <v>1.54</v>
      </c>
      <c r="M696" s="538" t="n">
        <f aca="false">IF(F696=0,ROUND($D696*0.1,2),IF(D696&gt;2.8,0.18,0.15))</f>
        <v>0.08</v>
      </c>
      <c r="N696" s="538" t="n">
        <f aca="false">IF(F696=0,IF(ROUND($D696/4,2),IF(ROUND(($D696*1.2)/6,2)&lt;0.1,0.1,ROUND(($D696*1.2)/6,2))),0.5)</f>
        <v>0.16</v>
      </c>
      <c r="O696" s="537" t="n">
        <f aca="false">L696+M696+N696</f>
        <v>1.78</v>
      </c>
      <c r="P696" s="537" t="n">
        <f aca="false">IF(O696&lt;2,(D696+M696*2)+0.6,(D696+M696*2)+0.6+ROUNDUP(O696-2,0)*0.1)</f>
        <v>1.56</v>
      </c>
      <c r="Q696" s="539" t="n">
        <f aca="false">IF($O696&lt;=$W$4,ROUND(IF($O696&lt;1.5,$O696*$H696*$P696,1.5*$H696*$P696),2),0)</f>
        <v>0</v>
      </c>
      <c r="R696" s="539" t="n">
        <f aca="false">IF($O696&gt;$W$4,ROUND(IF($O696&lt;1.5,$O696*$H696*$P696,1.5*$H696*$P696),2),0)</f>
        <v>86.58</v>
      </c>
      <c r="S696" s="539" t="n">
        <f aca="false">IF($O696&gt;$W$4,ROUND(IF($O696&lt;1.5,0,IF($O696&gt;3,1.5*$H696*$P696,($O696-1.5)*$H696*$P696)),2),0)</f>
        <v>16.16</v>
      </c>
      <c r="T696" s="539" t="n">
        <f aca="false">IF($O696&gt;$W$4,ROUND(IF($O696&lt;3,0,IF($O696&gt;4.5,1.5*$H696*$P696,($O696-3)*$H696*$P696)),2),0)</f>
        <v>0</v>
      </c>
      <c r="U696" s="539" t="n">
        <f aca="false">IF($O696&gt;$W$4,ROUND(IF($O696&lt;4.5,0,IF($O696&gt;6,($O696-4.5)*$H696*$P696,($O696-4.5)*$H696*$P696)),2),0)</f>
        <v>0</v>
      </c>
      <c r="V696" s="540" t="n">
        <f aca="false">IF($O696&gt;$W$4,IF($O696&lt;=4,ROUND($H696*($O696+0.5)*2,2),0),0)</f>
        <v>168.72</v>
      </c>
      <c r="W696" s="541" t="n">
        <f aca="false">IF($O696&gt;$W$4,IF($O696&gt;4,ROUND($H696*($O696+0.5)*2,2),0),0)</f>
        <v>0</v>
      </c>
      <c r="X696" s="558" t="str">
        <f aca="false">A696</f>
        <v>JE14</v>
      </c>
      <c r="Y696" s="560" t="n">
        <f aca="false">IF($D696=0.4,1.2,IF($D696=0.6,1.2,IF($D696=0.8,1.3,IF($D696=1,1.5,IF($D696=1.2,1.7,IF($D696&lt;=2,2,"--"))))))</f>
        <v>1.3</v>
      </c>
      <c r="Z696" s="564" t="s">
        <v>1151</v>
      </c>
      <c r="AA696" s="561" t="n">
        <f aca="false">Y696</f>
        <v>1.3</v>
      </c>
      <c r="AB696" s="543" t="n">
        <f aca="false">IF($Y696="--","--",I696)</f>
        <v>1.5469</v>
      </c>
      <c r="AC696" s="544" t="n">
        <f aca="false">IF($Y696="--","--",IF(D696&gt;1.5,0.15,ROUND($D696*0.1,2)))</f>
        <v>0.08</v>
      </c>
      <c r="AD696" s="544" t="n">
        <f aca="false">IF($Y696="--","--",0.15)</f>
        <v>0.15</v>
      </c>
      <c r="AE696" s="545" t="n">
        <f aca="false">IF($Y696="--","--",ROUND(AB696+AC696+AD696,2))</f>
        <v>1.78</v>
      </c>
      <c r="AF696" s="565" t="n">
        <f aca="false">IF($Y696="--","--",IF($AB696&lt;=2,$Y696+1,($Y696+1)+ROUNDUP($AB696-2,0)*0.1))</f>
        <v>2.3</v>
      </c>
      <c r="AG696" s="566" t="n">
        <f aca="false">IF($D696=0.4,0.92,IF($D696=0.6,0.68,IF($D696=0.8,0.74,IF($D696=1,0.7,IF($D696=1.2,0.66,IF($D696=1.5,0.6,IF($D696&lt;=2,(2.4-(D696+0.3)),"--")))))))</f>
        <v>0.74</v>
      </c>
      <c r="AH696" s="547" t="n">
        <f aca="false">IF($Y696="--","--",IF($AE696&lt;=$W$4,ROUND(IF($AE696&lt;1.5,$AE696*$AF696*$AG696,1.5*$AF696*$AG696),2),0))</f>
        <v>0</v>
      </c>
      <c r="AI696" s="547" t="n">
        <f aca="false">IF($Y696="--","--",IF($AE696&gt;$W$4,ROUND(IF($AE696&lt;1.5,$AE696*$AF696*$AG696,1.5*$AF696*$AG696),2),0))</f>
        <v>2.55</v>
      </c>
      <c r="AJ696" s="547" t="n">
        <f aca="false">IF($Y696="--","--",IF($AE696&gt;$W$4,ROUND(IF($AE696&lt;1.5,0,IF($AE696&gt;3,1.5*$AF696*$AG696,($AE696-1.5)*$AF696*$AG696)),2),0))</f>
        <v>0.48</v>
      </c>
      <c r="AK696" s="547" t="n">
        <f aca="false">IF($Y696="--","--",IF($AE696&gt;$W$4,ROUND(IF($AE696&lt;3,0,IF($AE696&gt;4.5,1.5*$AF696*$AG696,($AE696-3)*$AF696*$AG696)),2),0))</f>
        <v>0</v>
      </c>
      <c r="AL696" s="547" t="n">
        <f aca="false">IF($Y696="--","--",IF($AE696&gt;$W$4,ROUND(IF($AE696&lt;4.5,0,IF($AE696&gt;6,($AE696-4.5)*$AF696*$AG696,($AE696-4.5)*$AF696*$AG696)),2),0))</f>
        <v>0</v>
      </c>
      <c r="AM696" s="544" t="n">
        <f aca="false">IF($Y696="--","--",IF($AE696&gt;$W$4,IF($AE696&lt;=4,ROUND(($AG696*4)*($AE696+0.5)*2,2),0),0))</f>
        <v>13.5</v>
      </c>
      <c r="AN696" s="548" t="n">
        <f aca="false">IF($Y696="--","--",IF($AE696&gt;$W$4,IF($AE696&gt;4,ROUND(($AG696*4)*($AE696+0.5)*2,2),0),0))</f>
        <v>0</v>
      </c>
      <c r="AO696" s="558" t="s">
        <v>1757</v>
      </c>
      <c r="AP696" s="570" t="s">
        <v>10</v>
      </c>
      <c r="AQ696" s="571" t="s">
        <v>1758</v>
      </c>
      <c r="AR696" s="560" t="n">
        <v>0.8</v>
      </c>
      <c r="AS696" s="561"/>
      <c r="AT696" s="561"/>
      <c r="AU696" s="562" t="n">
        <v>37</v>
      </c>
      <c r="AV696" s="560" t="n">
        <f aca="false">IF($Y696="--","--",Y696+0.2)</f>
        <v>1.5</v>
      </c>
      <c r="AW696" s="564" t="s">
        <v>1151</v>
      </c>
      <c r="AX696" s="561" t="n">
        <f aca="false">AV696</f>
        <v>1.5</v>
      </c>
      <c r="AY696" s="538" t="n">
        <f aca="false">IF(D696&gt;2,AU696,AU696-AV696)</f>
        <v>35.5</v>
      </c>
      <c r="AZ696" s="538" t="n">
        <f aca="false">N696</f>
        <v>0.16</v>
      </c>
      <c r="BA696" s="538" t="n">
        <f aca="false">P696</f>
        <v>1.56</v>
      </c>
      <c r="BB696" s="537" t="n">
        <f aca="false">IF(F696=0,IF(ROUND(AY696*(((N696*P696)+(((D696+M696*2)/6)*P696))-ROUND(((D696+M696*2)^2)*((PI()*96.379/(4*360))-((SIN((96.379/2)*PI()/180))*(COS((96.379/2)*PI()/180))/4)),4)),2),ROUND(AY696*(((N696*P696)+(((D696+M696*2)/4)*P696))-ROUND(((D696+M696*2)^2)*((PI()*120/(4*360))-((SIN((120/2)*PI()/180))*(COS((120/2)*PI()/180))/4)),4)),2)),0)</f>
        <v>17.13</v>
      </c>
      <c r="BC696" s="549" t="n">
        <f aca="false">IF(F696&gt;0,ROUND(AY696*N696*P696,2),0)</f>
        <v>0</v>
      </c>
      <c r="BD696" s="549" t="n">
        <f aca="false">SUM(Q696:U696,AH696:AL696)</f>
        <v>105.77</v>
      </c>
      <c r="BE696" s="549" t="n">
        <f aca="false">IF(F696=0,ROUND((PI()*((D696+M696*2)^2)/4)*AY696,2),ROUND((D696+M696*2)*(F696+M696*2)*AY696,2))</f>
        <v>25.7</v>
      </c>
      <c r="BF696" s="572" t="n">
        <f aca="false">IF(($I696+M696-0.15)&lt;=2,($I696+M696+0.15),IF(($I696+M696)&lt;=3,2.35,($I696+M696+0.2)-0.85))</f>
        <v>1.7769</v>
      </c>
      <c r="BG696" s="572" t="n">
        <f aca="false">IF(D696&gt;2,(I696-F696-M696-0.11),IF(($I696+M696)&lt;=2,0,IF(($I696+M696)&gt;3,0.85,(I696+M696+0.2-BF696))))</f>
        <v>0</v>
      </c>
      <c r="BH696" s="572" t="n">
        <f aca="false">IF(D696&gt;2,ROUND(((1.42+0.4)+(0.91+0.4))*2*BG696,2),ROUND(AV696*AX696*BF696,2))</f>
        <v>4</v>
      </c>
      <c r="BI696" s="572" t="n">
        <f aca="false">ROUND(((PI()*0.9^2)/4)*BG696,2)</f>
        <v>0</v>
      </c>
      <c r="BJ696" s="550" t="n">
        <f aca="false">ROUND(BD696-BE696-BH696-BI696-BB696-BC696,2)</f>
        <v>58.94</v>
      </c>
      <c r="BK696" s="516"/>
    </row>
    <row r="697" customFormat="false" ht="14.25" hidden="false" customHeight="false" outlineLevel="0" collapsed="false">
      <c r="A697" s="558" t="s">
        <v>1758</v>
      </c>
      <c r="B697" s="570" t="s">
        <v>10</v>
      </c>
      <c r="C697" s="559" t="s">
        <v>1759</v>
      </c>
      <c r="D697" s="560" t="n">
        <v>1</v>
      </c>
      <c r="E697" s="561"/>
      <c r="F697" s="561"/>
      <c r="G697" s="560" t="s">
        <v>1155</v>
      </c>
      <c r="H697" s="562" t="n">
        <v>27</v>
      </c>
      <c r="I697" s="563" t="n">
        <v>1.7315</v>
      </c>
      <c r="J697" s="563" t="n">
        <v>1.8477</v>
      </c>
      <c r="K697" s="536" t="n">
        <v>0</v>
      </c>
      <c r="L697" s="537" t="n">
        <f aca="false">ROUND((I697+J697)/2,2)</f>
        <v>1.79</v>
      </c>
      <c r="M697" s="538" t="n">
        <f aca="false">IF(F697=0,ROUND($D697*0.1,2),IF(D697&gt;2.8,0.18,0.15))</f>
        <v>0.1</v>
      </c>
      <c r="N697" s="538" t="n">
        <f aca="false">IF(F697=0,IF(ROUND($D697/4,2),IF(ROUND(($D697*1.2)/6,2)&lt;0.1,0.1,ROUND(($D697*1.2)/6,2))),0.5)</f>
        <v>0.2</v>
      </c>
      <c r="O697" s="537" t="n">
        <f aca="false">L697+M697+N697</f>
        <v>2.09</v>
      </c>
      <c r="P697" s="537" t="n">
        <f aca="false">IF(O697&lt;2,(D697+M697*2)+0.6,(D697+M697*2)+0.6+ROUNDUP(O697-2,0)*0.1)</f>
        <v>1.9</v>
      </c>
      <c r="Q697" s="539" t="n">
        <f aca="false">IF($O697&lt;=$W$4,ROUND(IF($O697&lt;1.5,$O697*$H697*$P697,1.5*$H697*$P697),2),0)</f>
        <v>0</v>
      </c>
      <c r="R697" s="539" t="n">
        <f aca="false">IF($O697&gt;$W$4,ROUND(IF($O697&lt;1.5,$O697*$H697*$P697,1.5*$H697*$P697),2),0)</f>
        <v>76.95</v>
      </c>
      <c r="S697" s="539" t="n">
        <f aca="false">IF($O697&gt;$W$4,ROUND(IF($O697&lt;1.5,0,IF($O697&gt;3,1.5*$H697*$P697,($O697-1.5)*$H697*$P697)),2),0)</f>
        <v>30.27</v>
      </c>
      <c r="T697" s="539" t="n">
        <f aca="false">IF($O697&gt;$W$4,ROUND(IF($O697&lt;3,0,IF($O697&gt;4.5,1.5*$H697*$P697,($O697-3)*$H697*$P697)),2),0)</f>
        <v>0</v>
      </c>
      <c r="U697" s="539" t="n">
        <f aca="false">IF($O697&gt;$W$4,ROUND(IF($O697&lt;4.5,0,IF($O697&gt;6,($O697-4.5)*$H697*$P697,($O697-4.5)*$H697*$P697)),2),0)</f>
        <v>0</v>
      </c>
      <c r="V697" s="540" t="n">
        <f aca="false">IF($O697&gt;$W$4,IF($O697&lt;=4,ROUND($H697*($O697+0.5)*2,2),0),0)</f>
        <v>139.86</v>
      </c>
      <c r="W697" s="541" t="n">
        <f aca="false">IF($O697&gt;$W$4,IF($O697&gt;4,ROUND($H697*($O697+0.5)*2,2),0),0)</f>
        <v>0</v>
      </c>
      <c r="X697" s="558" t="str">
        <f aca="false">A697</f>
        <v>JE15</v>
      </c>
      <c r="Y697" s="560" t="n">
        <f aca="false">IF($D697=0.4,1.2,IF($D697=0.6,1.2,IF($D697=0.8,1.3,IF($D697=1,1.5,IF($D697=1.2,1.7,IF($D697&lt;=2,2,"--"))))))</f>
        <v>1.5</v>
      </c>
      <c r="Z697" s="564" t="s">
        <v>1151</v>
      </c>
      <c r="AA697" s="561" t="n">
        <f aca="false">Y697</f>
        <v>1.5</v>
      </c>
      <c r="AB697" s="543" t="n">
        <f aca="false">IF($Y697="--","--",I697)</f>
        <v>1.7315</v>
      </c>
      <c r="AC697" s="544" t="n">
        <f aca="false">IF($Y697="--","--",IF(D697&gt;1.5,0.15,ROUND($D697*0.1,2)))</f>
        <v>0.1</v>
      </c>
      <c r="AD697" s="544" t="n">
        <f aca="false">IF($Y697="--","--",0.15)</f>
        <v>0.15</v>
      </c>
      <c r="AE697" s="545" t="n">
        <f aca="false">IF($Y697="--","--",ROUND(AB697+AC697+AD697,2))</f>
        <v>1.98</v>
      </c>
      <c r="AF697" s="565" t="n">
        <f aca="false">IF($Y697="--","--",IF($AB697&lt;=2,$Y697+1,($Y697+1)+ROUNDUP($AB697-2,0)*0.1))</f>
        <v>2.5</v>
      </c>
      <c r="AG697" s="566" t="n">
        <f aca="false">IF($D697=0.4,0.92,IF($D697=0.6,0.68,IF($D697=0.8,0.74,IF($D697=1,0.7,IF($D697=1.2,0.66,IF($D697=1.5,0.6,IF($D697&lt;=2,(2.4-(D697+0.3)),"--")))))))</f>
        <v>0.7</v>
      </c>
      <c r="AH697" s="547" t="n">
        <f aca="false">IF($Y697="--","--",IF($AE697&lt;=$W$4,ROUND(IF($AE697&lt;1.5,$AE697*$AF697*$AG697,1.5*$AF697*$AG697),2),0))</f>
        <v>0</v>
      </c>
      <c r="AI697" s="547" t="n">
        <f aca="false">IF($Y697="--","--",IF($AE697&gt;$W$4,ROUND(IF($AE697&lt;1.5,$AE697*$AF697*$AG697,1.5*$AF697*$AG697),2),0))</f>
        <v>2.63</v>
      </c>
      <c r="AJ697" s="547" t="n">
        <f aca="false">IF($Y697="--","--",IF($AE697&gt;$W$4,ROUND(IF($AE697&lt;1.5,0,IF($AE697&gt;3,1.5*$AF697*$AG697,($AE697-1.5)*$AF697*$AG697)),2),0))</f>
        <v>0.84</v>
      </c>
      <c r="AK697" s="547" t="n">
        <f aca="false">IF($Y697="--","--",IF($AE697&gt;$W$4,ROUND(IF($AE697&lt;3,0,IF($AE697&gt;4.5,1.5*$AF697*$AG697,($AE697-3)*$AF697*$AG697)),2),0))</f>
        <v>0</v>
      </c>
      <c r="AL697" s="547" t="n">
        <f aca="false">IF($Y697="--","--",IF($AE697&gt;$W$4,ROUND(IF($AE697&lt;4.5,0,IF($AE697&gt;6,($AE697-4.5)*$AF697*$AG697,($AE697-4.5)*$AF697*$AG697)),2),0))</f>
        <v>0</v>
      </c>
      <c r="AM697" s="544" t="n">
        <f aca="false">IF($Y697="--","--",IF($AE697&gt;$W$4,IF($AE697&lt;=4,ROUND(($AG697*4)*($AE697+0.5)*2,2),0),0))</f>
        <v>13.89</v>
      </c>
      <c r="AN697" s="548" t="n">
        <f aca="false">IF($Y697="--","--",IF($AE697&gt;$W$4,IF($AE697&gt;4,ROUND(($AG697*4)*($AE697+0.5)*2,2),0),0))</f>
        <v>0</v>
      </c>
      <c r="AO697" s="558" t="s">
        <v>1758</v>
      </c>
      <c r="AP697" s="570" t="s">
        <v>10</v>
      </c>
      <c r="AQ697" s="571" t="s">
        <v>1759</v>
      </c>
      <c r="AR697" s="560" t="n">
        <v>1</v>
      </c>
      <c r="AS697" s="561"/>
      <c r="AT697" s="561"/>
      <c r="AU697" s="562" t="n">
        <v>27</v>
      </c>
      <c r="AV697" s="560" t="n">
        <f aca="false">IF($Y697="--","--",Y697+0.2)</f>
        <v>1.7</v>
      </c>
      <c r="AW697" s="564" t="s">
        <v>1151</v>
      </c>
      <c r="AX697" s="561" t="n">
        <f aca="false">AV697</f>
        <v>1.7</v>
      </c>
      <c r="AY697" s="538" t="n">
        <f aca="false">IF(D697&gt;2,AU697,AU697-AV697)</f>
        <v>25.3</v>
      </c>
      <c r="AZ697" s="538" t="n">
        <f aca="false">N697</f>
        <v>0.2</v>
      </c>
      <c r="BA697" s="538" t="n">
        <f aca="false">P697</f>
        <v>1.9</v>
      </c>
      <c r="BB697" s="537" t="n">
        <f aca="false">IF(F697=0,IF(ROUND(AY697*(((N697*P697)+(((D697+M697*2)/6)*P697))-ROUND(((D697+M697*2)^2)*((PI()*96.379/(4*360))-((SIN((96.379/2)*PI()/180))*(COS((96.379/2)*PI()/180))/4)),4)),2),ROUND(AY697*(((N697*P697)+(((D697+M697*2)/4)*P697))-ROUND(((D697+M697*2)^2)*((PI()*120/(4*360))-((SIN((120/2)*PI()/180))*(COS((120/2)*PI()/180))/4)),4)),2)),0)</f>
        <v>18.44</v>
      </c>
      <c r="BC697" s="549" t="n">
        <f aca="false">IF(F697&gt;0,ROUND(AY697*N697*P697,2),0)</f>
        <v>0</v>
      </c>
      <c r="BD697" s="549" t="n">
        <f aca="false">SUM(Q697:U697,AH697:AL697)</f>
        <v>110.69</v>
      </c>
      <c r="BE697" s="549" t="n">
        <f aca="false">IF(F697=0,ROUND((PI()*((D697+M697*2)^2)/4)*AY697,2),ROUND((D697+M697*2)*(F697+M697*2)*AY697,2))</f>
        <v>28.61</v>
      </c>
      <c r="BF697" s="572" t="n">
        <f aca="false">IF(($I697+M697-0.15)&lt;=2,($I697+M697+0.15),IF(($I697+M697)&lt;=3,2.35,($I697+M697+0.2)-0.85))</f>
        <v>1.9815</v>
      </c>
      <c r="BG697" s="572" t="n">
        <f aca="false">IF(D697&gt;2,(I697-F697-M697-0.11),IF(($I697+M697)&lt;=2,0,IF(($I697+M697)&gt;3,0.85,(I697+M697+0.2-BF697))))</f>
        <v>0</v>
      </c>
      <c r="BH697" s="572" t="n">
        <f aca="false">IF(D697&gt;2,ROUND(((1.42+0.4)+(0.91+0.4))*2*BG697,2),ROUND(AV697*AX697*BF697,2))</f>
        <v>5.73</v>
      </c>
      <c r="BI697" s="572" t="n">
        <f aca="false">ROUND(((PI()*0.9^2)/4)*BG697,2)</f>
        <v>0</v>
      </c>
      <c r="BJ697" s="550" t="n">
        <f aca="false">ROUND(BD697-BE697-BH697-BI697-BB697-BC697,2)</f>
        <v>57.91</v>
      </c>
      <c r="BK697" s="516"/>
    </row>
    <row r="698" customFormat="false" ht="14.25" hidden="false" customHeight="false" outlineLevel="0" collapsed="false">
      <c r="A698" s="558" t="s">
        <v>1759</v>
      </c>
      <c r="B698" s="570" t="s">
        <v>10</v>
      </c>
      <c r="C698" s="559" t="s">
        <v>1760</v>
      </c>
      <c r="D698" s="560" t="n">
        <v>1</v>
      </c>
      <c r="E698" s="561"/>
      <c r="F698" s="561"/>
      <c r="G698" s="560" t="s">
        <v>1155</v>
      </c>
      <c r="H698" s="562" t="n">
        <v>20</v>
      </c>
      <c r="I698" s="563" t="n">
        <v>1.8477</v>
      </c>
      <c r="J698" s="563" t="n">
        <v>1.8376</v>
      </c>
      <c r="K698" s="536" t="n">
        <v>0</v>
      </c>
      <c r="L698" s="537" t="n">
        <f aca="false">ROUND((I698+J698)/2,2)</f>
        <v>1.84</v>
      </c>
      <c r="M698" s="538" t="n">
        <f aca="false">IF(F698=0,ROUND($D698*0.1,2),IF(D698&gt;2.8,0.18,0.15))</f>
        <v>0.1</v>
      </c>
      <c r="N698" s="538" t="n">
        <f aca="false">IF(F698=0,IF(ROUND($D698/4,2),IF(ROUND(($D698*1.2)/6,2)&lt;0.1,0.1,ROUND(($D698*1.2)/6,2))),0.5)</f>
        <v>0.2</v>
      </c>
      <c r="O698" s="537" t="n">
        <f aca="false">L698+M698+N698</f>
        <v>2.14</v>
      </c>
      <c r="P698" s="537" t="n">
        <f aca="false">IF(O698&lt;2,(D698+M698*2)+0.6,(D698+M698*2)+0.6+ROUNDUP(O698-2,0)*0.1)</f>
        <v>1.9</v>
      </c>
      <c r="Q698" s="539" t="n">
        <f aca="false">IF($O698&lt;=$W$4,ROUND(IF($O698&lt;1.5,$O698*$H698*$P698,1.5*$H698*$P698),2),0)</f>
        <v>0</v>
      </c>
      <c r="R698" s="539" t="n">
        <f aca="false">IF($O698&gt;$W$4,ROUND(IF($O698&lt;1.5,$O698*$H698*$P698,1.5*$H698*$P698),2),0)</f>
        <v>57</v>
      </c>
      <c r="S698" s="539" t="n">
        <f aca="false">IF($O698&gt;$W$4,ROUND(IF($O698&lt;1.5,0,IF($O698&gt;3,1.5*$H698*$P698,($O698-1.5)*$H698*$P698)),2),0)</f>
        <v>24.32</v>
      </c>
      <c r="T698" s="539" t="n">
        <f aca="false">IF($O698&gt;$W$4,ROUND(IF($O698&lt;3,0,IF($O698&gt;4.5,1.5*$H698*$P698,($O698-3)*$H698*$P698)),2),0)</f>
        <v>0</v>
      </c>
      <c r="U698" s="539" t="n">
        <f aca="false">IF($O698&gt;$W$4,ROUND(IF($O698&lt;4.5,0,IF($O698&gt;6,($O698-4.5)*$H698*$P698,($O698-4.5)*$H698*$P698)),2),0)</f>
        <v>0</v>
      </c>
      <c r="V698" s="540" t="n">
        <f aca="false">IF($O698&gt;$W$4,IF($O698&lt;=4,ROUND($H698*($O698+0.5)*2,2),0),0)</f>
        <v>105.6</v>
      </c>
      <c r="W698" s="541" t="n">
        <f aca="false">IF($O698&gt;$W$4,IF($O698&gt;4,ROUND($H698*($O698+0.5)*2,2),0),0)</f>
        <v>0</v>
      </c>
      <c r="X698" s="558" t="str">
        <f aca="false">A698</f>
        <v>JE16</v>
      </c>
      <c r="Y698" s="560" t="n">
        <f aca="false">IF($D698=0.4,1.2,IF($D698=0.6,1.2,IF($D698=0.8,1.3,IF($D698=1,1.5,IF($D698=1.2,1.7,IF($D698&lt;=2,2,"--"))))))</f>
        <v>1.5</v>
      </c>
      <c r="Z698" s="564" t="s">
        <v>1151</v>
      </c>
      <c r="AA698" s="561" t="n">
        <f aca="false">Y698</f>
        <v>1.5</v>
      </c>
      <c r="AB698" s="543" t="n">
        <f aca="false">IF($Y698="--","--",I698)</f>
        <v>1.8477</v>
      </c>
      <c r="AC698" s="544" t="n">
        <f aca="false">IF($Y698="--","--",IF(D698&gt;1.5,0.15,ROUND($D698*0.1,2)))</f>
        <v>0.1</v>
      </c>
      <c r="AD698" s="544" t="n">
        <f aca="false">IF($Y698="--","--",0.15)</f>
        <v>0.15</v>
      </c>
      <c r="AE698" s="545" t="n">
        <f aca="false">IF($Y698="--","--",ROUND(AB698+AC698+AD698,2))</f>
        <v>2.1</v>
      </c>
      <c r="AF698" s="565" t="n">
        <f aca="false">IF($Y698="--","--",IF($AB698&lt;=2,$Y698+1,($Y698+1)+ROUNDUP($AB698-2,0)*0.1))</f>
        <v>2.5</v>
      </c>
      <c r="AG698" s="566" t="n">
        <f aca="false">IF($D698=0.4,0.92,IF($D698=0.6,0.68,IF($D698=0.8,0.74,IF($D698=1,0.7,IF($D698=1.2,0.66,IF($D698=1.5,0.6,IF($D698&lt;=2,(2.4-(D698+0.3)),"--")))))))</f>
        <v>0.7</v>
      </c>
      <c r="AH698" s="547" t="n">
        <f aca="false">IF($Y698="--","--",IF($AE698&lt;=$W$4,ROUND(IF($AE698&lt;1.5,$AE698*$AF698*$AG698,1.5*$AF698*$AG698),2),0))</f>
        <v>0</v>
      </c>
      <c r="AI698" s="547" t="n">
        <f aca="false">IF($Y698="--","--",IF($AE698&gt;$W$4,ROUND(IF($AE698&lt;1.5,$AE698*$AF698*$AG698,1.5*$AF698*$AG698),2),0))</f>
        <v>2.63</v>
      </c>
      <c r="AJ698" s="547" t="n">
        <f aca="false">IF($Y698="--","--",IF($AE698&gt;$W$4,ROUND(IF($AE698&lt;1.5,0,IF($AE698&gt;3,1.5*$AF698*$AG698,($AE698-1.5)*$AF698*$AG698)),2),0))</f>
        <v>1.05</v>
      </c>
      <c r="AK698" s="547" t="n">
        <f aca="false">IF($Y698="--","--",IF($AE698&gt;$W$4,ROUND(IF($AE698&lt;3,0,IF($AE698&gt;4.5,1.5*$AF698*$AG698,($AE698-3)*$AF698*$AG698)),2),0))</f>
        <v>0</v>
      </c>
      <c r="AL698" s="547" t="n">
        <f aca="false">IF($Y698="--","--",IF($AE698&gt;$W$4,ROUND(IF($AE698&lt;4.5,0,IF($AE698&gt;6,($AE698-4.5)*$AF698*$AG698,($AE698-4.5)*$AF698*$AG698)),2),0))</f>
        <v>0</v>
      </c>
      <c r="AM698" s="544" t="n">
        <f aca="false">IF($Y698="--","--",IF($AE698&gt;$W$4,IF($AE698&lt;=4,ROUND(($AG698*4)*($AE698+0.5)*2,2),0),0))</f>
        <v>14.56</v>
      </c>
      <c r="AN698" s="548" t="n">
        <f aca="false">IF($Y698="--","--",IF($AE698&gt;$W$4,IF($AE698&gt;4,ROUND(($AG698*4)*($AE698+0.5)*2,2),0),0))</f>
        <v>0</v>
      </c>
      <c r="AO698" s="558" t="s">
        <v>1759</v>
      </c>
      <c r="AP698" s="570" t="s">
        <v>10</v>
      </c>
      <c r="AQ698" s="571" t="s">
        <v>1760</v>
      </c>
      <c r="AR698" s="560" t="n">
        <v>1</v>
      </c>
      <c r="AS698" s="561"/>
      <c r="AT698" s="561"/>
      <c r="AU698" s="562" t="n">
        <v>20</v>
      </c>
      <c r="AV698" s="560" t="n">
        <f aca="false">IF($Y698="--","--",Y698+0.2)</f>
        <v>1.7</v>
      </c>
      <c r="AW698" s="564" t="s">
        <v>1151</v>
      </c>
      <c r="AX698" s="561" t="n">
        <f aca="false">AV698</f>
        <v>1.7</v>
      </c>
      <c r="AY698" s="538" t="n">
        <f aca="false">IF(D698&gt;2,AU698,AU698-AV698)</f>
        <v>18.3</v>
      </c>
      <c r="AZ698" s="538" t="n">
        <f aca="false">N698</f>
        <v>0.2</v>
      </c>
      <c r="BA698" s="538" t="n">
        <f aca="false">P698</f>
        <v>1.9</v>
      </c>
      <c r="BB698" s="537" t="n">
        <f aca="false">IF(F698=0,IF(ROUND(AY698*(((N698*P698)+(((D698+M698*2)/6)*P698))-ROUND(((D698+M698*2)^2)*((PI()*96.379/(4*360))-((SIN((96.379/2)*PI()/180))*(COS((96.379/2)*PI()/180))/4)),4)),2),ROUND(AY698*(((N698*P698)+(((D698+M698*2)/4)*P698))-ROUND(((D698+M698*2)^2)*((PI()*120/(4*360))-((SIN((120/2)*PI()/180))*(COS((120/2)*PI()/180))/4)),4)),2)),0)</f>
        <v>13.34</v>
      </c>
      <c r="BC698" s="549" t="n">
        <f aca="false">IF(F698&gt;0,ROUND(AY698*N698*P698,2),0)</f>
        <v>0</v>
      </c>
      <c r="BD698" s="549" t="n">
        <f aca="false">SUM(Q698:U698,AH698:AL698)</f>
        <v>85</v>
      </c>
      <c r="BE698" s="549" t="n">
        <f aca="false">IF(F698=0,ROUND((PI()*((D698+M698*2)^2)/4)*AY698,2),ROUND((D698+M698*2)*(F698+M698*2)*AY698,2))</f>
        <v>20.7</v>
      </c>
      <c r="BF698" s="572" t="n">
        <f aca="false">IF(($I698+M698-0.15)&lt;=2,($I698+M698+0.15),IF(($I698+M698)&lt;=3,2.35,($I698+M698+0.2)-0.85))</f>
        <v>2.0977</v>
      </c>
      <c r="BG698" s="572" t="n">
        <f aca="false">IF(D698&gt;2,(I698-F698-M698-0.11),IF(($I698+M698)&lt;=2,0,IF(($I698+M698)&gt;3,0.85,(I698+M698+0.2-BF698))))</f>
        <v>0</v>
      </c>
      <c r="BH698" s="572" t="n">
        <f aca="false">IF(D698&gt;2,ROUND(((1.42+0.4)+(0.91+0.4))*2*BG698,2),ROUND(AV698*AX698*BF698,2))</f>
        <v>6.06</v>
      </c>
      <c r="BI698" s="572" t="n">
        <f aca="false">ROUND(((PI()*0.9^2)/4)*BG698,2)</f>
        <v>0</v>
      </c>
      <c r="BJ698" s="550" t="n">
        <f aca="false">ROUND(BD698-BE698-BH698-BI698-BB698-BC698,2)</f>
        <v>44.9</v>
      </c>
      <c r="BK698" s="516"/>
    </row>
    <row r="699" customFormat="false" ht="14.25" hidden="false" customHeight="false" outlineLevel="0" collapsed="false">
      <c r="A699" s="530" t="s">
        <v>1760</v>
      </c>
      <c r="B699" s="531" t="s">
        <v>10</v>
      </c>
      <c r="C699" s="532" t="s">
        <v>1761</v>
      </c>
      <c r="D699" s="533" t="n">
        <v>1</v>
      </c>
      <c r="E699" s="534"/>
      <c r="F699" s="534"/>
      <c r="G699" s="533" t="s">
        <v>1155</v>
      </c>
      <c r="H699" s="535" t="n">
        <v>19</v>
      </c>
      <c r="I699" s="536" t="n">
        <v>1.8376</v>
      </c>
      <c r="J699" s="536" t="n">
        <v>2.02965</v>
      </c>
      <c r="K699" s="536" t="n">
        <v>0</v>
      </c>
      <c r="L699" s="537" t="n">
        <f aca="false">ROUND((I699+J699)/2,2)</f>
        <v>1.93</v>
      </c>
      <c r="M699" s="538" t="n">
        <f aca="false">IF(F699=0,ROUND($D699*0.1,2),IF(D699&gt;2.8,0.18,0.15))</f>
        <v>0.1</v>
      </c>
      <c r="N699" s="538" t="n">
        <f aca="false">IF(F699=0,IF(ROUND($D699/4,2),IF(ROUND(($D699*1.2)/6,2)&lt;0.1,0.1,ROUND(($D699*1.2)/6,2))),0.5)</f>
        <v>0.2</v>
      </c>
      <c r="O699" s="537" t="n">
        <f aca="false">L699+M699+N699</f>
        <v>2.23</v>
      </c>
      <c r="P699" s="537" t="n">
        <f aca="false">IF(O699&lt;2,(D699+M699*2)+0.6,(D699+M699*2)+0.6+ROUNDUP(O699-2,0)*0.1)</f>
        <v>1.9</v>
      </c>
      <c r="Q699" s="539" t="n">
        <f aca="false">IF($O699&lt;=$W$4,ROUND(IF($O699&lt;1.5,$O699*$H699*$P699,1.5*$H699*$P699),2),0)</f>
        <v>0</v>
      </c>
      <c r="R699" s="539" t="n">
        <f aca="false">IF($O699&gt;$W$4,ROUND(IF($O699&lt;1.5,$O699*$H699*$P699,1.5*$H699*$P699),2),0)</f>
        <v>54.15</v>
      </c>
      <c r="S699" s="539" t="n">
        <f aca="false">IF($O699&gt;$W$4,ROUND(IF($O699&lt;1.5,0,IF($O699&gt;3,1.5*$H699*$P699,($O699-1.5)*$H699*$P699)),2),0)</f>
        <v>26.35</v>
      </c>
      <c r="T699" s="539" t="n">
        <f aca="false">IF($O699&gt;$W$4,ROUND(IF($O699&lt;3,0,IF($O699&gt;4.5,1.5*$H699*$P699,($O699-3)*$H699*$P699)),2),0)</f>
        <v>0</v>
      </c>
      <c r="U699" s="539" t="n">
        <f aca="false">IF($O699&gt;$W$4,ROUND(IF($O699&lt;4.5,0,IF($O699&gt;6,($O699-4.5)*$H699*$P699,($O699-4.5)*$H699*$P699)),2),0)</f>
        <v>0</v>
      </c>
      <c r="V699" s="540" t="n">
        <f aca="false">IF($O699&gt;$W$4,IF($O699&lt;=4,ROUND($H699*($O699+0.5)*2,2),0),0)</f>
        <v>103.74</v>
      </c>
      <c r="W699" s="541" t="n">
        <f aca="false">IF($O699&gt;$W$4,IF($O699&gt;4,ROUND($H699*($O699+0.5)*2,2),0),0)</f>
        <v>0</v>
      </c>
      <c r="X699" s="530" t="str">
        <f aca="false">A699</f>
        <v>JE17</v>
      </c>
      <c r="Y699" s="533" t="n">
        <f aca="false">IF($D699=0.4,1.2,IF($D699=0.6,1.2,IF($D699=0.8,1.3,IF($D699=1,1.5,IF($D699=1.2,1.7,IF($D699&lt;=2,2,"--"))))))</f>
        <v>1.5</v>
      </c>
      <c r="Z699" s="542" t="s">
        <v>1151</v>
      </c>
      <c r="AA699" s="534" t="n">
        <f aca="false">Y699</f>
        <v>1.5</v>
      </c>
      <c r="AB699" s="543" t="n">
        <f aca="false">IF($Y699="--","--",I699)</f>
        <v>1.8376</v>
      </c>
      <c r="AC699" s="544" t="n">
        <f aca="false">IF($Y699="--","--",IF(D699&gt;1.5,0.15,ROUND($D699*0.1,2)))</f>
        <v>0.1</v>
      </c>
      <c r="AD699" s="544" t="n">
        <f aca="false">IF($Y699="--","--",0.15)</f>
        <v>0.15</v>
      </c>
      <c r="AE699" s="545" t="n">
        <f aca="false">IF($Y699="--","--",ROUND(AB699+AC699+AD699,2))</f>
        <v>2.09</v>
      </c>
      <c r="AF699" s="545" t="n">
        <f aca="false">IF($Y699="--","--",IF($AB699&lt;=2,$Y699+1,($Y699+1)+ROUNDUP($AB699-2,0)*0.1))</f>
        <v>2.5</v>
      </c>
      <c r="AG699" s="546" t="n">
        <f aca="false">IF($D699=0.4,0.92,IF($D699=0.6,0.68,IF($D699=0.8,0.74,IF($D699=1,0.7,IF($D699=1.2,0.66,IF($D699=1.5,0.6,IF($D699&lt;=2,(2.4-(D699+0.3)),"--")))))))</f>
        <v>0.7</v>
      </c>
      <c r="AH699" s="547" t="n">
        <f aca="false">IF($Y699="--","--",IF($AE699&lt;=$W$4,ROUND(IF($AE699&lt;1.5,$AE699*$AF699*$AG699,1.5*$AF699*$AG699),2),0))</f>
        <v>0</v>
      </c>
      <c r="AI699" s="547" t="n">
        <f aca="false">IF($Y699="--","--",IF($AE699&gt;$W$4,ROUND(IF($AE699&lt;1.5,$AE699*$AF699*$AG699,1.5*$AF699*$AG699),2),0))</f>
        <v>2.63</v>
      </c>
      <c r="AJ699" s="547" t="n">
        <f aca="false">IF($Y699="--","--",IF($AE699&gt;$W$4,ROUND(IF($AE699&lt;1.5,0,IF($AE699&gt;3,1.5*$AF699*$AG699,($AE699-1.5)*$AF699*$AG699)),2),0))</f>
        <v>1.03</v>
      </c>
      <c r="AK699" s="547" t="n">
        <f aca="false">IF($Y699="--","--",IF($AE699&gt;$W$4,ROUND(IF($AE699&lt;3,0,IF($AE699&gt;4.5,1.5*$AF699*$AG699,($AE699-3)*$AF699*$AG699)),2),0))</f>
        <v>0</v>
      </c>
      <c r="AL699" s="547" t="n">
        <f aca="false">IF($Y699="--","--",IF($AE699&gt;$W$4,ROUND(IF($AE699&lt;4.5,0,IF($AE699&gt;6,($AE699-4.5)*$AF699*$AG699,($AE699-4.5)*$AF699*$AG699)),2),0))</f>
        <v>0</v>
      </c>
      <c r="AM699" s="544" t="n">
        <f aca="false">IF($Y699="--","--",IF($AE699&gt;$W$4,IF($AE699&lt;=4,ROUND(($AG699*4)*($AE699+0.5)*2,2),0),0))</f>
        <v>14.5</v>
      </c>
      <c r="AN699" s="548" t="n">
        <f aca="false">IF($Y699="--","--",IF($AE699&gt;$W$4,IF($AE699&gt;4,ROUND(($AG699*4)*($AE699+0.5)*2,2),0),0))</f>
        <v>0</v>
      </c>
      <c r="AO699" s="530" t="s">
        <v>1760</v>
      </c>
      <c r="AP699" s="531" t="s">
        <v>10</v>
      </c>
      <c r="AQ699" s="532" t="s">
        <v>1761</v>
      </c>
      <c r="AR699" s="533" t="n">
        <v>1</v>
      </c>
      <c r="AS699" s="534"/>
      <c r="AT699" s="534"/>
      <c r="AU699" s="535" t="n">
        <v>19</v>
      </c>
      <c r="AV699" s="533" t="n">
        <f aca="false">IF($Y699="--","--",Y699+0.2)</f>
        <v>1.7</v>
      </c>
      <c r="AW699" s="542" t="s">
        <v>1151</v>
      </c>
      <c r="AX699" s="534" t="n">
        <f aca="false">AV699</f>
        <v>1.7</v>
      </c>
      <c r="AY699" s="538" t="n">
        <f aca="false">IF(D699&gt;2,AU699,AU699-AV699)</f>
        <v>17.3</v>
      </c>
      <c r="AZ699" s="538" t="n">
        <f aca="false">N699</f>
        <v>0.2</v>
      </c>
      <c r="BA699" s="538" t="n">
        <f aca="false">P699</f>
        <v>1.9</v>
      </c>
      <c r="BB699" s="537" t="n">
        <f aca="false">IF(F699=0,IF(ROUND(AY699*(((N699*P699)+(((D699+M699*2)/6)*P699))-ROUND(((D699+M699*2)^2)*((PI()*96.379/(4*360))-((SIN((96.379/2)*PI()/180))*(COS((96.379/2)*PI()/180))/4)),4)),2),ROUND(AY699*(((N699*P699)+(((D699+M699*2)/4)*P699))-ROUND(((D699+M699*2)^2)*((PI()*120/(4*360))-((SIN((120/2)*PI()/180))*(COS((120/2)*PI()/180))/4)),4)),2)),0)</f>
        <v>12.61</v>
      </c>
      <c r="BC699" s="549" t="n">
        <f aca="false">IF(F699&gt;0,ROUND(AY699*N699*P699,2),0)</f>
        <v>0</v>
      </c>
      <c r="BD699" s="549" t="n">
        <f aca="false">SUM(Q699:U699,AH699:AL699)</f>
        <v>84.16</v>
      </c>
      <c r="BE699" s="549" t="n">
        <f aca="false">IF(F699=0,ROUND((PI()*((D699+M699*2)^2)/4)*AY699,2),ROUND((D699+M699*2)*(F699+M699*2)*AY699,2))</f>
        <v>19.57</v>
      </c>
      <c r="BF699" s="539" t="n">
        <f aca="false">IF(($I699+M699-0.15)&lt;=2,($I699+M699+0.15),IF(($I699+M699)&lt;=3,2.35,($I699+M699+0.2)-0.85))</f>
        <v>2.0876</v>
      </c>
      <c r="BG699" s="539" t="n">
        <f aca="false">IF(D699&gt;2,(I699-F699-M699-0.11),IF(($I699+M699)&lt;=2,0,IF(($I699+M699)&gt;3,0.85,(I699+M699+0.2-BF699))))</f>
        <v>0</v>
      </c>
      <c r="BH699" s="539" t="n">
        <f aca="false">IF(D699&gt;2,ROUND(((1.42+0.4)+(0.91+0.4))*2*BG699,2),ROUND(AV699*AX699*BF699,2))</f>
        <v>6.03</v>
      </c>
      <c r="BI699" s="539" t="n">
        <f aca="false">ROUND(((PI()*0.9^2)/4)*BG699,2)</f>
        <v>0</v>
      </c>
      <c r="BJ699" s="550" t="n">
        <f aca="false">ROUND(BD699-BE699-BH699-BI699-BB699-BC699,2)</f>
        <v>45.95</v>
      </c>
      <c r="BK699" s="516"/>
    </row>
    <row r="700" customFormat="false" ht="14.25" hidden="false" customHeight="false" outlineLevel="0" collapsed="false">
      <c r="A700" s="503"/>
      <c r="B700" s="504"/>
      <c r="C700" s="604"/>
      <c r="D700" s="505"/>
      <c r="E700" s="505"/>
      <c r="F700" s="505"/>
      <c r="G700" s="505"/>
      <c r="H700" s="507"/>
      <c r="I700" s="508"/>
      <c r="J700" s="508"/>
      <c r="K700" s="508"/>
      <c r="L700" s="509"/>
      <c r="M700" s="510"/>
      <c r="N700" s="510"/>
      <c r="O700" s="509"/>
      <c r="P700" s="509"/>
      <c r="Q700" s="511"/>
      <c r="R700" s="511"/>
      <c r="S700" s="511"/>
      <c r="T700" s="511"/>
      <c r="U700" s="511"/>
      <c r="V700" s="512"/>
      <c r="W700" s="513"/>
      <c r="X700" s="503"/>
      <c r="Y700" s="505"/>
      <c r="Z700" s="551"/>
      <c r="AA700" s="505"/>
      <c r="AB700" s="552"/>
      <c r="AC700" s="553"/>
      <c r="AD700" s="553"/>
      <c r="AE700" s="554"/>
      <c r="AF700" s="554"/>
      <c r="AG700" s="551"/>
      <c r="AH700" s="555"/>
      <c r="AI700" s="555"/>
      <c r="AJ700" s="555"/>
      <c r="AK700" s="555"/>
      <c r="AL700" s="555"/>
      <c r="AM700" s="553"/>
      <c r="AN700" s="556"/>
      <c r="AO700" s="503"/>
      <c r="AP700" s="504"/>
      <c r="AQ700" s="604"/>
      <c r="AR700" s="505"/>
      <c r="AS700" s="505"/>
      <c r="AT700" s="505"/>
      <c r="AU700" s="507"/>
      <c r="AV700" s="505"/>
      <c r="AW700" s="551"/>
      <c r="AX700" s="505"/>
      <c r="AY700" s="510"/>
      <c r="AZ700" s="510"/>
      <c r="BA700" s="510"/>
      <c r="BB700" s="509"/>
      <c r="BC700" s="509"/>
      <c r="BD700" s="509"/>
      <c r="BE700" s="509"/>
      <c r="BF700" s="511"/>
      <c r="BG700" s="511"/>
      <c r="BH700" s="511"/>
      <c r="BI700" s="511"/>
      <c r="BJ700" s="515"/>
      <c r="BK700" s="516"/>
    </row>
    <row r="701" s="456" customFormat="true" ht="14.25" hidden="false" customHeight="false" outlineLevel="0" collapsed="false">
      <c r="A701" s="517" t="s">
        <v>1762</v>
      </c>
      <c r="B701" s="504"/>
      <c r="C701" s="504"/>
      <c r="D701" s="505"/>
      <c r="E701" s="505"/>
      <c r="F701" s="505"/>
      <c r="G701" s="506"/>
      <c r="H701" s="507"/>
      <c r="I701" s="508"/>
      <c r="J701" s="508"/>
      <c r="K701" s="508"/>
      <c r="L701" s="509"/>
      <c r="M701" s="510"/>
      <c r="N701" s="510"/>
      <c r="O701" s="509"/>
      <c r="P701" s="509"/>
      <c r="Q701" s="511"/>
      <c r="R701" s="511"/>
      <c r="S701" s="511"/>
      <c r="T701" s="511"/>
      <c r="U701" s="511"/>
      <c r="V701" s="512"/>
      <c r="W701" s="513"/>
      <c r="X701" s="518" t="str">
        <f aca="false">$A701</f>
        <v>BACIA JF - JOÃO MENDES  (F)</v>
      </c>
      <c r="Y701" s="505"/>
      <c r="Z701" s="551"/>
      <c r="AA701" s="505"/>
      <c r="AB701" s="552"/>
      <c r="AC701" s="553"/>
      <c r="AD701" s="553"/>
      <c r="AE701" s="554"/>
      <c r="AF701" s="554"/>
      <c r="AG701" s="551"/>
      <c r="AH701" s="555"/>
      <c r="AI701" s="555"/>
      <c r="AJ701" s="555"/>
      <c r="AK701" s="555"/>
      <c r="AL701" s="555"/>
      <c r="AM701" s="553"/>
      <c r="AN701" s="556"/>
      <c r="AO701" s="518" t="str">
        <f aca="false">$A701</f>
        <v>BACIA JF - JOÃO MENDES  (F)</v>
      </c>
      <c r="AP701" s="504"/>
      <c r="AQ701" s="504"/>
      <c r="AR701" s="505"/>
      <c r="AS701" s="505"/>
      <c r="AT701" s="505"/>
      <c r="AU701" s="507"/>
      <c r="AV701" s="506"/>
      <c r="AW701" s="506"/>
      <c r="AX701" s="506"/>
      <c r="AY701" s="510"/>
      <c r="AZ701" s="510"/>
      <c r="BA701" s="510"/>
      <c r="BB701" s="509"/>
      <c r="BC701" s="509"/>
      <c r="BD701" s="509"/>
      <c r="BE701" s="509"/>
      <c r="BF701" s="509"/>
      <c r="BG701" s="509"/>
      <c r="BH701" s="509"/>
      <c r="BI701" s="509"/>
      <c r="BJ701" s="515"/>
      <c r="BK701" s="516"/>
    </row>
    <row r="702" customFormat="false" ht="14.25" hidden="false" customHeight="false" outlineLevel="0" collapsed="false">
      <c r="A702" s="557" t="s">
        <v>1763</v>
      </c>
      <c r="B702" s="504"/>
      <c r="C702" s="504"/>
      <c r="D702" s="505"/>
      <c r="E702" s="505"/>
      <c r="F702" s="505"/>
      <c r="G702" s="506"/>
      <c r="H702" s="507"/>
      <c r="I702" s="508"/>
      <c r="J702" s="508"/>
      <c r="K702" s="508"/>
      <c r="L702" s="509"/>
      <c r="M702" s="510"/>
      <c r="N702" s="510"/>
      <c r="O702" s="509"/>
      <c r="P702" s="509"/>
      <c r="Q702" s="511"/>
      <c r="R702" s="511"/>
      <c r="S702" s="511"/>
      <c r="T702" s="511"/>
      <c r="U702" s="511"/>
      <c r="V702" s="512"/>
      <c r="W702" s="513"/>
      <c r="X702" s="528" t="str">
        <f aca="false">$A702</f>
        <v>Rua Prof. Jurenil Andrade Costa</v>
      </c>
      <c r="Y702" s="522"/>
      <c r="Z702" s="522"/>
      <c r="AA702" s="522"/>
      <c r="AB702" s="525"/>
      <c r="AC702" s="525"/>
      <c r="AD702" s="525"/>
      <c r="AE702" s="525"/>
      <c r="AF702" s="523"/>
      <c r="AG702" s="525"/>
      <c r="AH702" s="525"/>
      <c r="AI702" s="525"/>
      <c r="AJ702" s="525"/>
      <c r="AK702" s="525"/>
      <c r="AL702" s="525"/>
      <c r="AM702" s="525"/>
      <c r="AN702" s="527"/>
      <c r="AO702" s="557" t="str">
        <f aca="false">$A702</f>
        <v>Rua Prof. Jurenil Andrade Costa</v>
      </c>
      <c r="AP702" s="504"/>
      <c r="AQ702" s="504"/>
      <c r="AR702" s="505"/>
      <c r="AS702" s="505"/>
      <c r="AT702" s="505"/>
      <c r="AU702" s="507"/>
      <c r="AV702" s="506"/>
      <c r="AW702" s="506"/>
      <c r="AX702" s="506"/>
      <c r="AY702" s="510"/>
      <c r="AZ702" s="510"/>
      <c r="BA702" s="510"/>
      <c r="BB702" s="509"/>
      <c r="BC702" s="509"/>
      <c r="BD702" s="509"/>
      <c r="BE702" s="509"/>
      <c r="BF702" s="509"/>
      <c r="BG702" s="509"/>
      <c r="BH702" s="509"/>
      <c r="BI702" s="509"/>
      <c r="BJ702" s="515"/>
      <c r="BK702" s="516"/>
    </row>
    <row r="703" customFormat="false" ht="14.25" hidden="false" customHeight="false" outlineLevel="0" collapsed="false">
      <c r="A703" s="558" t="s">
        <v>1764</v>
      </c>
      <c r="B703" s="570" t="s">
        <v>10</v>
      </c>
      <c r="C703" s="559" t="s">
        <v>1765</v>
      </c>
      <c r="D703" s="560" t="n">
        <v>0.4</v>
      </c>
      <c r="E703" s="561"/>
      <c r="F703" s="561"/>
      <c r="G703" s="560" t="s">
        <v>1155</v>
      </c>
      <c r="H703" s="562" t="n">
        <v>21</v>
      </c>
      <c r="I703" s="563" t="n">
        <v>0.81</v>
      </c>
      <c r="J703" s="563" t="n">
        <v>0.952400000000001</v>
      </c>
      <c r="K703" s="536" t="n">
        <v>0</v>
      </c>
      <c r="L703" s="537" t="n">
        <f aca="false">ROUND((I703+J703)/2,2)</f>
        <v>0.88</v>
      </c>
      <c r="M703" s="538" t="n">
        <f aca="false">IF(F703=0,ROUND($D703*0.1,2),IF(D703&gt;2.8,0.18,0.15))</f>
        <v>0.04</v>
      </c>
      <c r="N703" s="538" t="n">
        <f aca="false">IF(F703=0,IF(ROUND($D703/4,2),IF(ROUND(($D703*1.2)/6,2)&lt;0.1,0.1,ROUND(($D703*1.2)/6,2))),0.5)</f>
        <v>0.1</v>
      </c>
      <c r="O703" s="537" t="n">
        <f aca="false">L703+M703+N703</f>
        <v>1.02</v>
      </c>
      <c r="P703" s="537" t="n">
        <f aca="false">IF(O703&lt;2,(D703+M703*2)+0.6,(D703+M703*2)+0.6+ROUNDUP(O703-2,0)*0.1)</f>
        <v>1.08</v>
      </c>
      <c r="Q703" s="539" t="n">
        <f aca="false">IF($O703&lt;=$W$4,ROUND(IF($O703&lt;1.5,$O703*$H703*$P703,1.5*$H703*$P703),2),0)</f>
        <v>23.13</v>
      </c>
      <c r="R703" s="539" t="n">
        <f aca="false">IF($O703&gt;$W$4,ROUND(IF($O703&lt;1.5,$O703*$H703*$P703,1.5*$H703*$P703),2),0)</f>
        <v>0</v>
      </c>
      <c r="S703" s="539" t="n">
        <f aca="false">IF($O703&gt;$W$4,ROUND(IF($O703&lt;1.5,0,IF($O703&gt;3,1.5*$H703*$P703,($O703-1.5)*$H703*$P703)),2),0)</f>
        <v>0</v>
      </c>
      <c r="T703" s="539" t="n">
        <f aca="false">IF($O703&gt;$W$4,ROUND(IF($O703&lt;3,0,IF($O703&gt;4.5,1.5*$H703*$P703,($O703-3)*$H703*$P703)),2),0)</f>
        <v>0</v>
      </c>
      <c r="U703" s="539" t="n">
        <f aca="false">IF($O703&gt;$W$4,ROUND(IF($O703&lt;4.5,0,IF($O703&gt;6,($O703-4.5)*$H703*$P703,($O703-4.5)*$H703*$P703)),2),0)</f>
        <v>0</v>
      </c>
      <c r="V703" s="540" t="n">
        <f aca="false">IF($O703&gt;$W$4,IF($O703&lt;=4,ROUND($H703*($O703+0.5)*2,2),0),0)</f>
        <v>0</v>
      </c>
      <c r="W703" s="541" t="n">
        <f aca="false">IF($O703&gt;$W$4,IF($O703&gt;4,ROUND($H703*($O703+0.5)*2,2),0),0)</f>
        <v>0</v>
      </c>
      <c r="X703" s="558" t="str">
        <f aca="false">A703</f>
        <v>JF1</v>
      </c>
      <c r="Y703" s="560" t="n">
        <f aca="false">IF($D703=0.4,1.2,IF($D703=0.6,1.2,IF($D703=0.8,1.3,IF($D703=1,1.5,IF($D703=1.2,1.7,IF($D703&lt;=2,2,"--"))))))</f>
        <v>1.2</v>
      </c>
      <c r="Z703" s="564" t="s">
        <v>1151</v>
      </c>
      <c r="AA703" s="561" t="n">
        <f aca="false">Y703</f>
        <v>1.2</v>
      </c>
      <c r="AB703" s="543" t="n">
        <f aca="false">IF($Y703="--","--",I703)</f>
        <v>0.81</v>
      </c>
      <c r="AC703" s="544" t="n">
        <f aca="false">IF($Y703="--","--",IF(D703&gt;1.5,0.15,ROUND($D703*0.1,2)))</f>
        <v>0.04</v>
      </c>
      <c r="AD703" s="544" t="n">
        <f aca="false">IF($Y703="--","--",0.15)</f>
        <v>0.15</v>
      </c>
      <c r="AE703" s="545" t="n">
        <f aca="false">IF($Y703="--","--",ROUND(AB703+AC703+AD703,2))</f>
        <v>1</v>
      </c>
      <c r="AF703" s="565" t="n">
        <f aca="false">IF($Y703="--","--",IF($AB703&lt;=2,$Y703+1,($Y703+1)+ROUNDUP($AB703-2,0)*0.1))</f>
        <v>2.2</v>
      </c>
      <c r="AG703" s="566" t="n">
        <f aca="false">IF($D703=0.4,0.92,IF($D703=0.6,0.68,IF($D703=0.8,0.74,IF($D703=1,0.7,IF($D703=1.2,0.66,IF($D703=1.5,0.6,IF($D703&lt;=2,(2.4-(D703+0.3)),"--")))))))</f>
        <v>0.92</v>
      </c>
      <c r="AH703" s="547" t="n">
        <f aca="false">IF($Y703="--","--",IF($AE703&lt;=$W$4,ROUND(IF($AE703&lt;1.5,$AE703*$AF703*$AG703,1.5*$AF703*$AG703),2),0))</f>
        <v>2.02</v>
      </c>
      <c r="AI703" s="547" t="n">
        <f aca="false">IF($Y703="--","--",IF($AE703&gt;$W$4,ROUND(IF($AE703&lt;1.5,$AE703*$AF703*$AG703,1.5*$AF703*$AG703),2),0))</f>
        <v>0</v>
      </c>
      <c r="AJ703" s="547" t="n">
        <f aca="false">IF($Y703="--","--",IF($AE703&gt;$W$4,ROUND(IF($AE703&lt;1.5,0,IF($AE703&gt;3,1.5*$AF703*$AG703,($AE703-1.5)*$AF703*$AG703)),2),0))</f>
        <v>0</v>
      </c>
      <c r="AK703" s="547" t="n">
        <f aca="false">IF($Y703="--","--",IF($AE703&gt;$W$4,ROUND(IF($AE703&lt;3,0,IF($AE703&gt;4.5,1.5*$AF703*$AG703,($AE703-3)*$AF703*$AG703)),2),0))</f>
        <v>0</v>
      </c>
      <c r="AL703" s="547" t="n">
        <f aca="false">IF($Y703="--","--",IF($AE703&gt;$W$4,ROUND(IF($AE703&lt;4.5,0,IF($AE703&gt;6,($AE703-4.5)*$AF703*$AG703,($AE703-4.5)*$AF703*$AG703)),2),0))</f>
        <v>0</v>
      </c>
      <c r="AM703" s="544" t="n">
        <f aca="false">IF($Y703="--","--",IF($AE703&gt;$W$4,IF($AE703&lt;=4,ROUND(($AG703*4)*($AE703+0.5)*2,2),0),0))</f>
        <v>0</v>
      </c>
      <c r="AN703" s="548" t="n">
        <f aca="false">IF($Y703="--","--",IF($AE703&gt;$W$4,IF($AE703&gt;4,ROUND(($AG703*4)*($AE703+0.5)*2,2),0),0))</f>
        <v>0</v>
      </c>
      <c r="AO703" s="558" t="s">
        <v>1764</v>
      </c>
      <c r="AP703" s="570" t="s">
        <v>10</v>
      </c>
      <c r="AQ703" s="571" t="s">
        <v>1765</v>
      </c>
      <c r="AR703" s="560" t="n">
        <v>0.4</v>
      </c>
      <c r="AS703" s="561"/>
      <c r="AT703" s="561"/>
      <c r="AU703" s="562" t="n">
        <v>21</v>
      </c>
      <c r="AV703" s="560" t="n">
        <f aca="false">IF($Y703="--","--",Y703+0.2)</f>
        <v>1.4</v>
      </c>
      <c r="AW703" s="564" t="s">
        <v>1151</v>
      </c>
      <c r="AX703" s="561" t="n">
        <f aca="false">AV703</f>
        <v>1.4</v>
      </c>
      <c r="AY703" s="538" t="n">
        <f aca="false">IF(D703&gt;2,AU703,AU703-AV703)</f>
        <v>19.6</v>
      </c>
      <c r="AZ703" s="538" t="n">
        <f aca="false">N703</f>
        <v>0.1</v>
      </c>
      <c r="BA703" s="538" t="n">
        <f aca="false">P703</f>
        <v>1.08</v>
      </c>
      <c r="BB703" s="537" t="n">
        <f aca="false">IF(F703=0,IF(ROUND(AY703*(((N703*P703)+(((D703+M703*2)/6)*P703))-ROUND(((D703+M703*2)^2)*((PI()*96.379/(4*360))-((SIN((96.379/2)*PI()/180))*(COS((96.379/2)*PI()/180))/4)),4)),2),ROUND(AY703*(((N703*P703)+(((D703+M703*2)/4)*P703))-ROUND(((D703+M703*2)^2)*((PI()*120/(4*360))-((SIN((120/2)*PI()/180))*(COS((120/2)*PI()/180))/4)),4)),2)),0)</f>
        <v>3.96</v>
      </c>
      <c r="BC703" s="549" t="n">
        <f aca="false">IF(F703&gt;0,ROUND(AY703*N703*P703,2),0)</f>
        <v>0</v>
      </c>
      <c r="BD703" s="549" t="n">
        <f aca="false">SUM(Q703:U703,AH703:AL703)</f>
        <v>25.15</v>
      </c>
      <c r="BE703" s="549" t="n">
        <f aca="false">IF(F703=0,ROUND((PI()*((D703+M703*2)^2)/4)*AY703,2),ROUND((D703+M703*2)*(F703+M703*2)*AY703,2))</f>
        <v>3.55</v>
      </c>
      <c r="BF703" s="572" t="n">
        <f aca="false">IF(($I703+M703-0.15)&lt;=2,($I703+M703+0.15),IF(($I703+M703)&lt;=3,2.35,($I703+M703+0.2)-0.85))</f>
        <v>1</v>
      </c>
      <c r="BG703" s="572" t="n">
        <f aca="false">IF(D703&gt;2,(I703-F703-M703-0.11),IF(($I703+M703)&lt;=2,0,IF(($I703+M703)&gt;3,0.85,(I703+M703+0.2-BF703))))</f>
        <v>0</v>
      </c>
      <c r="BH703" s="572" t="n">
        <f aca="false">IF(D703&gt;2,ROUND(((1.42+0.4)+(0.91+0.4))*2*BG703,2),ROUND(AV703*AX703*BF703,2))</f>
        <v>1.96</v>
      </c>
      <c r="BI703" s="572" t="n">
        <f aca="false">ROUND(((PI()*0.9^2)/4)*BG703,2)</f>
        <v>0</v>
      </c>
      <c r="BJ703" s="550" t="n">
        <f aca="false">ROUND(BD703-BE703-BH703-BI703-BB703-BC703,2)</f>
        <v>15.68</v>
      </c>
      <c r="BK703" s="516"/>
    </row>
    <row r="704" customFormat="false" ht="14.25" hidden="false" customHeight="false" outlineLevel="0" collapsed="false">
      <c r="A704" s="558" t="s">
        <v>1765</v>
      </c>
      <c r="B704" s="570" t="s">
        <v>10</v>
      </c>
      <c r="C704" s="559" t="s">
        <v>1766</v>
      </c>
      <c r="D704" s="560" t="n">
        <v>0.4</v>
      </c>
      <c r="E704" s="561"/>
      <c r="F704" s="561"/>
      <c r="G704" s="560" t="s">
        <v>1155</v>
      </c>
      <c r="H704" s="562" t="n">
        <v>25</v>
      </c>
      <c r="I704" s="563" t="n">
        <v>0.952400000000001</v>
      </c>
      <c r="J704" s="563" t="n">
        <v>0.8643</v>
      </c>
      <c r="K704" s="536" t="n">
        <v>0</v>
      </c>
      <c r="L704" s="537" t="n">
        <f aca="false">ROUND((I704+J704)/2,2)</f>
        <v>0.91</v>
      </c>
      <c r="M704" s="538" t="n">
        <f aca="false">IF(F704=0,ROUND($D704*0.1,2),IF(D704&gt;2.8,0.18,0.15))</f>
        <v>0.04</v>
      </c>
      <c r="N704" s="538" t="n">
        <f aca="false">IF(F704=0,IF(ROUND($D704/4,2),IF(ROUND(($D704*1.2)/6,2)&lt;0.1,0.1,ROUND(($D704*1.2)/6,2))),0.5)</f>
        <v>0.1</v>
      </c>
      <c r="O704" s="537" t="n">
        <f aca="false">L704+M704+N704</f>
        <v>1.05</v>
      </c>
      <c r="P704" s="537" t="n">
        <f aca="false">IF(O704&lt;2,(D704+M704*2)+0.6,(D704+M704*2)+0.6+ROUNDUP(O704-2,0)*0.1)</f>
        <v>1.08</v>
      </c>
      <c r="Q704" s="539" t="n">
        <f aca="false">IF($O704&lt;=$W$4,ROUND(IF($O704&lt;1.5,$O704*$H704*$P704,1.5*$H704*$P704),2),0)</f>
        <v>28.35</v>
      </c>
      <c r="R704" s="539" t="n">
        <f aca="false">IF($O704&gt;$W$4,ROUND(IF($O704&lt;1.5,$O704*$H704*$P704,1.5*$H704*$P704),2),0)</f>
        <v>0</v>
      </c>
      <c r="S704" s="539" t="n">
        <f aca="false">IF($O704&gt;$W$4,ROUND(IF($O704&lt;1.5,0,IF($O704&gt;3,1.5*$H704*$P704,($O704-1.5)*$H704*$P704)),2),0)</f>
        <v>0</v>
      </c>
      <c r="T704" s="539" t="n">
        <f aca="false">IF($O704&gt;$W$4,ROUND(IF($O704&lt;3,0,IF($O704&gt;4.5,1.5*$H704*$P704,($O704-3)*$H704*$P704)),2),0)</f>
        <v>0</v>
      </c>
      <c r="U704" s="539" t="n">
        <f aca="false">IF($O704&gt;$W$4,ROUND(IF($O704&lt;4.5,0,IF($O704&gt;6,($O704-4.5)*$H704*$P704,($O704-4.5)*$H704*$P704)),2),0)</f>
        <v>0</v>
      </c>
      <c r="V704" s="540" t="n">
        <f aca="false">IF($O704&gt;$W$4,IF($O704&lt;=4,ROUND($H704*($O704+0.5)*2,2),0),0)</f>
        <v>0</v>
      </c>
      <c r="W704" s="541" t="n">
        <f aca="false">IF($O704&gt;$W$4,IF($O704&gt;4,ROUND($H704*($O704+0.5)*2,2),0),0)</f>
        <v>0</v>
      </c>
      <c r="X704" s="558" t="str">
        <f aca="false">A704</f>
        <v>JF2</v>
      </c>
      <c r="Y704" s="560" t="n">
        <f aca="false">IF($D704=0.4,1.2,IF($D704=0.6,1.2,IF($D704=0.8,1.3,IF($D704=1,1.5,IF($D704=1.2,1.7,IF($D704&lt;=2,2,"--"))))))</f>
        <v>1.2</v>
      </c>
      <c r="Z704" s="564" t="s">
        <v>1151</v>
      </c>
      <c r="AA704" s="561" t="n">
        <f aca="false">Y704</f>
        <v>1.2</v>
      </c>
      <c r="AB704" s="543" t="n">
        <f aca="false">IF($Y704="--","--",I704)</f>
        <v>0.952400000000001</v>
      </c>
      <c r="AC704" s="544" t="n">
        <f aca="false">IF($Y704="--","--",IF(D704&gt;1.5,0.15,ROUND($D704*0.1,2)))</f>
        <v>0.04</v>
      </c>
      <c r="AD704" s="544" t="n">
        <f aca="false">IF($Y704="--","--",0.15)</f>
        <v>0.15</v>
      </c>
      <c r="AE704" s="545" t="n">
        <f aca="false">IF($Y704="--","--",ROUND(AB704+AC704+AD704,2))</f>
        <v>1.14</v>
      </c>
      <c r="AF704" s="565" t="n">
        <f aca="false">IF($Y704="--","--",IF($AB704&lt;=2,$Y704+1,($Y704+1)+ROUNDUP($AB704-2,0)*0.1))</f>
        <v>2.2</v>
      </c>
      <c r="AG704" s="566" t="n">
        <f aca="false">IF($D704=0.4,0.92,IF($D704=0.6,0.68,IF($D704=0.8,0.74,IF($D704=1,0.7,IF($D704=1.2,0.66,IF($D704=1.5,0.6,IF($D704&lt;=2,(2.4-(D704+0.3)),"--")))))))</f>
        <v>0.92</v>
      </c>
      <c r="AH704" s="547" t="n">
        <f aca="false">IF($Y704="--","--",IF($AE704&lt;=$W$4,ROUND(IF($AE704&lt;1.5,$AE704*$AF704*$AG704,1.5*$AF704*$AG704),2),0))</f>
        <v>2.31</v>
      </c>
      <c r="AI704" s="547" t="n">
        <f aca="false">IF($Y704="--","--",IF($AE704&gt;$W$4,ROUND(IF($AE704&lt;1.5,$AE704*$AF704*$AG704,1.5*$AF704*$AG704),2),0))</f>
        <v>0</v>
      </c>
      <c r="AJ704" s="547" t="n">
        <f aca="false">IF($Y704="--","--",IF($AE704&gt;$W$4,ROUND(IF($AE704&lt;1.5,0,IF($AE704&gt;3,1.5*$AF704*$AG704,($AE704-1.5)*$AF704*$AG704)),2),0))</f>
        <v>0</v>
      </c>
      <c r="AK704" s="547" t="n">
        <f aca="false">IF($Y704="--","--",IF($AE704&gt;$W$4,ROUND(IF($AE704&lt;3,0,IF($AE704&gt;4.5,1.5*$AF704*$AG704,($AE704-3)*$AF704*$AG704)),2),0))</f>
        <v>0</v>
      </c>
      <c r="AL704" s="547" t="n">
        <f aca="false">IF($Y704="--","--",IF($AE704&gt;$W$4,ROUND(IF($AE704&lt;4.5,0,IF($AE704&gt;6,($AE704-4.5)*$AF704*$AG704,($AE704-4.5)*$AF704*$AG704)),2),0))</f>
        <v>0</v>
      </c>
      <c r="AM704" s="544" t="n">
        <f aca="false">IF($Y704="--","--",IF($AE704&gt;$W$4,IF($AE704&lt;=4,ROUND(($AG704*4)*($AE704+0.5)*2,2),0),0))</f>
        <v>0</v>
      </c>
      <c r="AN704" s="548" t="n">
        <f aca="false">IF($Y704="--","--",IF($AE704&gt;$W$4,IF($AE704&gt;4,ROUND(($AG704*4)*($AE704+0.5)*2,2),0),0))</f>
        <v>0</v>
      </c>
      <c r="AO704" s="558" t="s">
        <v>1765</v>
      </c>
      <c r="AP704" s="570" t="s">
        <v>10</v>
      </c>
      <c r="AQ704" s="571" t="s">
        <v>1766</v>
      </c>
      <c r="AR704" s="560" t="n">
        <v>0.4</v>
      </c>
      <c r="AS704" s="561"/>
      <c r="AT704" s="561"/>
      <c r="AU704" s="562" t="n">
        <v>25</v>
      </c>
      <c r="AV704" s="560" t="n">
        <f aca="false">IF($Y704="--","--",Y704+0.2)</f>
        <v>1.4</v>
      </c>
      <c r="AW704" s="564" t="s">
        <v>1151</v>
      </c>
      <c r="AX704" s="561" t="n">
        <f aca="false">AV704</f>
        <v>1.4</v>
      </c>
      <c r="AY704" s="538" t="n">
        <f aca="false">IF(D704&gt;2,AU704,AU704-AV704)</f>
        <v>23.6</v>
      </c>
      <c r="AZ704" s="538" t="n">
        <f aca="false">N704</f>
        <v>0.1</v>
      </c>
      <c r="BA704" s="538" t="n">
        <f aca="false">P704</f>
        <v>1.08</v>
      </c>
      <c r="BB704" s="537" t="n">
        <f aca="false">IF(F704=0,IF(ROUND(AY704*(((N704*P704)+(((D704+M704*2)/6)*P704))-ROUND(((D704+M704*2)^2)*((PI()*96.379/(4*360))-((SIN((96.379/2)*PI()/180))*(COS((96.379/2)*PI()/180))/4)),4)),2),ROUND(AY704*(((N704*P704)+(((D704+M704*2)/4)*P704))-ROUND(((D704+M704*2)^2)*((PI()*120/(4*360))-((SIN((120/2)*PI()/180))*(COS((120/2)*PI()/180))/4)),4)),2)),0)</f>
        <v>4.77</v>
      </c>
      <c r="BC704" s="549" t="n">
        <f aca="false">IF(F704&gt;0,ROUND(AY704*N704*P704,2),0)</f>
        <v>0</v>
      </c>
      <c r="BD704" s="549" t="n">
        <f aca="false">SUM(Q704:U704,AH704:AL704)</f>
        <v>30.66</v>
      </c>
      <c r="BE704" s="549" t="n">
        <f aca="false">IF(F704=0,ROUND((PI()*((D704+M704*2)^2)/4)*AY704,2),ROUND((D704+M704*2)*(F704+M704*2)*AY704,2))</f>
        <v>4.27</v>
      </c>
      <c r="BF704" s="572" t="n">
        <f aca="false">IF(($I704+M704-0.15)&lt;=2,($I704+M704+0.15),IF(($I704+M704)&lt;=3,2.35,($I704+M704+0.2)-0.85))</f>
        <v>1.1424</v>
      </c>
      <c r="BG704" s="572" t="n">
        <f aca="false">IF(D704&gt;2,(I704-F704-M704-0.11),IF(($I704+M704)&lt;=2,0,IF(($I704+M704)&gt;3,0.85,(I704+M704+0.2-BF704))))</f>
        <v>0</v>
      </c>
      <c r="BH704" s="572" t="n">
        <f aca="false">IF(D704&gt;2,ROUND(((1.42+0.4)+(0.91+0.4))*2*BG704,2),ROUND(AV704*AX704*BF704,2))</f>
        <v>2.24</v>
      </c>
      <c r="BI704" s="572" t="n">
        <f aca="false">ROUND(((PI()*0.9^2)/4)*BG704,2)</f>
        <v>0</v>
      </c>
      <c r="BJ704" s="550" t="n">
        <f aca="false">ROUND(BD704-BE704-BH704-BI704-BB704-BC704,2)</f>
        <v>19.38</v>
      </c>
      <c r="BK704" s="516"/>
    </row>
    <row r="705" customFormat="false" ht="14.25" hidden="false" customHeight="false" outlineLevel="0" collapsed="false">
      <c r="A705" s="558" t="s">
        <v>1766</v>
      </c>
      <c r="B705" s="570" t="s">
        <v>10</v>
      </c>
      <c r="C705" s="559" t="s">
        <v>1767</v>
      </c>
      <c r="D705" s="560" t="n">
        <v>0.4</v>
      </c>
      <c r="E705" s="561"/>
      <c r="F705" s="561"/>
      <c r="G705" s="560" t="s">
        <v>1155</v>
      </c>
      <c r="H705" s="562" t="n">
        <v>21</v>
      </c>
      <c r="I705" s="563" t="n">
        <v>0.8643</v>
      </c>
      <c r="J705" s="563" t="n">
        <v>0.8437</v>
      </c>
      <c r="K705" s="536" t="n">
        <v>0.08</v>
      </c>
      <c r="L705" s="537" t="n">
        <f aca="false">ROUND((I705+J705)/2,2)</f>
        <v>0.85</v>
      </c>
      <c r="M705" s="538" t="n">
        <f aca="false">IF(F705=0,ROUND($D705*0.1,2),IF(D705&gt;2.8,0.18,0.15))</f>
        <v>0.04</v>
      </c>
      <c r="N705" s="538" t="n">
        <f aca="false">IF(F705=0,IF(ROUND($D705/4,2),IF(ROUND(($D705*1.2)/6,2)&lt;0.1,0.1,ROUND(($D705*1.2)/6,2))),0.5)</f>
        <v>0.1</v>
      </c>
      <c r="O705" s="537" t="n">
        <f aca="false">L705+M705+N705</f>
        <v>0.99</v>
      </c>
      <c r="P705" s="537" t="n">
        <f aca="false">IF(O705&lt;2,(D705+M705*2)+0.6,(D705+M705*2)+0.6+ROUNDUP(O705-2,0)*0.1)</f>
        <v>1.08</v>
      </c>
      <c r="Q705" s="539" t="n">
        <f aca="false">IF($O705&lt;=$W$4,ROUND(IF($O705&lt;1.5,$O705*$H705*$P705,1.5*$H705*$P705),2),0)</f>
        <v>22.45</v>
      </c>
      <c r="R705" s="539" t="n">
        <f aca="false">IF($O705&gt;$W$4,ROUND(IF($O705&lt;1.5,$O705*$H705*$P705,1.5*$H705*$P705),2),0)</f>
        <v>0</v>
      </c>
      <c r="S705" s="539" t="n">
        <f aca="false">IF($O705&gt;$W$4,ROUND(IF($O705&lt;1.5,0,IF($O705&gt;3,1.5*$H705*$P705,($O705-1.5)*$H705*$P705)),2),0)</f>
        <v>0</v>
      </c>
      <c r="T705" s="539" t="n">
        <f aca="false">IF($O705&gt;$W$4,ROUND(IF($O705&lt;3,0,IF($O705&gt;4.5,1.5*$H705*$P705,($O705-3)*$H705*$P705)),2),0)</f>
        <v>0</v>
      </c>
      <c r="U705" s="539" t="n">
        <f aca="false">IF($O705&gt;$W$4,ROUND(IF($O705&lt;4.5,0,IF($O705&gt;6,($O705-4.5)*$H705*$P705,($O705-4.5)*$H705*$P705)),2),0)</f>
        <v>0</v>
      </c>
      <c r="V705" s="540" t="n">
        <f aca="false">IF($O705&gt;$W$4,IF($O705&lt;=4,ROUND($H705*($O705+0.5)*2,2),0),0)</f>
        <v>0</v>
      </c>
      <c r="W705" s="541" t="n">
        <f aca="false">IF($O705&gt;$W$4,IF($O705&gt;4,ROUND($H705*($O705+0.5)*2,2),0),0)</f>
        <v>0</v>
      </c>
      <c r="X705" s="558" t="str">
        <f aca="false">A705</f>
        <v>JF3</v>
      </c>
      <c r="Y705" s="560" t="n">
        <f aca="false">IF($D705=0.4,1.2,IF($D705=0.6,1.2,IF($D705=0.8,1.3,IF($D705=1,1.5,IF($D705=1.2,1.7,IF($D705&lt;=2,2,"--"))))))</f>
        <v>1.2</v>
      </c>
      <c r="Z705" s="564" t="s">
        <v>1151</v>
      </c>
      <c r="AA705" s="561" t="n">
        <f aca="false">Y705</f>
        <v>1.2</v>
      </c>
      <c r="AB705" s="543" t="n">
        <f aca="false">IF($Y705="--","--",I705)</f>
        <v>0.8643</v>
      </c>
      <c r="AC705" s="544" t="n">
        <f aca="false">IF($Y705="--","--",IF(D705&gt;1.5,0.15,ROUND($D705*0.1,2)))</f>
        <v>0.04</v>
      </c>
      <c r="AD705" s="544" t="n">
        <f aca="false">IF($Y705="--","--",0.15)</f>
        <v>0.15</v>
      </c>
      <c r="AE705" s="545" t="n">
        <f aca="false">IF($Y705="--","--",ROUND(AB705+AC705+AD705,2))</f>
        <v>1.05</v>
      </c>
      <c r="AF705" s="565" t="n">
        <f aca="false">IF($Y705="--","--",IF($AB705&lt;=2,$Y705+1,($Y705+1)+ROUNDUP($AB705-2,0)*0.1))</f>
        <v>2.2</v>
      </c>
      <c r="AG705" s="566" t="n">
        <f aca="false">IF($D705=0.4,0.92,IF($D705=0.6,0.68,IF($D705=0.8,0.74,IF($D705=1,0.7,IF($D705=1.2,0.66,IF($D705=1.5,0.6,IF($D705&lt;=2,(2.4-(D705+0.3)),"--")))))))</f>
        <v>0.92</v>
      </c>
      <c r="AH705" s="547" t="n">
        <f aca="false">IF($Y705="--","--",IF($AE705&lt;=$W$4,ROUND(IF($AE705&lt;1.5,$AE705*$AF705*$AG705,1.5*$AF705*$AG705),2),0))</f>
        <v>2.13</v>
      </c>
      <c r="AI705" s="547" t="n">
        <f aca="false">IF($Y705="--","--",IF($AE705&gt;$W$4,ROUND(IF($AE705&lt;1.5,$AE705*$AF705*$AG705,1.5*$AF705*$AG705),2),0))</f>
        <v>0</v>
      </c>
      <c r="AJ705" s="547" t="n">
        <f aca="false">IF($Y705="--","--",IF($AE705&gt;$W$4,ROUND(IF($AE705&lt;1.5,0,IF($AE705&gt;3,1.5*$AF705*$AG705,($AE705-1.5)*$AF705*$AG705)),2),0))</f>
        <v>0</v>
      </c>
      <c r="AK705" s="547" t="n">
        <f aca="false">IF($Y705="--","--",IF($AE705&gt;$W$4,ROUND(IF($AE705&lt;3,0,IF($AE705&gt;4.5,1.5*$AF705*$AG705,($AE705-3)*$AF705*$AG705)),2),0))</f>
        <v>0</v>
      </c>
      <c r="AL705" s="547" t="n">
        <f aca="false">IF($Y705="--","--",IF($AE705&gt;$W$4,ROUND(IF($AE705&lt;4.5,0,IF($AE705&gt;6,($AE705-4.5)*$AF705*$AG705,($AE705-4.5)*$AF705*$AG705)),2),0))</f>
        <v>0</v>
      </c>
      <c r="AM705" s="544" t="n">
        <f aca="false">IF($Y705="--","--",IF($AE705&gt;$W$4,IF($AE705&lt;=4,ROUND(($AG705*4)*($AE705+0.5)*2,2),0),0))</f>
        <v>0</v>
      </c>
      <c r="AN705" s="548" t="n">
        <f aca="false">IF($Y705="--","--",IF($AE705&gt;$W$4,IF($AE705&gt;4,ROUND(($AG705*4)*($AE705+0.5)*2,2),0),0))</f>
        <v>0</v>
      </c>
      <c r="AO705" s="558" t="s">
        <v>1766</v>
      </c>
      <c r="AP705" s="570" t="s">
        <v>10</v>
      </c>
      <c r="AQ705" s="571" t="s">
        <v>1767</v>
      </c>
      <c r="AR705" s="560" t="n">
        <v>0.4</v>
      </c>
      <c r="AS705" s="561"/>
      <c r="AT705" s="561"/>
      <c r="AU705" s="562" t="n">
        <v>21</v>
      </c>
      <c r="AV705" s="560" t="n">
        <f aca="false">IF($Y705="--","--",Y705+0.2)</f>
        <v>1.4</v>
      </c>
      <c r="AW705" s="564" t="s">
        <v>1151</v>
      </c>
      <c r="AX705" s="561" t="n">
        <f aca="false">AV705</f>
        <v>1.4</v>
      </c>
      <c r="AY705" s="538" t="n">
        <f aca="false">IF(D705&gt;2,AU705,AU705-AV705)</f>
        <v>19.6</v>
      </c>
      <c r="AZ705" s="538" t="n">
        <f aca="false">N705</f>
        <v>0.1</v>
      </c>
      <c r="BA705" s="538" t="n">
        <f aca="false">P705</f>
        <v>1.08</v>
      </c>
      <c r="BB705" s="537" t="n">
        <f aca="false">IF(F705=0,IF(ROUND(AY705*(((N705*P705)+(((D705+M705*2)/6)*P705))-ROUND(((D705+M705*2)^2)*((PI()*96.379/(4*360))-((SIN((96.379/2)*PI()/180))*(COS((96.379/2)*PI()/180))/4)),4)),2),ROUND(AY705*(((N705*P705)+(((D705+M705*2)/4)*P705))-ROUND(((D705+M705*2)^2)*((PI()*120/(4*360))-((SIN((120/2)*PI()/180))*(COS((120/2)*PI()/180))/4)),4)),2)),0)</f>
        <v>3.96</v>
      </c>
      <c r="BC705" s="549" t="n">
        <f aca="false">IF(F705&gt;0,ROUND(AY705*N705*P705,2),0)</f>
        <v>0</v>
      </c>
      <c r="BD705" s="549" t="n">
        <f aca="false">SUM(Q705:U705,AH705:AL705)</f>
        <v>24.58</v>
      </c>
      <c r="BE705" s="549" t="n">
        <f aca="false">IF(F705=0,ROUND((PI()*((D705+M705*2)^2)/4)*AY705,2),ROUND((D705+M705*2)*(F705+M705*2)*AY705,2))</f>
        <v>3.55</v>
      </c>
      <c r="BF705" s="572" t="n">
        <f aca="false">IF(($I705+M705-0.15)&lt;=2,($I705+M705+0.15),IF(($I705+M705)&lt;=3,2.35,($I705+M705+0.2)-0.85))</f>
        <v>1.0543</v>
      </c>
      <c r="BG705" s="572" t="n">
        <f aca="false">IF(D705&gt;2,(I705-F705-M705-0.11),IF(($I705+M705)&lt;=2,0,IF(($I705+M705)&gt;3,0.85,(I705+M705+0.2-BF705))))</f>
        <v>0</v>
      </c>
      <c r="BH705" s="572" t="n">
        <f aca="false">IF(D705&gt;2,ROUND(((1.42+0.4)+(0.91+0.4))*2*BG705,2),ROUND(AV705*AX705*BF705,2))</f>
        <v>2.07</v>
      </c>
      <c r="BI705" s="572" t="n">
        <f aca="false">ROUND(((PI()*0.9^2)/4)*BG705,2)</f>
        <v>0</v>
      </c>
      <c r="BJ705" s="550" t="n">
        <f aca="false">ROUND(BD705-BE705-BH705-BI705-BB705-BC705,2)</f>
        <v>15</v>
      </c>
      <c r="BK705" s="516"/>
    </row>
    <row r="706" customFormat="false" ht="14.25" hidden="false" customHeight="false" outlineLevel="0" collapsed="false">
      <c r="A706" s="558" t="s">
        <v>1767</v>
      </c>
      <c r="B706" s="570" t="s">
        <v>10</v>
      </c>
      <c r="C706" s="559" t="s">
        <v>1768</v>
      </c>
      <c r="D706" s="560" t="n">
        <v>0.4</v>
      </c>
      <c r="E706" s="561"/>
      <c r="F706" s="561"/>
      <c r="G706" s="560" t="s">
        <v>1155</v>
      </c>
      <c r="H706" s="562" t="n">
        <v>25</v>
      </c>
      <c r="I706" s="563" t="n">
        <v>0.9237</v>
      </c>
      <c r="J706" s="563" t="n">
        <v>1.0901</v>
      </c>
      <c r="K706" s="536" t="n">
        <v>0</v>
      </c>
      <c r="L706" s="537" t="n">
        <f aca="false">ROUND((I706+J706)/2,2)</f>
        <v>1.01</v>
      </c>
      <c r="M706" s="538" t="n">
        <f aca="false">IF(F706=0,ROUND($D706*0.1,2),IF(D706&gt;2.8,0.18,0.15))</f>
        <v>0.04</v>
      </c>
      <c r="N706" s="538" t="n">
        <f aca="false">IF(F706=0,IF(ROUND($D706/4,2),IF(ROUND(($D706*1.2)/6,2)&lt;0.1,0.1,ROUND(($D706*1.2)/6,2))),0.5)</f>
        <v>0.1</v>
      </c>
      <c r="O706" s="537" t="n">
        <f aca="false">L706+M706+N706</f>
        <v>1.15</v>
      </c>
      <c r="P706" s="537" t="n">
        <f aca="false">IF(O706&lt;2,(D706+M706*2)+0.6,(D706+M706*2)+0.6+ROUNDUP(O706-2,0)*0.1)</f>
        <v>1.08</v>
      </c>
      <c r="Q706" s="539" t="n">
        <f aca="false">IF($O706&lt;=$W$4,ROUND(IF($O706&lt;1.5,$O706*$H706*$P706,1.5*$H706*$P706),2),0)</f>
        <v>31.05</v>
      </c>
      <c r="R706" s="539" t="n">
        <f aca="false">IF($O706&gt;$W$4,ROUND(IF($O706&lt;1.5,$O706*$H706*$P706,1.5*$H706*$P706),2),0)</f>
        <v>0</v>
      </c>
      <c r="S706" s="539" t="n">
        <f aca="false">IF($O706&gt;$W$4,ROUND(IF($O706&lt;1.5,0,IF($O706&gt;3,1.5*$H706*$P706,($O706-1.5)*$H706*$P706)),2),0)</f>
        <v>0</v>
      </c>
      <c r="T706" s="539" t="n">
        <f aca="false">IF($O706&gt;$W$4,ROUND(IF($O706&lt;3,0,IF($O706&gt;4.5,1.5*$H706*$P706,($O706-3)*$H706*$P706)),2),0)</f>
        <v>0</v>
      </c>
      <c r="U706" s="539" t="n">
        <f aca="false">IF($O706&gt;$W$4,ROUND(IF($O706&lt;4.5,0,IF($O706&gt;6,($O706-4.5)*$H706*$P706,($O706-4.5)*$H706*$P706)),2),0)</f>
        <v>0</v>
      </c>
      <c r="V706" s="540" t="n">
        <f aca="false">IF($O706&gt;$W$4,IF($O706&lt;=4,ROUND($H706*($O706+0.5)*2,2),0),0)</f>
        <v>0</v>
      </c>
      <c r="W706" s="541" t="n">
        <f aca="false">IF($O706&gt;$W$4,IF($O706&gt;4,ROUND($H706*($O706+0.5)*2,2),0),0)</f>
        <v>0</v>
      </c>
      <c r="X706" s="558" t="str">
        <f aca="false">A706</f>
        <v>JF4</v>
      </c>
      <c r="Y706" s="560" t="n">
        <f aca="false">IF($D706=0.4,1.2,IF($D706=0.6,1.2,IF($D706=0.8,1.3,IF($D706=1,1.5,IF($D706=1.2,1.7,IF($D706&lt;=2,2,"--"))))))</f>
        <v>1.2</v>
      </c>
      <c r="Z706" s="564" t="s">
        <v>1151</v>
      </c>
      <c r="AA706" s="561" t="n">
        <f aca="false">Y706</f>
        <v>1.2</v>
      </c>
      <c r="AB706" s="543" t="n">
        <f aca="false">IF($Y706="--","--",I706)</f>
        <v>0.9237</v>
      </c>
      <c r="AC706" s="544" t="n">
        <f aca="false">IF($Y706="--","--",IF(D706&gt;1.5,0.15,ROUND($D706*0.1,2)))</f>
        <v>0.04</v>
      </c>
      <c r="AD706" s="544" t="n">
        <f aca="false">IF($Y706="--","--",0.15)</f>
        <v>0.15</v>
      </c>
      <c r="AE706" s="545" t="n">
        <f aca="false">IF($Y706="--","--",ROUND(AB706+AC706+AD706,2))</f>
        <v>1.11</v>
      </c>
      <c r="AF706" s="565" t="n">
        <f aca="false">IF($Y706="--","--",IF($AB706&lt;=2,$Y706+1,($Y706+1)+ROUNDUP($AB706-2,0)*0.1))</f>
        <v>2.2</v>
      </c>
      <c r="AG706" s="566" t="n">
        <f aca="false">IF($D706=0.4,0.92,IF($D706=0.6,0.68,IF($D706=0.8,0.74,IF($D706=1,0.7,IF($D706=1.2,0.66,IF($D706=1.5,0.6,IF($D706&lt;=2,(2.4-(D706+0.3)),"--")))))))</f>
        <v>0.92</v>
      </c>
      <c r="AH706" s="547" t="n">
        <f aca="false">IF($Y706="--","--",IF($AE706&lt;=$W$4,ROUND(IF($AE706&lt;1.5,$AE706*$AF706*$AG706,1.5*$AF706*$AG706),2),0))</f>
        <v>2.25</v>
      </c>
      <c r="AI706" s="547" t="n">
        <f aca="false">IF($Y706="--","--",IF($AE706&gt;$W$4,ROUND(IF($AE706&lt;1.5,$AE706*$AF706*$AG706,1.5*$AF706*$AG706),2),0))</f>
        <v>0</v>
      </c>
      <c r="AJ706" s="547" t="n">
        <f aca="false">IF($Y706="--","--",IF($AE706&gt;$W$4,ROUND(IF($AE706&lt;1.5,0,IF($AE706&gt;3,1.5*$AF706*$AG706,($AE706-1.5)*$AF706*$AG706)),2),0))</f>
        <v>0</v>
      </c>
      <c r="AK706" s="547" t="n">
        <f aca="false">IF($Y706="--","--",IF($AE706&gt;$W$4,ROUND(IF($AE706&lt;3,0,IF($AE706&gt;4.5,1.5*$AF706*$AG706,($AE706-3)*$AF706*$AG706)),2),0))</f>
        <v>0</v>
      </c>
      <c r="AL706" s="547" t="n">
        <f aca="false">IF($Y706="--","--",IF($AE706&gt;$W$4,ROUND(IF($AE706&lt;4.5,0,IF($AE706&gt;6,($AE706-4.5)*$AF706*$AG706,($AE706-4.5)*$AF706*$AG706)),2),0))</f>
        <v>0</v>
      </c>
      <c r="AM706" s="544" t="n">
        <f aca="false">IF($Y706="--","--",IF($AE706&gt;$W$4,IF($AE706&lt;=4,ROUND(($AG706*4)*($AE706+0.5)*2,2),0),0))</f>
        <v>0</v>
      </c>
      <c r="AN706" s="548" t="n">
        <f aca="false">IF($Y706="--","--",IF($AE706&gt;$W$4,IF($AE706&gt;4,ROUND(($AG706*4)*($AE706+0.5)*2,2),0),0))</f>
        <v>0</v>
      </c>
      <c r="AO706" s="558" t="s">
        <v>1767</v>
      </c>
      <c r="AP706" s="570" t="s">
        <v>10</v>
      </c>
      <c r="AQ706" s="571" t="s">
        <v>1768</v>
      </c>
      <c r="AR706" s="560" t="n">
        <v>0.4</v>
      </c>
      <c r="AS706" s="561"/>
      <c r="AT706" s="561"/>
      <c r="AU706" s="562" t="n">
        <v>25</v>
      </c>
      <c r="AV706" s="560" t="n">
        <f aca="false">IF($Y706="--","--",Y706+0.2)</f>
        <v>1.4</v>
      </c>
      <c r="AW706" s="564" t="s">
        <v>1151</v>
      </c>
      <c r="AX706" s="561" t="n">
        <f aca="false">AV706</f>
        <v>1.4</v>
      </c>
      <c r="AY706" s="538" t="n">
        <f aca="false">IF(D706&gt;2,AU706,AU706-AV706)</f>
        <v>23.6</v>
      </c>
      <c r="AZ706" s="538" t="n">
        <f aca="false">N706</f>
        <v>0.1</v>
      </c>
      <c r="BA706" s="538" t="n">
        <f aca="false">P706</f>
        <v>1.08</v>
      </c>
      <c r="BB706" s="537" t="n">
        <f aca="false">IF(F706=0,IF(ROUND(AY706*(((N706*P706)+(((D706+M706*2)/6)*P706))-ROUND(((D706+M706*2)^2)*((PI()*96.379/(4*360))-((SIN((96.379/2)*PI()/180))*(COS((96.379/2)*PI()/180))/4)),4)),2),ROUND(AY706*(((N706*P706)+(((D706+M706*2)/4)*P706))-ROUND(((D706+M706*2)^2)*((PI()*120/(4*360))-((SIN((120/2)*PI()/180))*(COS((120/2)*PI()/180))/4)),4)),2)),0)</f>
        <v>4.77</v>
      </c>
      <c r="BC706" s="549" t="n">
        <f aca="false">IF(F706&gt;0,ROUND(AY706*N706*P706,2),0)</f>
        <v>0</v>
      </c>
      <c r="BD706" s="549" t="n">
        <f aca="false">SUM(Q706:U706,AH706:AL706)</f>
        <v>33.3</v>
      </c>
      <c r="BE706" s="549" t="n">
        <f aca="false">IF(F706=0,ROUND((PI()*((D706+M706*2)^2)/4)*AY706,2),ROUND((D706+M706*2)*(F706+M706*2)*AY706,2))</f>
        <v>4.27</v>
      </c>
      <c r="BF706" s="572" t="n">
        <f aca="false">IF(($I706+M706-0.15)&lt;=2,($I706+M706+0.15),IF(($I706+M706)&lt;=3,2.35,($I706+M706+0.2)-0.85))</f>
        <v>1.1137</v>
      </c>
      <c r="BG706" s="572" t="n">
        <f aca="false">IF(D706&gt;2,(I706-F706-M706-0.11),IF(($I706+M706)&lt;=2,0,IF(($I706+M706)&gt;3,0.85,(I706+M706+0.2-BF706))))</f>
        <v>0</v>
      </c>
      <c r="BH706" s="572" t="n">
        <f aca="false">IF(D706&gt;2,ROUND(((1.42+0.4)+(0.91+0.4))*2*BG706,2),ROUND(AV706*AX706*BF706,2))</f>
        <v>2.18</v>
      </c>
      <c r="BI706" s="572" t="n">
        <f aca="false">ROUND(((PI()*0.9^2)/4)*BG706,2)</f>
        <v>0</v>
      </c>
      <c r="BJ706" s="550" t="n">
        <f aca="false">ROUND(BD706-BE706-BH706-BI706-BB706-BC706,2)</f>
        <v>22.08</v>
      </c>
      <c r="BK706" s="516"/>
    </row>
    <row r="707" customFormat="false" ht="14.25" hidden="false" customHeight="false" outlineLevel="0" collapsed="false">
      <c r="A707" s="558" t="s">
        <v>1768</v>
      </c>
      <c r="B707" s="570" t="s">
        <v>10</v>
      </c>
      <c r="C707" s="559" t="s">
        <v>1769</v>
      </c>
      <c r="D707" s="560" t="n">
        <v>0.4</v>
      </c>
      <c r="E707" s="561"/>
      <c r="F707" s="561"/>
      <c r="G707" s="560" t="s">
        <v>1150</v>
      </c>
      <c r="H707" s="562" t="n">
        <v>38</v>
      </c>
      <c r="I707" s="563" t="n">
        <v>1.0901</v>
      </c>
      <c r="J707" s="563" t="n">
        <v>1.6038</v>
      </c>
      <c r="K707" s="536" t="n">
        <v>0</v>
      </c>
      <c r="L707" s="537" t="n">
        <f aca="false">ROUND((I707+J707)/2,2)</f>
        <v>1.35</v>
      </c>
      <c r="M707" s="538" t="n">
        <f aca="false">IF(F707=0,ROUND($D707*0.1,2),IF(D707&gt;2.8,0.18,0.15))</f>
        <v>0.04</v>
      </c>
      <c r="N707" s="538" t="n">
        <f aca="false">IF(F707=0,IF(ROUND($D707/4,2),IF(ROUND(($D707*1.2)/6,2)&lt;0.1,0.1,ROUND(($D707*1.2)/6,2))),0.5)</f>
        <v>0.1</v>
      </c>
      <c r="O707" s="537" t="n">
        <f aca="false">L707+M707+N707</f>
        <v>1.49</v>
      </c>
      <c r="P707" s="537" t="n">
        <f aca="false">IF(O707&lt;2,(D707+M707*2)+0.6,(D707+M707*2)+0.6+ROUNDUP(O707-2,0)*0.1)</f>
        <v>1.08</v>
      </c>
      <c r="Q707" s="539" t="n">
        <f aca="false">IF($O707&lt;=$W$4,ROUND(IF($O707&lt;1.5,$O707*$H707*$P707,1.5*$H707*$P707),2),0)</f>
        <v>61.15</v>
      </c>
      <c r="R707" s="539" t="n">
        <f aca="false">IF($O707&gt;$W$4,ROUND(IF($O707&lt;1.5,$O707*$H707*$P707,1.5*$H707*$P707),2),0)</f>
        <v>0</v>
      </c>
      <c r="S707" s="539" t="n">
        <f aca="false">IF($O707&gt;$W$4,ROUND(IF($O707&lt;1.5,0,IF($O707&gt;3,1.5*$H707*$P707,($O707-1.5)*$H707*$P707)),2),0)</f>
        <v>0</v>
      </c>
      <c r="T707" s="539" t="n">
        <f aca="false">IF($O707&gt;$W$4,ROUND(IF($O707&lt;3,0,IF($O707&gt;4.5,1.5*$H707*$P707,($O707-3)*$H707*$P707)),2),0)</f>
        <v>0</v>
      </c>
      <c r="U707" s="539" t="n">
        <f aca="false">IF($O707&gt;$W$4,ROUND(IF($O707&lt;4.5,0,IF($O707&gt;6,($O707-4.5)*$H707*$P707,($O707-4.5)*$H707*$P707)),2),0)</f>
        <v>0</v>
      </c>
      <c r="V707" s="540" t="n">
        <f aca="false">IF($O707&gt;$W$4,IF($O707&lt;=4,ROUND($H707*($O707+0.5)*2,2),0),0)</f>
        <v>0</v>
      </c>
      <c r="W707" s="541" t="n">
        <f aca="false">IF($O707&gt;$W$4,IF($O707&gt;4,ROUND($H707*($O707+0.5)*2,2),0),0)</f>
        <v>0</v>
      </c>
      <c r="X707" s="558" t="str">
        <f aca="false">A707</f>
        <v>JF5</v>
      </c>
      <c r="Y707" s="560" t="n">
        <f aca="false">IF($D707=0.4,1.2,IF($D707=0.6,1.2,IF($D707=0.8,1.3,IF($D707=1,1.5,IF($D707=1.2,1.7,IF($D707&lt;=2,2,"--"))))))</f>
        <v>1.2</v>
      </c>
      <c r="Z707" s="564" t="s">
        <v>1151</v>
      </c>
      <c r="AA707" s="561" t="n">
        <f aca="false">Y707</f>
        <v>1.2</v>
      </c>
      <c r="AB707" s="543" t="n">
        <f aca="false">IF($Y707="--","--",I707)</f>
        <v>1.0901</v>
      </c>
      <c r="AC707" s="544" t="n">
        <f aca="false">IF($Y707="--","--",IF(D707&gt;1.5,0.15,ROUND($D707*0.1,2)))</f>
        <v>0.04</v>
      </c>
      <c r="AD707" s="544" t="n">
        <f aca="false">IF($Y707="--","--",0.15)</f>
        <v>0.15</v>
      </c>
      <c r="AE707" s="545" t="n">
        <f aca="false">IF($Y707="--","--",ROUND(AB707+AC707+AD707,2))</f>
        <v>1.28</v>
      </c>
      <c r="AF707" s="565" t="n">
        <f aca="false">IF($Y707="--","--",IF($AB707&lt;=2,$Y707+1,($Y707+1)+ROUNDUP($AB707-2,0)*0.1))</f>
        <v>2.2</v>
      </c>
      <c r="AG707" s="566" t="n">
        <f aca="false">IF($D707=0.4,0.92,IF($D707=0.6,0.68,IF($D707=0.8,0.74,IF($D707=1,0.7,IF($D707=1.2,0.66,IF($D707=1.5,0.6,IF($D707&lt;=2,(2.4-(D707+0.3)),"--")))))))</f>
        <v>0.92</v>
      </c>
      <c r="AH707" s="547" t="n">
        <f aca="false">IF($Y707="--","--",IF($AE707&lt;=$W$4,ROUND(IF($AE707&lt;1.5,$AE707*$AF707*$AG707,1.5*$AF707*$AG707),2),0))</f>
        <v>2.59</v>
      </c>
      <c r="AI707" s="547" t="n">
        <f aca="false">IF($Y707="--","--",IF($AE707&gt;$W$4,ROUND(IF($AE707&lt;1.5,$AE707*$AF707*$AG707,1.5*$AF707*$AG707),2),0))</f>
        <v>0</v>
      </c>
      <c r="AJ707" s="547" t="n">
        <f aca="false">IF($Y707="--","--",IF($AE707&gt;$W$4,ROUND(IF($AE707&lt;1.5,0,IF($AE707&gt;3,1.5*$AF707*$AG707,($AE707-1.5)*$AF707*$AG707)),2),0))</f>
        <v>0</v>
      </c>
      <c r="AK707" s="547" t="n">
        <f aca="false">IF($Y707="--","--",IF($AE707&gt;$W$4,ROUND(IF($AE707&lt;3,0,IF($AE707&gt;4.5,1.5*$AF707*$AG707,($AE707-3)*$AF707*$AG707)),2),0))</f>
        <v>0</v>
      </c>
      <c r="AL707" s="547" t="n">
        <f aca="false">IF($Y707="--","--",IF($AE707&gt;$W$4,ROUND(IF($AE707&lt;4.5,0,IF($AE707&gt;6,($AE707-4.5)*$AF707*$AG707,($AE707-4.5)*$AF707*$AG707)),2),0))</f>
        <v>0</v>
      </c>
      <c r="AM707" s="544" t="n">
        <f aca="false">IF($Y707="--","--",IF($AE707&gt;$W$4,IF($AE707&lt;=4,ROUND(($AG707*4)*($AE707+0.5)*2,2),0),0))</f>
        <v>0</v>
      </c>
      <c r="AN707" s="548" t="n">
        <f aca="false">IF($Y707="--","--",IF($AE707&gt;$W$4,IF($AE707&gt;4,ROUND(($AG707*4)*($AE707+0.5)*2,2),0),0))</f>
        <v>0</v>
      </c>
      <c r="AO707" s="558" t="s">
        <v>1768</v>
      </c>
      <c r="AP707" s="570" t="s">
        <v>10</v>
      </c>
      <c r="AQ707" s="571" t="s">
        <v>1769</v>
      </c>
      <c r="AR707" s="560" t="n">
        <v>0.4</v>
      </c>
      <c r="AS707" s="561"/>
      <c r="AT707" s="561"/>
      <c r="AU707" s="562" t="n">
        <v>38</v>
      </c>
      <c r="AV707" s="560" t="n">
        <f aca="false">IF($Y707="--","--",Y707+0.2)</f>
        <v>1.4</v>
      </c>
      <c r="AW707" s="564" t="s">
        <v>1151</v>
      </c>
      <c r="AX707" s="561" t="n">
        <f aca="false">AV707</f>
        <v>1.4</v>
      </c>
      <c r="AY707" s="538" t="n">
        <f aca="false">IF(D707&gt;2,AU707,AU707-AV707)</f>
        <v>36.6</v>
      </c>
      <c r="AZ707" s="538" t="n">
        <f aca="false">N707</f>
        <v>0.1</v>
      </c>
      <c r="BA707" s="538" t="n">
        <f aca="false">P707</f>
        <v>1.08</v>
      </c>
      <c r="BB707" s="537" t="n">
        <f aca="false">IF(F707=0,IF(ROUND(AY707*(((N707*P707)+(((D707+M707*2)/6)*P707))-ROUND(((D707+M707*2)^2)*((PI()*96.379/(4*360))-((SIN((96.379/2)*PI()/180))*(COS((96.379/2)*PI()/180))/4)),4)),2),ROUND(AY707*(((N707*P707)+(((D707+M707*2)/4)*P707))-ROUND(((D707+M707*2)^2)*((PI()*120/(4*360))-((SIN((120/2)*PI()/180))*(COS((120/2)*PI()/180))/4)),4)),2)),0)</f>
        <v>7.4</v>
      </c>
      <c r="BC707" s="549" t="n">
        <f aca="false">IF(F707&gt;0,ROUND(AY707*N707*P707,2),0)</f>
        <v>0</v>
      </c>
      <c r="BD707" s="549" t="n">
        <f aca="false">SUM(Q707:U707,AH707:AL707)</f>
        <v>63.74</v>
      </c>
      <c r="BE707" s="549" t="n">
        <f aca="false">IF(F707=0,ROUND((PI()*((D707+M707*2)^2)/4)*AY707,2),ROUND((D707+M707*2)*(F707+M707*2)*AY707,2))</f>
        <v>6.62</v>
      </c>
      <c r="BF707" s="572" t="n">
        <f aca="false">IF(($I707+M707-0.15)&lt;=2,($I707+M707+0.15),IF(($I707+M707)&lt;=3,2.35,($I707+M707+0.2)-0.85))</f>
        <v>1.2801</v>
      </c>
      <c r="BG707" s="572" t="n">
        <f aca="false">IF(D707&gt;2,(I707-F707-M707-0.11),IF(($I707+M707)&lt;=2,0,IF(($I707+M707)&gt;3,0.85,(I707+M707+0.2-BF707))))</f>
        <v>0</v>
      </c>
      <c r="BH707" s="572" t="n">
        <f aca="false">IF(D707&gt;2,ROUND(((1.42+0.4)+(0.91+0.4))*2*BG707,2),ROUND(AV707*AX707*BF707,2))</f>
        <v>2.51</v>
      </c>
      <c r="BI707" s="572" t="n">
        <f aca="false">ROUND(((PI()*0.9^2)/4)*BG707,2)</f>
        <v>0</v>
      </c>
      <c r="BJ707" s="550" t="n">
        <f aca="false">ROUND(BD707-BE707-BH707-BI707-BB707-BC707,2)</f>
        <v>47.21</v>
      </c>
      <c r="BK707" s="516"/>
    </row>
    <row r="708" customFormat="false" ht="14.25" hidden="false" customHeight="false" outlineLevel="0" collapsed="false">
      <c r="A708" s="530" t="s">
        <v>1769</v>
      </c>
      <c r="B708" s="531" t="s">
        <v>10</v>
      </c>
      <c r="C708" s="532" t="s">
        <v>1428</v>
      </c>
      <c r="D708" s="533" t="n">
        <v>0.4</v>
      </c>
      <c r="E708" s="534"/>
      <c r="F708" s="534"/>
      <c r="G708" s="533" t="s">
        <v>1150</v>
      </c>
      <c r="H708" s="535" t="n">
        <v>11</v>
      </c>
      <c r="I708" s="536" t="n">
        <v>1.6038</v>
      </c>
      <c r="J708" s="536" t="n">
        <v>1.5143</v>
      </c>
      <c r="K708" s="536" t="n">
        <v>1.196</v>
      </c>
      <c r="L708" s="537" t="n">
        <f aca="false">ROUND((I708+J708)/2,2)</f>
        <v>1.56</v>
      </c>
      <c r="M708" s="538" t="n">
        <f aca="false">IF(F708=0,ROUND($D708*0.1,2),IF(D708&gt;2.8,0.18,0.15))</f>
        <v>0.04</v>
      </c>
      <c r="N708" s="538" t="n">
        <f aca="false">IF(F708=0,IF(ROUND($D708/4,2),IF(ROUND(($D708*1.2)/6,2)&lt;0.1,0.1,ROUND(($D708*1.2)/6,2))),0.5)</f>
        <v>0.1</v>
      </c>
      <c r="O708" s="537" t="n">
        <f aca="false">L708+M708+N708</f>
        <v>1.7</v>
      </c>
      <c r="P708" s="537" t="n">
        <f aca="false">IF(O708&lt;2,(D708+M708*2)+0.6,(D708+M708*2)+0.6+ROUNDUP(O708-2,0)*0.1)</f>
        <v>1.08</v>
      </c>
      <c r="Q708" s="539" t="n">
        <f aca="false">IF($O708&lt;=$W$4,ROUND(IF($O708&lt;1.5,$O708*$H708*$P708,1.5*$H708*$P708),2),0)</f>
        <v>0</v>
      </c>
      <c r="R708" s="539" t="n">
        <f aca="false">IF($O708&gt;$W$4,ROUND(IF($O708&lt;1.5,$O708*$H708*$P708,1.5*$H708*$P708),2),0)</f>
        <v>17.82</v>
      </c>
      <c r="S708" s="539" t="n">
        <f aca="false">IF($O708&gt;$W$4,ROUND(IF($O708&lt;1.5,0,IF($O708&gt;3,1.5*$H708*$P708,($O708-1.5)*$H708*$P708)),2),0)</f>
        <v>2.38</v>
      </c>
      <c r="T708" s="539" t="n">
        <f aca="false">IF($O708&gt;$W$4,ROUND(IF($O708&lt;3,0,IF($O708&gt;4.5,1.5*$H708*$P708,($O708-3)*$H708*$P708)),2),0)</f>
        <v>0</v>
      </c>
      <c r="U708" s="539" t="n">
        <f aca="false">IF($O708&gt;$W$4,ROUND(IF($O708&lt;4.5,0,IF($O708&gt;6,($O708-4.5)*$H708*$P708,($O708-4.5)*$H708*$P708)),2),0)</f>
        <v>0</v>
      </c>
      <c r="V708" s="540" t="n">
        <f aca="false">IF($O708&gt;$W$4,IF($O708&lt;=4,ROUND($H708*($O708+0.5)*2,2),0),0)</f>
        <v>48.4</v>
      </c>
      <c r="W708" s="541" t="n">
        <f aca="false">IF($O708&gt;$W$4,IF($O708&gt;4,ROUND($H708*($O708+0.5)*2,2),0),0)</f>
        <v>0</v>
      </c>
      <c r="X708" s="530" t="str">
        <f aca="false">A708</f>
        <v>JF6</v>
      </c>
      <c r="Y708" s="533" t="n">
        <f aca="false">IF($D708=0.4,1.2,IF($D708=0.6,1.2,IF($D708=0.8,1.3,IF($D708=1,1.5,IF($D708=1.2,1.7,IF($D708&lt;=2,2,"--"))))))</f>
        <v>1.2</v>
      </c>
      <c r="Z708" s="542" t="s">
        <v>1151</v>
      </c>
      <c r="AA708" s="534" t="n">
        <f aca="false">Y708</f>
        <v>1.2</v>
      </c>
      <c r="AB708" s="543" t="n">
        <f aca="false">IF($Y708="--","--",I708)</f>
        <v>1.6038</v>
      </c>
      <c r="AC708" s="544" t="n">
        <f aca="false">IF($Y708="--","--",IF(D708&gt;1.5,0.15,ROUND($D708*0.1,2)))</f>
        <v>0.04</v>
      </c>
      <c r="AD708" s="544" t="n">
        <f aca="false">IF($Y708="--","--",0.15)</f>
        <v>0.15</v>
      </c>
      <c r="AE708" s="545" t="n">
        <f aca="false">IF($Y708="--","--",ROUND(AB708+AC708+AD708,2))</f>
        <v>1.79</v>
      </c>
      <c r="AF708" s="545" t="n">
        <f aca="false">IF($Y708="--","--",IF($AB708&lt;=2,$Y708+1,($Y708+1)+ROUNDUP($AB708-2,0)*0.1))</f>
        <v>2.2</v>
      </c>
      <c r="AG708" s="546" t="n">
        <f aca="false">IF($D708=0.4,0.92,IF($D708=0.6,0.68,IF($D708=0.8,0.74,IF($D708=1,0.7,IF($D708=1.2,0.66,IF($D708=1.5,0.6,IF($D708&lt;=2,(2.4-(D708+0.3)),"--")))))))</f>
        <v>0.92</v>
      </c>
      <c r="AH708" s="547" t="n">
        <f aca="false">IF($Y708="--","--",IF($AE708&lt;=$W$4,ROUND(IF($AE708&lt;1.5,$AE708*$AF708*$AG708,1.5*$AF708*$AG708),2),0))</f>
        <v>0</v>
      </c>
      <c r="AI708" s="547" t="n">
        <f aca="false">IF($Y708="--","--",IF($AE708&gt;$W$4,ROUND(IF($AE708&lt;1.5,$AE708*$AF708*$AG708,1.5*$AF708*$AG708),2),0))</f>
        <v>3.04</v>
      </c>
      <c r="AJ708" s="547" t="n">
        <f aca="false">IF($Y708="--","--",IF($AE708&gt;$W$4,ROUND(IF($AE708&lt;1.5,0,IF($AE708&gt;3,1.5*$AF708*$AG708,($AE708-1.5)*$AF708*$AG708)),2),0))</f>
        <v>0.59</v>
      </c>
      <c r="AK708" s="547" t="n">
        <f aca="false">IF($Y708="--","--",IF($AE708&gt;$W$4,ROUND(IF($AE708&lt;3,0,IF($AE708&gt;4.5,1.5*$AF708*$AG708,($AE708-3)*$AF708*$AG708)),2),0))</f>
        <v>0</v>
      </c>
      <c r="AL708" s="547" t="n">
        <f aca="false">IF($Y708="--","--",IF($AE708&gt;$W$4,ROUND(IF($AE708&lt;4.5,0,IF($AE708&gt;6,($AE708-4.5)*$AF708*$AG708,($AE708-4.5)*$AF708*$AG708)),2),0))</f>
        <v>0</v>
      </c>
      <c r="AM708" s="544" t="n">
        <f aca="false">IF($Y708="--","--",IF($AE708&gt;$W$4,IF($AE708&lt;=4,ROUND(($AG708*4)*($AE708+0.5)*2,2),0),0))</f>
        <v>16.85</v>
      </c>
      <c r="AN708" s="548" t="n">
        <f aca="false">IF($Y708="--","--",IF($AE708&gt;$W$4,IF($AE708&gt;4,ROUND(($AG708*4)*($AE708+0.5)*2,2),0),0))</f>
        <v>0</v>
      </c>
      <c r="AO708" s="530" t="s">
        <v>1769</v>
      </c>
      <c r="AP708" s="531" t="s">
        <v>10</v>
      </c>
      <c r="AQ708" s="532" t="s">
        <v>1428</v>
      </c>
      <c r="AR708" s="533" t="n">
        <v>0.4</v>
      </c>
      <c r="AS708" s="534"/>
      <c r="AT708" s="534"/>
      <c r="AU708" s="535" t="n">
        <v>11</v>
      </c>
      <c r="AV708" s="533" t="n">
        <f aca="false">IF($Y708="--","--",Y708+0.2)</f>
        <v>1.4</v>
      </c>
      <c r="AW708" s="542" t="s">
        <v>1151</v>
      </c>
      <c r="AX708" s="534" t="n">
        <f aca="false">AV708</f>
        <v>1.4</v>
      </c>
      <c r="AY708" s="538" t="n">
        <f aca="false">IF(D708&gt;2,AU708,AU708-AV708)</f>
        <v>9.6</v>
      </c>
      <c r="AZ708" s="538" t="n">
        <f aca="false">N708</f>
        <v>0.1</v>
      </c>
      <c r="BA708" s="538" t="n">
        <f aca="false">P708</f>
        <v>1.08</v>
      </c>
      <c r="BB708" s="537" t="n">
        <f aca="false">IF(F708=0,IF(ROUND(AY708*(((N708*P708)+(((D708+M708*2)/6)*P708))-ROUND(((D708+M708*2)^2)*((PI()*96.379/(4*360))-((SIN((96.379/2)*PI()/180))*(COS((96.379/2)*PI()/180))/4)),4)),2),ROUND(AY708*(((N708*P708)+(((D708+M708*2)/4)*P708))-ROUND(((D708+M708*2)^2)*((PI()*120/(4*360))-((SIN((120/2)*PI()/180))*(COS((120/2)*PI()/180))/4)),4)),2)),0)</f>
        <v>1.94</v>
      </c>
      <c r="BC708" s="549" t="n">
        <f aca="false">IF(F708&gt;0,ROUND(AY708*N708*P708,2),0)</f>
        <v>0</v>
      </c>
      <c r="BD708" s="549" t="n">
        <f aca="false">SUM(Q708:U708,AH708:AL708)</f>
        <v>23.83</v>
      </c>
      <c r="BE708" s="549" t="n">
        <f aca="false">IF(F708=0,ROUND((PI()*((D708+M708*2)^2)/4)*AY708,2),ROUND((D708+M708*2)*(F708+M708*2)*AY708,2))</f>
        <v>1.74</v>
      </c>
      <c r="BF708" s="539" t="n">
        <f aca="false">IF(($I708+M708-0.15)&lt;=2,($I708+M708+0.15),IF(($I708+M708)&lt;=3,2.35,($I708+M708+0.2)-0.85))</f>
        <v>1.7938</v>
      </c>
      <c r="BG708" s="539" t="n">
        <f aca="false">IF(D708&gt;2,(I708-F708-M708-0.11),IF(($I708+M708)&lt;=2,0,IF(($I708+M708)&gt;3,0.85,(I708+M708+0.2-BF708))))</f>
        <v>0</v>
      </c>
      <c r="BH708" s="539" t="n">
        <f aca="false">IF(D708&gt;2,ROUND(((1.42+0.4)+(0.91+0.4))*2*BG708,2),ROUND(AV708*AX708*BF708,2))</f>
        <v>3.52</v>
      </c>
      <c r="BI708" s="539" t="n">
        <f aca="false">ROUND(((PI()*0.9^2)/4)*BG708,2)</f>
        <v>0</v>
      </c>
      <c r="BJ708" s="550" t="n">
        <f aca="false">ROUND(BD708-BE708-BH708-BI708-BB708-BC708,2)</f>
        <v>16.63</v>
      </c>
      <c r="BK708" s="516"/>
    </row>
    <row r="709" customFormat="false" ht="14.25" hidden="false" customHeight="false" outlineLevel="0" collapsed="false">
      <c r="A709" s="503"/>
      <c r="B709" s="504"/>
      <c r="C709" s="604"/>
      <c r="D709" s="505"/>
      <c r="E709" s="505"/>
      <c r="F709" s="505"/>
      <c r="G709" s="505"/>
      <c r="H709" s="507"/>
      <c r="I709" s="508"/>
      <c r="J709" s="508"/>
      <c r="K709" s="508"/>
      <c r="L709" s="509"/>
      <c r="M709" s="510"/>
      <c r="N709" s="510"/>
      <c r="O709" s="509"/>
      <c r="P709" s="509"/>
      <c r="Q709" s="511"/>
      <c r="R709" s="511"/>
      <c r="S709" s="511"/>
      <c r="T709" s="511"/>
      <c r="U709" s="511"/>
      <c r="V709" s="512"/>
      <c r="W709" s="513"/>
      <c r="X709" s="503"/>
      <c r="Y709" s="505"/>
      <c r="Z709" s="551"/>
      <c r="AA709" s="505"/>
      <c r="AB709" s="552"/>
      <c r="AC709" s="553"/>
      <c r="AD709" s="553"/>
      <c r="AE709" s="554"/>
      <c r="AF709" s="554"/>
      <c r="AG709" s="551"/>
      <c r="AH709" s="555"/>
      <c r="AI709" s="555"/>
      <c r="AJ709" s="555"/>
      <c r="AK709" s="555"/>
      <c r="AL709" s="555"/>
      <c r="AM709" s="553"/>
      <c r="AN709" s="556"/>
      <c r="AO709" s="503"/>
      <c r="AP709" s="504"/>
      <c r="AQ709" s="604"/>
      <c r="AR709" s="505"/>
      <c r="AS709" s="505"/>
      <c r="AT709" s="505"/>
      <c r="AU709" s="507"/>
      <c r="AV709" s="505"/>
      <c r="AW709" s="551"/>
      <c r="AX709" s="505"/>
      <c r="AY709" s="510"/>
      <c r="AZ709" s="510"/>
      <c r="BA709" s="510"/>
      <c r="BB709" s="509"/>
      <c r="BC709" s="509"/>
      <c r="BD709" s="509"/>
      <c r="BE709" s="509"/>
      <c r="BF709" s="511"/>
      <c r="BG709" s="511"/>
      <c r="BH709" s="511"/>
      <c r="BI709" s="511"/>
      <c r="BJ709" s="515"/>
      <c r="BK709" s="516"/>
    </row>
    <row r="710" s="456" customFormat="true" ht="14.25" hidden="false" customHeight="false" outlineLevel="0" collapsed="false">
      <c r="A710" s="517" t="s">
        <v>1770</v>
      </c>
      <c r="B710" s="504"/>
      <c r="C710" s="504"/>
      <c r="D710" s="505"/>
      <c r="E710" s="505"/>
      <c r="F710" s="505"/>
      <c r="G710" s="506"/>
      <c r="H710" s="507"/>
      <c r="I710" s="508"/>
      <c r="J710" s="508"/>
      <c r="K710" s="508"/>
      <c r="L710" s="509"/>
      <c r="M710" s="510"/>
      <c r="N710" s="510"/>
      <c r="O710" s="509"/>
      <c r="P710" s="509"/>
      <c r="Q710" s="511"/>
      <c r="R710" s="511"/>
      <c r="S710" s="511"/>
      <c r="T710" s="511"/>
      <c r="U710" s="511"/>
      <c r="V710" s="512"/>
      <c r="W710" s="513"/>
      <c r="X710" s="518" t="str">
        <f aca="false">$A710</f>
        <v>BACIA JG - JOÃO MENDES  (G)</v>
      </c>
      <c r="Y710" s="505"/>
      <c r="Z710" s="551"/>
      <c r="AA710" s="505"/>
      <c r="AB710" s="552"/>
      <c r="AC710" s="553"/>
      <c r="AD710" s="553"/>
      <c r="AE710" s="554"/>
      <c r="AF710" s="554"/>
      <c r="AG710" s="551"/>
      <c r="AH710" s="555"/>
      <c r="AI710" s="555"/>
      <c r="AJ710" s="555"/>
      <c r="AK710" s="555"/>
      <c r="AL710" s="555"/>
      <c r="AM710" s="553"/>
      <c r="AN710" s="556"/>
      <c r="AO710" s="518" t="str">
        <f aca="false">$A710</f>
        <v>BACIA JG - JOÃO MENDES  (G)</v>
      </c>
      <c r="AP710" s="504"/>
      <c r="AQ710" s="504"/>
      <c r="AR710" s="505"/>
      <c r="AS710" s="505"/>
      <c r="AT710" s="505"/>
      <c r="AU710" s="507"/>
      <c r="AV710" s="506"/>
      <c r="AW710" s="506"/>
      <c r="AX710" s="506"/>
      <c r="AY710" s="510"/>
      <c r="AZ710" s="510"/>
      <c r="BA710" s="510"/>
      <c r="BB710" s="509"/>
      <c r="BC710" s="509"/>
      <c r="BD710" s="509"/>
      <c r="BE710" s="509"/>
      <c r="BF710" s="509"/>
      <c r="BG710" s="509"/>
      <c r="BH710" s="509"/>
      <c r="BI710" s="509"/>
      <c r="BJ710" s="515"/>
      <c r="BK710" s="516"/>
    </row>
    <row r="711" customFormat="false" ht="14.25" hidden="false" customHeight="false" outlineLevel="0" collapsed="false">
      <c r="A711" s="557" t="s">
        <v>1771</v>
      </c>
      <c r="B711" s="504"/>
      <c r="C711" s="504"/>
      <c r="D711" s="505"/>
      <c r="E711" s="505"/>
      <c r="F711" s="505"/>
      <c r="G711" s="506"/>
      <c r="H711" s="507"/>
      <c r="I711" s="508"/>
      <c r="J711" s="508"/>
      <c r="K711" s="508"/>
      <c r="L711" s="509"/>
      <c r="M711" s="510"/>
      <c r="N711" s="510"/>
      <c r="O711" s="509"/>
      <c r="P711" s="509"/>
      <c r="Q711" s="511"/>
      <c r="R711" s="511"/>
      <c r="S711" s="511"/>
      <c r="T711" s="511"/>
      <c r="U711" s="511"/>
      <c r="V711" s="512"/>
      <c r="W711" s="513"/>
      <c r="X711" s="528" t="str">
        <f aca="false">$A711</f>
        <v>Rua Jornalista Mario Dutra</v>
      </c>
      <c r="Y711" s="522"/>
      <c r="Z711" s="522"/>
      <c r="AA711" s="522"/>
      <c r="AB711" s="525"/>
      <c r="AC711" s="525"/>
      <c r="AD711" s="525"/>
      <c r="AE711" s="525"/>
      <c r="AF711" s="523"/>
      <c r="AG711" s="525"/>
      <c r="AH711" s="525"/>
      <c r="AI711" s="525"/>
      <c r="AJ711" s="525"/>
      <c r="AK711" s="525"/>
      <c r="AL711" s="525"/>
      <c r="AM711" s="525"/>
      <c r="AN711" s="527"/>
      <c r="AO711" s="557" t="str">
        <f aca="false">$A711</f>
        <v>Rua Jornalista Mario Dutra</v>
      </c>
      <c r="AP711" s="504"/>
      <c r="AQ711" s="504"/>
      <c r="AR711" s="505"/>
      <c r="AS711" s="505"/>
      <c r="AT711" s="505"/>
      <c r="AU711" s="507"/>
      <c r="AV711" s="506"/>
      <c r="AW711" s="506"/>
      <c r="AX711" s="506"/>
      <c r="AY711" s="510"/>
      <c r="AZ711" s="510"/>
      <c r="BA711" s="510"/>
      <c r="BB711" s="509"/>
      <c r="BC711" s="509"/>
      <c r="BD711" s="509"/>
      <c r="BE711" s="509"/>
      <c r="BF711" s="509"/>
      <c r="BG711" s="509"/>
      <c r="BH711" s="509"/>
      <c r="BI711" s="509"/>
      <c r="BJ711" s="515"/>
      <c r="BK711" s="516"/>
    </row>
    <row r="712" customFormat="false" ht="14.25" hidden="false" customHeight="false" outlineLevel="0" collapsed="false">
      <c r="A712" s="558" t="s">
        <v>1772</v>
      </c>
      <c r="B712" s="570" t="s">
        <v>10</v>
      </c>
      <c r="C712" s="571" t="s">
        <v>1773</v>
      </c>
      <c r="D712" s="560" t="n">
        <v>0.4</v>
      </c>
      <c r="E712" s="561"/>
      <c r="F712" s="561"/>
      <c r="G712" s="560" t="s">
        <v>1155</v>
      </c>
      <c r="H712" s="562" t="n">
        <v>30</v>
      </c>
      <c r="I712" s="563" t="n">
        <v>0.81</v>
      </c>
      <c r="J712" s="563" t="n">
        <v>0.9481</v>
      </c>
      <c r="K712" s="536" t="n">
        <v>0</v>
      </c>
      <c r="L712" s="537" t="n">
        <f aca="false">ROUND((I712+J712)/2,2)</f>
        <v>0.88</v>
      </c>
      <c r="M712" s="538" t="n">
        <f aca="false">IF(F712=0,ROUND($D712*0.1,2),IF(D712&gt;2.8,0.18,0.15))</f>
        <v>0.04</v>
      </c>
      <c r="N712" s="538" t="n">
        <f aca="false">IF(F712=0,IF(ROUND($D712/4,2),IF(ROUND(($D712*1.2)/6,2)&lt;0.1,0.1,ROUND(($D712*1.2)/6,2))),0.5)</f>
        <v>0.1</v>
      </c>
      <c r="O712" s="537" t="n">
        <f aca="false">L712+M712+N712</f>
        <v>1.02</v>
      </c>
      <c r="P712" s="537" t="n">
        <f aca="false">IF(O712&lt;2,(D712+M712*2)+0.6,(D712+M712*2)+0.6+ROUNDUP(O712-2,0)*0.1)</f>
        <v>1.08</v>
      </c>
      <c r="Q712" s="539" t="n">
        <f aca="false">IF($O712&lt;=$W$4,ROUND(IF($O712&lt;1.5,$O712*$H712*$P712,1.5*$H712*$P712),2),0)</f>
        <v>33.05</v>
      </c>
      <c r="R712" s="539" t="n">
        <f aca="false">IF($O712&gt;$W$4,ROUND(IF($O712&lt;1.5,$O712*$H712*$P712,1.5*$H712*$P712),2),0)</f>
        <v>0</v>
      </c>
      <c r="S712" s="539" t="n">
        <f aca="false">IF($O712&gt;$W$4,ROUND(IF($O712&lt;1.5,0,IF($O712&gt;3,1.5*$H712*$P712,($O712-1.5)*$H712*$P712)),2),0)</f>
        <v>0</v>
      </c>
      <c r="T712" s="539" t="n">
        <f aca="false">IF($O712&gt;$W$4,ROUND(IF($O712&lt;3,0,IF($O712&gt;4.5,1.5*$H712*$P712,($O712-3)*$H712*$P712)),2),0)</f>
        <v>0</v>
      </c>
      <c r="U712" s="539" t="n">
        <f aca="false">IF($O712&gt;$W$4,ROUND(IF($O712&lt;4.5,0,IF($O712&gt;6,($O712-4.5)*$H712*$P712,($O712-4.5)*$H712*$P712)),2),0)</f>
        <v>0</v>
      </c>
      <c r="V712" s="540" t="n">
        <f aca="false">IF($O712&gt;$W$4,IF($O712&lt;=4,ROUND($H712*($O712+0.5)*2,2),0),0)</f>
        <v>0</v>
      </c>
      <c r="W712" s="541" t="n">
        <f aca="false">IF($O712&gt;$W$4,IF($O712&gt;4,ROUND($H712*($O712+0.5)*2,2),0),0)</f>
        <v>0</v>
      </c>
      <c r="X712" s="558" t="str">
        <f aca="false">A712</f>
        <v>JG1</v>
      </c>
      <c r="Y712" s="560" t="n">
        <f aca="false">IF($D712=0.4,1.2,IF($D712=0.6,1.2,IF($D712=0.8,1.3,IF($D712=1,1.5,IF($D712=1.2,1.7,IF($D712&lt;=2,2,"--"))))))</f>
        <v>1.2</v>
      </c>
      <c r="Z712" s="564" t="s">
        <v>1151</v>
      </c>
      <c r="AA712" s="561" t="n">
        <f aca="false">Y712</f>
        <v>1.2</v>
      </c>
      <c r="AB712" s="543" t="n">
        <f aca="false">IF($Y712="--","--",I712)</f>
        <v>0.81</v>
      </c>
      <c r="AC712" s="544" t="n">
        <f aca="false">IF($Y712="--","--",IF(D712&gt;1.5,0.15,ROUND($D712*0.1,2)))</f>
        <v>0.04</v>
      </c>
      <c r="AD712" s="544" t="n">
        <f aca="false">IF($Y712="--","--",0.15)</f>
        <v>0.15</v>
      </c>
      <c r="AE712" s="545" t="n">
        <f aca="false">IF($Y712="--","--",ROUND(AB712+AC712+AD712,2))</f>
        <v>1</v>
      </c>
      <c r="AF712" s="565" t="n">
        <f aca="false">IF($Y712="--","--",IF($AB712&lt;=2,$Y712+1,($Y712+1)+ROUNDUP($AB712-2,0)*0.1))</f>
        <v>2.2</v>
      </c>
      <c r="AG712" s="566" t="n">
        <f aca="false">IF($D712=0.4,0.92,IF($D712=0.6,0.68,IF($D712=0.8,0.74,IF($D712=1,0.7,IF($D712=1.2,0.66,IF($D712=1.5,0.6,IF($D712&lt;=2,(2.4-(D712+0.3)),"--")))))))</f>
        <v>0.92</v>
      </c>
      <c r="AH712" s="547" t="n">
        <f aca="false">IF($Y712="--","--",IF($AE712&lt;=$W$4,ROUND(IF($AE712&lt;1.5,$AE712*$AF712*$AG712,1.5*$AF712*$AG712),2),0))</f>
        <v>2.02</v>
      </c>
      <c r="AI712" s="547" t="n">
        <f aca="false">IF($Y712="--","--",IF($AE712&gt;$W$4,ROUND(IF($AE712&lt;1.5,$AE712*$AF712*$AG712,1.5*$AF712*$AG712),2),0))</f>
        <v>0</v>
      </c>
      <c r="AJ712" s="547" t="n">
        <f aca="false">IF($Y712="--","--",IF($AE712&gt;$W$4,ROUND(IF($AE712&lt;1.5,0,IF($AE712&gt;3,1.5*$AF712*$AG712,($AE712-1.5)*$AF712*$AG712)),2),0))</f>
        <v>0</v>
      </c>
      <c r="AK712" s="547" t="n">
        <f aca="false">IF($Y712="--","--",IF($AE712&gt;$W$4,ROUND(IF($AE712&lt;3,0,IF($AE712&gt;4.5,1.5*$AF712*$AG712,($AE712-3)*$AF712*$AG712)),2),0))</f>
        <v>0</v>
      </c>
      <c r="AL712" s="547" t="n">
        <f aca="false">IF($Y712="--","--",IF($AE712&gt;$W$4,ROUND(IF($AE712&lt;4.5,0,IF($AE712&gt;6,($AE712-4.5)*$AF712*$AG712,($AE712-4.5)*$AF712*$AG712)),2),0))</f>
        <v>0</v>
      </c>
      <c r="AM712" s="544" t="n">
        <f aca="false">IF($Y712="--","--",IF($AE712&gt;$W$4,IF($AE712&lt;=4,ROUND(($AG712*4)*($AE712+0.5)*2,2),0),0))</f>
        <v>0</v>
      </c>
      <c r="AN712" s="548" t="n">
        <f aca="false">IF($Y712="--","--",IF($AE712&gt;$W$4,IF($AE712&gt;4,ROUND(($AG712*4)*($AE712+0.5)*2,2),0),0))</f>
        <v>0</v>
      </c>
      <c r="AO712" s="558" t="s">
        <v>1772</v>
      </c>
      <c r="AP712" s="570" t="s">
        <v>10</v>
      </c>
      <c r="AQ712" s="571" t="s">
        <v>1773</v>
      </c>
      <c r="AR712" s="560" t="n">
        <v>0.4</v>
      </c>
      <c r="AS712" s="561"/>
      <c r="AT712" s="561"/>
      <c r="AU712" s="562" t="n">
        <v>30</v>
      </c>
      <c r="AV712" s="560" t="n">
        <f aca="false">IF($Y712="--","--",Y712+0.2)</f>
        <v>1.4</v>
      </c>
      <c r="AW712" s="564" t="s">
        <v>1151</v>
      </c>
      <c r="AX712" s="561" t="n">
        <f aca="false">AV712</f>
        <v>1.4</v>
      </c>
      <c r="AY712" s="538" t="n">
        <f aca="false">IF(D712&gt;2,AU712,AU712-AV712)</f>
        <v>28.6</v>
      </c>
      <c r="AZ712" s="538" t="n">
        <f aca="false">N712</f>
        <v>0.1</v>
      </c>
      <c r="BA712" s="538" t="n">
        <f aca="false">P712</f>
        <v>1.08</v>
      </c>
      <c r="BB712" s="537" t="n">
        <f aca="false">IF(F712=0,IF(ROUND(AY712*(((N712*P712)+(((D712+M712*2)/6)*P712))-ROUND(((D712+M712*2)^2)*((PI()*96.379/(4*360))-((SIN((96.379/2)*PI()/180))*(COS((96.379/2)*PI()/180))/4)),4)),2),ROUND(AY712*(((N712*P712)+(((D712+M712*2)/4)*P712))-ROUND(((D712+M712*2)^2)*((PI()*120/(4*360))-((SIN((120/2)*PI()/180))*(COS((120/2)*PI()/180))/4)),4)),2)),0)</f>
        <v>5.78</v>
      </c>
      <c r="BC712" s="549" t="n">
        <f aca="false">IF(F712&gt;0,ROUND(AY712*N712*P712,2),0)</f>
        <v>0</v>
      </c>
      <c r="BD712" s="549" t="n">
        <f aca="false">SUM(Q712:U712,AH712:AL712)</f>
        <v>35.07</v>
      </c>
      <c r="BE712" s="549" t="n">
        <f aca="false">IF(F712=0,ROUND((PI()*((D712+M712*2)^2)/4)*AY712,2),ROUND((D712+M712*2)*(F712+M712*2)*AY712,2))</f>
        <v>5.18</v>
      </c>
      <c r="BF712" s="572" t="n">
        <f aca="false">IF(($I712+M712-0.15)&lt;=2,($I712+M712+0.15),IF(($I712+M712)&lt;=3,2.35,($I712+M712+0.2)-0.85))</f>
        <v>1</v>
      </c>
      <c r="BG712" s="572" t="n">
        <f aca="false">IF(D712&gt;2,(I712-F712-M712-0.11),IF(($I712+M712)&lt;=2,0,IF(($I712+M712)&gt;3,0.85,(I712+M712+0.2-BF712))))</f>
        <v>0</v>
      </c>
      <c r="BH712" s="572" t="n">
        <f aca="false">IF(D712&gt;2,ROUND(((1.42+0.4)+(0.91+0.4))*2*BG712,2),ROUND(AV712*AX712*BF712,2))</f>
        <v>1.96</v>
      </c>
      <c r="BI712" s="572" t="n">
        <f aca="false">ROUND(((PI()*0.9^2)/4)*BG712,2)</f>
        <v>0</v>
      </c>
      <c r="BJ712" s="550" t="n">
        <f aca="false">ROUND(BD712-BE712-BH712-BI712-BB712-BC712,2)</f>
        <v>22.15</v>
      </c>
      <c r="BK712" s="516"/>
    </row>
    <row r="713" customFormat="false" ht="14.25" hidden="false" customHeight="false" outlineLevel="0" collapsed="false">
      <c r="A713" s="558" t="s">
        <v>1773</v>
      </c>
      <c r="B713" s="570" t="s">
        <v>10</v>
      </c>
      <c r="C713" s="571" t="s">
        <v>1774</v>
      </c>
      <c r="D713" s="560" t="n">
        <v>0.4</v>
      </c>
      <c r="E713" s="561"/>
      <c r="F713" s="561"/>
      <c r="G713" s="560" t="s">
        <v>1155</v>
      </c>
      <c r="H713" s="562" t="n">
        <v>40</v>
      </c>
      <c r="I713" s="563" t="n">
        <v>0.9481</v>
      </c>
      <c r="J713" s="563" t="n">
        <v>1.2241</v>
      </c>
      <c r="K713" s="536" t="n">
        <v>0</v>
      </c>
      <c r="L713" s="537" t="n">
        <f aca="false">ROUND((I713+J713)/2,2)</f>
        <v>1.09</v>
      </c>
      <c r="M713" s="538" t="n">
        <f aca="false">IF(F713=0,ROUND($D713*0.1,2),IF(D713&gt;2.8,0.18,0.15))</f>
        <v>0.04</v>
      </c>
      <c r="N713" s="538" t="n">
        <f aca="false">IF(F713=0,IF(ROUND($D713/4,2),IF(ROUND(($D713*1.2)/6,2)&lt;0.1,0.1,ROUND(($D713*1.2)/6,2))),0.5)</f>
        <v>0.1</v>
      </c>
      <c r="O713" s="537" t="n">
        <f aca="false">L713+M713+N713</f>
        <v>1.23</v>
      </c>
      <c r="P713" s="537" t="n">
        <f aca="false">IF(O713&lt;2,(D713+M713*2)+0.6,(D713+M713*2)+0.6+ROUNDUP(O713-2,0)*0.1)</f>
        <v>1.08</v>
      </c>
      <c r="Q713" s="539" t="n">
        <f aca="false">IF($O713&lt;=$W$4,ROUND(IF($O713&lt;1.5,$O713*$H713*$P713,1.5*$H713*$P713),2),0)</f>
        <v>53.14</v>
      </c>
      <c r="R713" s="539" t="n">
        <f aca="false">IF($O713&gt;$W$4,ROUND(IF($O713&lt;1.5,$O713*$H713*$P713,1.5*$H713*$P713),2),0)</f>
        <v>0</v>
      </c>
      <c r="S713" s="539" t="n">
        <f aca="false">IF($O713&gt;$W$4,ROUND(IF($O713&lt;1.5,0,IF($O713&gt;3,1.5*$H713*$P713,($O713-1.5)*$H713*$P713)),2),0)</f>
        <v>0</v>
      </c>
      <c r="T713" s="539" t="n">
        <f aca="false">IF($O713&gt;$W$4,ROUND(IF($O713&lt;3,0,IF($O713&gt;4.5,1.5*$H713*$P713,($O713-3)*$H713*$P713)),2),0)</f>
        <v>0</v>
      </c>
      <c r="U713" s="539" t="n">
        <f aca="false">IF($O713&gt;$W$4,ROUND(IF($O713&lt;4.5,0,IF($O713&gt;6,($O713-4.5)*$H713*$P713,($O713-4.5)*$H713*$P713)),2),0)</f>
        <v>0</v>
      </c>
      <c r="V713" s="540" t="n">
        <f aca="false">IF($O713&gt;$W$4,IF($O713&lt;=4,ROUND($H713*($O713+0.5)*2,2),0),0)</f>
        <v>0</v>
      </c>
      <c r="W713" s="541" t="n">
        <f aca="false">IF($O713&gt;$W$4,IF($O713&gt;4,ROUND($H713*($O713+0.5)*2,2),0),0)</f>
        <v>0</v>
      </c>
      <c r="X713" s="558" t="str">
        <f aca="false">A713</f>
        <v>JG2</v>
      </c>
      <c r="Y713" s="560" t="n">
        <f aca="false">IF($D713=0.4,1.2,IF($D713=0.6,1.2,IF($D713=0.8,1.3,IF($D713=1,1.5,IF($D713=1.2,1.7,IF($D713&lt;=2,2,"--"))))))</f>
        <v>1.2</v>
      </c>
      <c r="Z713" s="564" t="s">
        <v>1151</v>
      </c>
      <c r="AA713" s="561" t="n">
        <f aca="false">Y713</f>
        <v>1.2</v>
      </c>
      <c r="AB713" s="543" t="n">
        <f aca="false">IF($Y713="--","--",I713)</f>
        <v>0.9481</v>
      </c>
      <c r="AC713" s="544" t="n">
        <f aca="false">IF($Y713="--","--",IF(D713&gt;1.5,0.15,ROUND($D713*0.1,2)))</f>
        <v>0.04</v>
      </c>
      <c r="AD713" s="544" t="n">
        <f aca="false">IF($Y713="--","--",0.15)</f>
        <v>0.15</v>
      </c>
      <c r="AE713" s="545" t="n">
        <f aca="false">IF($Y713="--","--",ROUND(AB713+AC713+AD713,2))</f>
        <v>1.14</v>
      </c>
      <c r="AF713" s="565" t="n">
        <f aca="false">IF($Y713="--","--",IF($AB713&lt;=2,$Y713+1,($Y713+1)+ROUNDUP($AB713-2,0)*0.1))</f>
        <v>2.2</v>
      </c>
      <c r="AG713" s="566" t="n">
        <f aca="false">IF($D713=0.4,0.92,IF($D713=0.6,0.68,IF($D713=0.8,0.74,IF($D713=1,0.7,IF($D713=1.2,0.66,IF($D713=1.5,0.6,IF($D713&lt;=2,(2.4-(D713+0.3)),"--")))))))</f>
        <v>0.92</v>
      </c>
      <c r="AH713" s="547" t="n">
        <f aca="false">IF($Y713="--","--",IF($AE713&lt;=$W$4,ROUND(IF($AE713&lt;1.5,$AE713*$AF713*$AG713,1.5*$AF713*$AG713),2),0))</f>
        <v>2.31</v>
      </c>
      <c r="AI713" s="547" t="n">
        <f aca="false">IF($Y713="--","--",IF($AE713&gt;$W$4,ROUND(IF($AE713&lt;1.5,$AE713*$AF713*$AG713,1.5*$AF713*$AG713),2),0))</f>
        <v>0</v>
      </c>
      <c r="AJ713" s="547" t="n">
        <f aca="false">IF($Y713="--","--",IF($AE713&gt;$W$4,ROUND(IF($AE713&lt;1.5,0,IF($AE713&gt;3,1.5*$AF713*$AG713,($AE713-1.5)*$AF713*$AG713)),2),0))</f>
        <v>0</v>
      </c>
      <c r="AK713" s="547" t="n">
        <f aca="false">IF($Y713="--","--",IF($AE713&gt;$W$4,ROUND(IF($AE713&lt;3,0,IF($AE713&gt;4.5,1.5*$AF713*$AG713,($AE713-3)*$AF713*$AG713)),2),0))</f>
        <v>0</v>
      </c>
      <c r="AL713" s="547" t="n">
        <f aca="false">IF($Y713="--","--",IF($AE713&gt;$W$4,ROUND(IF($AE713&lt;4.5,0,IF($AE713&gt;6,($AE713-4.5)*$AF713*$AG713,($AE713-4.5)*$AF713*$AG713)),2),0))</f>
        <v>0</v>
      </c>
      <c r="AM713" s="544" t="n">
        <f aca="false">IF($Y713="--","--",IF($AE713&gt;$W$4,IF($AE713&lt;=4,ROUND(($AG713*4)*($AE713+0.5)*2,2),0),0))</f>
        <v>0</v>
      </c>
      <c r="AN713" s="548" t="n">
        <f aca="false">IF($Y713="--","--",IF($AE713&gt;$W$4,IF($AE713&gt;4,ROUND(($AG713*4)*($AE713+0.5)*2,2),0),0))</f>
        <v>0</v>
      </c>
      <c r="AO713" s="558" t="s">
        <v>1773</v>
      </c>
      <c r="AP713" s="570" t="s">
        <v>10</v>
      </c>
      <c r="AQ713" s="571" t="s">
        <v>1774</v>
      </c>
      <c r="AR713" s="560" t="n">
        <v>0.4</v>
      </c>
      <c r="AS713" s="561"/>
      <c r="AT713" s="561"/>
      <c r="AU713" s="562" t="n">
        <v>40</v>
      </c>
      <c r="AV713" s="560" t="n">
        <f aca="false">IF($Y713="--","--",Y713+0.2)</f>
        <v>1.4</v>
      </c>
      <c r="AW713" s="564" t="s">
        <v>1151</v>
      </c>
      <c r="AX713" s="561" t="n">
        <f aca="false">AV713</f>
        <v>1.4</v>
      </c>
      <c r="AY713" s="538" t="n">
        <f aca="false">IF(D713&gt;2,AU713,AU713-AV713)</f>
        <v>38.6</v>
      </c>
      <c r="AZ713" s="538" t="n">
        <f aca="false">N713</f>
        <v>0.1</v>
      </c>
      <c r="BA713" s="538" t="n">
        <f aca="false">P713</f>
        <v>1.08</v>
      </c>
      <c r="BB713" s="537" t="n">
        <f aca="false">IF(F713=0,IF(ROUND(AY713*(((N713*P713)+(((D713+M713*2)/6)*P713))-ROUND(((D713+M713*2)^2)*((PI()*96.379/(4*360))-((SIN((96.379/2)*PI()/180))*(COS((96.379/2)*PI()/180))/4)),4)),2),ROUND(AY713*(((N713*P713)+(((D713+M713*2)/4)*P713))-ROUND(((D713+M713*2)^2)*((PI()*120/(4*360))-((SIN((120/2)*PI()/180))*(COS((120/2)*PI()/180))/4)),4)),2)),0)</f>
        <v>7.8</v>
      </c>
      <c r="BC713" s="549" t="n">
        <f aca="false">IF(F713&gt;0,ROUND(AY713*N713*P713,2),0)</f>
        <v>0</v>
      </c>
      <c r="BD713" s="549" t="n">
        <f aca="false">SUM(Q713:U713,AH713:AL713)</f>
        <v>55.45</v>
      </c>
      <c r="BE713" s="549" t="n">
        <f aca="false">IF(F713=0,ROUND((PI()*((D713+M713*2)^2)/4)*AY713,2),ROUND((D713+M713*2)*(F713+M713*2)*AY713,2))</f>
        <v>6.98</v>
      </c>
      <c r="BF713" s="572" t="n">
        <f aca="false">IF(($I713+M713-0.15)&lt;=2,($I713+M713+0.15),IF(($I713+M713)&lt;=3,2.35,($I713+M713+0.2)-0.85))</f>
        <v>1.1381</v>
      </c>
      <c r="BG713" s="572" t="n">
        <f aca="false">IF(D713&gt;2,(I713-F713-M713-0.11),IF(($I713+M713)&lt;=2,0,IF(($I713+M713)&gt;3,0.85,(I713+M713+0.2-BF713))))</f>
        <v>0</v>
      </c>
      <c r="BH713" s="572" t="n">
        <f aca="false">IF(D713&gt;2,ROUND(((1.42+0.4)+(0.91+0.4))*2*BG713,2),ROUND(AV713*AX713*BF713,2))</f>
        <v>2.23</v>
      </c>
      <c r="BI713" s="572" t="n">
        <f aca="false">ROUND(((PI()*0.9^2)/4)*BG713,2)</f>
        <v>0</v>
      </c>
      <c r="BJ713" s="550" t="n">
        <f aca="false">ROUND(BD713-BE713-BH713-BI713-BB713-BC713,2)</f>
        <v>38.44</v>
      </c>
      <c r="BK713" s="516"/>
    </row>
    <row r="714" customFormat="false" ht="14.25" hidden="false" customHeight="false" outlineLevel="0" collapsed="false">
      <c r="A714" s="530" t="s">
        <v>1774</v>
      </c>
      <c r="B714" s="531" t="s">
        <v>10</v>
      </c>
      <c r="C714" s="532" t="s">
        <v>1428</v>
      </c>
      <c r="D714" s="533" t="n">
        <v>0.4</v>
      </c>
      <c r="E714" s="534"/>
      <c r="F714" s="534"/>
      <c r="G714" s="533" t="s">
        <v>1150</v>
      </c>
      <c r="H714" s="535" t="n">
        <v>3</v>
      </c>
      <c r="I714" s="536" t="n">
        <v>1.2241</v>
      </c>
      <c r="J714" s="536" t="n">
        <v>1.3254</v>
      </c>
      <c r="K714" s="536" t="n">
        <v>0.826</v>
      </c>
      <c r="L714" s="537" t="n">
        <f aca="false">ROUND((I714+J714)/2,2)</f>
        <v>1.27</v>
      </c>
      <c r="M714" s="538" t="n">
        <f aca="false">IF(F714=0,ROUND($D714*0.1,2),IF(D714&gt;2.8,0.18,0.15))</f>
        <v>0.04</v>
      </c>
      <c r="N714" s="538" t="n">
        <f aca="false">IF(F714=0,IF(ROUND($D714/4,2),IF(ROUND(($D714*1.2)/6,2)&lt;0.1,0.1,ROUND(($D714*1.2)/6,2))),0.5)</f>
        <v>0.1</v>
      </c>
      <c r="O714" s="537" t="n">
        <f aca="false">L714+M714+N714</f>
        <v>1.41</v>
      </c>
      <c r="P714" s="537" t="n">
        <f aca="false">IF(O714&lt;2,(D714+M714*2)+0.6,(D714+M714*2)+0.6+ROUNDUP(O714-2,0)*0.1)</f>
        <v>1.08</v>
      </c>
      <c r="Q714" s="539" t="n">
        <f aca="false">IF($O714&lt;=$W$4,ROUND(IF($O714&lt;1.5,$O714*$H714*$P714,1.5*$H714*$P714),2),0)</f>
        <v>4.57</v>
      </c>
      <c r="R714" s="539" t="n">
        <f aca="false">IF($O714&gt;$W$4,ROUND(IF($O714&lt;1.5,$O714*$H714*$P714,1.5*$H714*$P714),2),0)</f>
        <v>0</v>
      </c>
      <c r="S714" s="539" t="n">
        <f aca="false">IF($O714&gt;$W$4,ROUND(IF($O714&lt;1.5,0,IF($O714&gt;3,1.5*$H714*$P714,($O714-1.5)*$H714*$P714)),2),0)</f>
        <v>0</v>
      </c>
      <c r="T714" s="539" t="n">
        <f aca="false">IF($O714&gt;$W$4,ROUND(IF($O714&lt;3,0,IF($O714&gt;4.5,1.5*$H714*$P714,($O714-3)*$H714*$P714)),2),0)</f>
        <v>0</v>
      </c>
      <c r="U714" s="539" t="n">
        <f aca="false">IF($O714&gt;$W$4,ROUND(IF($O714&lt;4.5,0,IF($O714&gt;6,($O714-4.5)*$H714*$P714,($O714-4.5)*$H714*$P714)),2),0)</f>
        <v>0</v>
      </c>
      <c r="V714" s="540" t="n">
        <f aca="false">IF($O714&gt;$W$4,IF($O714&lt;=4,ROUND($H714*($O714+0.5)*2,2),0),0)</f>
        <v>0</v>
      </c>
      <c r="W714" s="541" t="n">
        <f aca="false">IF($O714&gt;$W$4,IF($O714&gt;4,ROUND($H714*($O714+0.5)*2,2),0),0)</f>
        <v>0</v>
      </c>
      <c r="X714" s="530" t="str">
        <f aca="false">A714</f>
        <v>JG3</v>
      </c>
      <c r="Y714" s="533" t="n">
        <f aca="false">IF($D714=0.4,1.2,IF($D714=0.6,1.2,IF($D714=0.8,1.3,IF($D714=1,1.5,IF($D714=1.2,1.7,IF($D714&lt;=2,2,"--"))))))</f>
        <v>1.2</v>
      </c>
      <c r="Z714" s="542" t="s">
        <v>1151</v>
      </c>
      <c r="AA714" s="534" t="n">
        <f aca="false">Y714</f>
        <v>1.2</v>
      </c>
      <c r="AB714" s="543" t="n">
        <f aca="false">IF($Y714="--","--",I714)</f>
        <v>1.2241</v>
      </c>
      <c r="AC714" s="544" t="n">
        <f aca="false">IF($Y714="--","--",IF(D714&gt;1.5,0.15,ROUND($D714*0.1,2)))</f>
        <v>0.04</v>
      </c>
      <c r="AD714" s="544" t="n">
        <f aca="false">IF($Y714="--","--",0.15)</f>
        <v>0.15</v>
      </c>
      <c r="AE714" s="545" t="n">
        <f aca="false">IF($Y714="--","--",ROUND(AB714+AC714+AD714,2))</f>
        <v>1.41</v>
      </c>
      <c r="AF714" s="545" t="n">
        <f aca="false">IF($Y714="--","--",IF($AB714&lt;=2,$Y714+1,($Y714+1)+ROUNDUP($AB714-2,0)*0.1))</f>
        <v>2.2</v>
      </c>
      <c r="AG714" s="546" t="n">
        <f aca="false">IF($D714=0.4,0.92,IF($D714=0.6,0.68,IF($D714=0.8,0.74,IF($D714=1,0.7,IF($D714=1.2,0.66,IF($D714=1.5,0.6,IF($D714&lt;=2,(2.4-(D714+0.3)),"--")))))))</f>
        <v>0.92</v>
      </c>
      <c r="AH714" s="547" t="n">
        <f aca="false">IF($Y714="--","--",IF($AE714&lt;=$W$4,ROUND(IF($AE714&lt;1.5,$AE714*$AF714*$AG714,1.5*$AF714*$AG714),2),0))</f>
        <v>2.85</v>
      </c>
      <c r="AI714" s="547" t="n">
        <f aca="false">IF($Y714="--","--",IF($AE714&gt;$W$4,ROUND(IF($AE714&lt;1.5,$AE714*$AF714*$AG714,1.5*$AF714*$AG714),2),0))</f>
        <v>0</v>
      </c>
      <c r="AJ714" s="547" t="n">
        <f aca="false">IF($Y714="--","--",IF($AE714&gt;$W$4,ROUND(IF($AE714&lt;1.5,0,IF($AE714&gt;3,1.5*$AF714*$AG714,($AE714-1.5)*$AF714*$AG714)),2),0))</f>
        <v>0</v>
      </c>
      <c r="AK714" s="547" t="n">
        <f aca="false">IF($Y714="--","--",IF($AE714&gt;$W$4,ROUND(IF($AE714&lt;3,0,IF($AE714&gt;4.5,1.5*$AF714*$AG714,($AE714-3)*$AF714*$AG714)),2),0))</f>
        <v>0</v>
      </c>
      <c r="AL714" s="547" t="n">
        <f aca="false">IF($Y714="--","--",IF($AE714&gt;$W$4,ROUND(IF($AE714&lt;4.5,0,IF($AE714&gt;6,($AE714-4.5)*$AF714*$AG714,($AE714-4.5)*$AF714*$AG714)),2),0))</f>
        <v>0</v>
      </c>
      <c r="AM714" s="544" t="n">
        <f aca="false">IF($Y714="--","--",IF($AE714&gt;$W$4,IF($AE714&lt;=4,ROUND(($AG714*4)*($AE714+0.5)*2,2),0),0))</f>
        <v>0</v>
      </c>
      <c r="AN714" s="548" t="n">
        <f aca="false">IF($Y714="--","--",IF($AE714&gt;$W$4,IF($AE714&gt;4,ROUND(($AG714*4)*($AE714+0.5)*2,2),0),0))</f>
        <v>0</v>
      </c>
      <c r="AO714" s="530" t="s">
        <v>1774</v>
      </c>
      <c r="AP714" s="531" t="s">
        <v>10</v>
      </c>
      <c r="AQ714" s="532" t="s">
        <v>1428</v>
      </c>
      <c r="AR714" s="533" t="n">
        <v>0.4</v>
      </c>
      <c r="AS714" s="534"/>
      <c r="AT714" s="534"/>
      <c r="AU714" s="535" t="n">
        <v>3</v>
      </c>
      <c r="AV714" s="533" t="n">
        <f aca="false">IF($Y714="--","--",Y714+0.2)</f>
        <v>1.4</v>
      </c>
      <c r="AW714" s="542" t="s">
        <v>1151</v>
      </c>
      <c r="AX714" s="534" t="n">
        <f aca="false">AV714</f>
        <v>1.4</v>
      </c>
      <c r="AY714" s="538" t="n">
        <f aca="false">IF(D714&gt;2,AU714,AU714-AV714)</f>
        <v>1.6</v>
      </c>
      <c r="AZ714" s="538" t="n">
        <f aca="false">N714</f>
        <v>0.1</v>
      </c>
      <c r="BA714" s="538" t="n">
        <f aca="false">P714</f>
        <v>1.08</v>
      </c>
      <c r="BB714" s="537" t="n">
        <f aca="false">IF(F714=0,IF(ROUND(AY714*(((N714*P714)+(((D714+M714*2)/6)*P714))-ROUND(((D714+M714*2)^2)*((PI()*96.379/(4*360))-((SIN((96.379/2)*PI()/180))*(COS((96.379/2)*PI()/180))/4)),4)),2),ROUND(AY714*(((N714*P714)+(((D714+M714*2)/4)*P714))-ROUND(((D714+M714*2)^2)*((PI()*120/(4*360))-((SIN((120/2)*PI()/180))*(COS((120/2)*PI()/180))/4)),4)),2)),0)</f>
        <v>0.32</v>
      </c>
      <c r="BC714" s="549" t="n">
        <f aca="false">IF(F714&gt;0,ROUND(AY714*N714*P714,2),0)</f>
        <v>0</v>
      </c>
      <c r="BD714" s="549" t="n">
        <f aca="false">SUM(Q714:U714,AH714:AL714)</f>
        <v>7.42</v>
      </c>
      <c r="BE714" s="549" t="n">
        <f aca="false">IF(F714=0,ROUND((PI()*((D714+M714*2)^2)/4)*AY714,2),ROUND((D714+M714*2)*(F714+M714*2)*AY714,2))</f>
        <v>0.29</v>
      </c>
      <c r="BF714" s="539" t="n">
        <f aca="false">IF(($I714+M714-0.15)&lt;=2,($I714+M714+0.15),IF(($I714+M714)&lt;=3,2.35,($I714+M714+0.2)-0.85))</f>
        <v>1.4141</v>
      </c>
      <c r="BG714" s="539" t="n">
        <f aca="false">IF(D714&gt;2,(I714-F714-M714-0.11),IF(($I714+M714)&lt;=2,0,IF(($I714+M714)&gt;3,0.85,(I714+M714+0.2-BF714))))</f>
        <v>0</v>
      </c>
      <c r="BH714" s="539" t="n">
        <f aca="false">IF(D714&gt;2,ROUND(((1.42+0.4)+(0.91+0.4))*2*BG714,2),ROUND(AV714*AX714*BF714,2))</f>
        <v>2.77</v>
      </c>
      <c r="BI714" s="539" t="n">
        <f aca="false">ROUND(((PI()*0.9^2)/4)*BG714,2)</f>
        <v>0</v>
      </c>
      <c r="BJ714" s="550" t="n">
        <f aca="false">ROUND(BD714-BE714-BH714-BI714-BB714-BC714,2)</f>
        <v>4.04</v>
      </c>
      <c r="BK714" s="516"/>
    </row>
    <row r="715" customFormat="false" ht="14.25" hidden="false" customHeight="false" outlineLevel="0" collapsed="false">
      <c r="A715" s="503"/>
      <c r="B715" s="504"/>
      <c r="C715" s="604"/>
      <c r="D715" s="505"/>
      <c r="E715" s="505"/>
      <c r="F715" s="505"/>
      <c r="G715" s="505"/>
      <c r="H715" s="507"/>
      <c r="I715" s="508"/>
      <c r="J715" s="508"/>
      <c r="K715" s="508"/>
      <c r="L715" s="509"/>
      <c r="M715" s="510"/>
      <c r="N715" s="510"/>
      <c r="O715" s="509"/>
      <c r="P715" s="509"/>
      <c r="Q715" s="511"/>
      <c r="R715" s="511"/>
      <c r="S715" s="511"/>
      <c r="T715" s="511"/>
      <c r="U715" s="511"/>
      <c r="V715" s="512"/>
      <c r="W715" s="513"/>
      <c r="X715" s="503"/>
      <c r="Y715" s="505"/>
      <c r="Z715" s="551"/>
      <c r="AA715" s="505"/>
      <c r="AB715" s="552"/>
      <c r="AC715" s="553"/>
      <c r="AD715" s="553"/>
      <c r="AE715" s="554"/>
      <c r="AF715" s="554"/>
      <c r="AG715" s="551"/>
      <c r="AH715" s="555"/>
      <c r="AI715" s="555"/>
      <c r="AJ715" s="555"/>
      <c r="AK715" s="555"/>
      <c r="AL715" s="555"/>
      <c r="AM715" s="553"/>
      <c r="AN715" s="556"/>
      <c r="AO715" s="503"/>
      <c r="AP715" s="504"/>
      <c r="AQ715" s="604"/>
      <c r="AR715" s="505"/>
      <c r="AS715" s="505"/>
      <c r="AT715" s="505"/>
      <c r="AU715" s="507"/>
      <c r="AV715" s="505"/>
      <c r="AW715" s="551"/>
      <c r="AX715" s="505"/>
      <c r="AY715" s="510"/>
      <c r="AZ715" s="510"/>
      <c r="BA715" s="510"/>
      <c r="BB715" s="509"/>
      <c r="BC715" s="509"/>
      <c r="BD715" s="509"/>
      <c r="BE715" s="509"/>
      <c r="BF715" s="511"/>
      <c r="BG715" s="511"/>
      <c r="BH715" s="511"/>
      <c r="BI715" s="511"/>
      <c r="BJ715" s="515"/>
      <c r="BK715" s="516"/>
    </row>
    <row r="716" s="456" customFormat="true" ht="14.25" hidden="false" customHeight="false" outlineLevel="0" collapsed="false">
      <c r="A716" s="517" t="s">
        <v>1775</v>
      </c>
      <c r="B716" s="504"/>
      <c r="C716" s="504"/>
      <c r="D716" s="505"/>
      <c r="E716" s="505"/>
      <c r="F716" s="505"/>
      <c r="G716" s="506"/>
      <c r="H716" s="507"/>
      <c r="I716" s="508"/>
      <c r="J716" s="508"/>
      <c r="K716" s="508"/>
      <c r="L716" s="509"/>
      <c r="M716" s="510"/>
      <c r="N716" s="510"/>
      <c r="O716" s="509"/>
      <c r="P716" s="509"/>
      <c r="Q716" s="511"/>
      <c r="R716" s="511"/>
      <c r="S716" s="511"/>
      <c r="T716" s="511"/>
      <c r="U716" s="511"/>
      <c r="V716" s="512"/>
      <c r="W716" s="513"/>
      <c r="X716" s="518" t="str">
        <f aca="false">$A716</f>
        <v>BACIA JH - JOÃO MENDES  (H)</v>
      </c>
      <c r="Y716" s="505"/>
      <c r="Z716" s="551"/>
      <c r="AA716" s="505"/>
      <c r="AB716" s="552"/>
      <c r="AC716" s="553"/>
      <c r="AD716" s="553"/>
      <c r="AE716" s="554"/>
      <c r="AF716" s="554"/>
      <c r="AG716" s="551"/>
      <c r="AH716" s="555"/>
      <c r="AI716" s="555"/>
      <c r="AJ716" s="555"/>
      <c r="AK716" s="555"/>
      <c r="AL716" s="555"/>
      <c r="AM716" s="553"/>
      <c r="AN716" s="556"/>
      <c r="AO716" s="518" t="str">
        <f aca="false">$A716</f>
        <v>BACIA JH - JOÃO MENDES  (H)</v>
      </c>
      <c r="AP716" s="504"/>
      <c r="AQ716" s="504"/>
      <c r="AR716" s="505"/>
      <c r="AS716" s="505"/>
      <c r="AT716" s="505"/>
      <c r="AU716" s="507"/>
      <c r="AV716" s="506"/>
      <c r="AW716" s="506"/>
      <c r="AX716" s="506"/>
      <c r="AY716" s="510"/>
      <c r="AZ716" s="510"/>
      <c r="BA716" s="510"/>
      <c r="BB716" s="509"/>
      <c r="BC716" s="509"/>
      <c r="BD716" s="509"/>
      <c r="BE716" s="509"/>
      <c r="BF716" s="509"/>
      <c r="BG716" s="509"/>
      <c r="BH716" s="509"/>
      <c r="BI716" s="509"/>
      <c r="BJ716" s="515"/>
      <c r="BK716" s="516"/>
    </row>
    <row r="717" customFormat="false" ht="14.25" hidden="false" customHeight="false" outlineLevel="0" collapsed="false">
      <c r="A717" s="557" t="s">
        <v>1776</v>
      </c>
      <c r="B717" s="504"/>
      <c r="C717" s="504"/>
      <c r="D717" s="505"/>
      <c r="E717" s="505"/>
      <c r="F717" s="505"/>
      <c r="G717" s="506"/>
      <c r="H717" s="507"/>
      <c r="I717" s="508"/>
      <c r="J717" s="508"/>
      <c r="K717" s="508"/>
      <c r="L717" s="509"/>
      <c r="M717" s="510"/>
      <c r="N717" s="510"/>
      <c r="O717" s="509"/>
      <c r="P717" s="509"/>
      <c r="Q717" s="511"/>
      <c r="R717" s="511"/>
      <c r="S717" s="511"/>
      <c r="T717" s="511"/>
      <c r="U717" s="511"/>
      <c r="V717" s="512"/>
      <c r="W717" s="513"/>
      <c r="X717" s="528" t="str">
        <f aca="false">$A717</f>
        <v>Rua Mauricio Lage</v>
      </c>
      <c r="Y717" s="522"/>
      <c r="Z717" s="522"/>
      <c r="AA717" s="522"/>
      <c r="AB717" s="525"/>
      <c r="AC717" s="525"/>
      <c r="AD717" s="525"/>
      <c r="AE717" s="525"/>
      <c r="AF717" s="523"/>
      <c r="AG717" s="525"/>
      <c r="AH717" s="525"/>
      <c r="AI717" s="525"/>
      <c r="AJ717" s="525"/>
      <c r="AK717" s="525"/>
      <c r="AL717" s="525"/>
      <c r="AM717" s="525"/>
      <c r="AN717" s="527"/>
      <c r="AO717" s="557" t="str">
        <f aca="false">$A717</f>
        <v>Rua Mauricio Lage</v>
      </c>
      <c r="AP717" s="504"/>
      <c r="AQ717" s="504"/>
      <c r="AR717" s="505"/>
      <c r="AS717" s="505"/>
      <c r="AT717" s="505"/>
      <c r="AU717" s="507"/>
      <c r="AV717" s="506"/>
      <c r="AW717" s="506"/>
      <c r="AX717" s="506"/>
      <c r="AY717" s="510"/>
      <c r="AZ717" s="510"/>
      <c r="BA717" s="510"/>
      <c r="BB717" s="509"/>
      <c r="BC717" s="509"/>
      <c r="BD717" s="509"/>
      <c r="BE717" s="509"/>
      <c r="BF717" s="509"/>
      <c r="BG717" s="509"/>
      <c r="BH717" s="509"/>
      <c r="BI717" s="509"/>
      <c r="BJ717" s="515"/>
      <c r="BK717" s="516"/>
    </row>
    <row r="718" customFormat="false" ht="14.25" hidden="false" customHeight="false" outlineLevel="0" collapsed="false">
      <c r="A718" s="558" t="s">
        <v>1777</v>
      </c>
      <c r="B718" s="570" t="s">
        <v>10</v>
      </c>
      <c r="C718" s="571" t="s">
        <v>1778</v>
      </c>
      <c r="D718" s="560" t="n">
        <v>0.4</v>
      </c>
      <c r="E718" s="561"/>
      <c r="F718" s="561"/>
      <c r="G718" s="560" t="s">
        <v>1155</v>
      </c>
      <c r="H718" s="562" t="n">
        <v>40</v>
      </c>
      <c r="I718" s="563" t="n">
        <v>0.81</v>
      </c>
      <c r="J718" s="563" t="n">
        <v>1.05</v>
      </c>
      <c r="K718" s="536" t="n">
        <v>0</v>
      </c>
      <c r="L718" s="537" t="n">
        <f aca="false">ROUND((I718+J718)/2,2)</f>
        <v>0.93</v>
      </c>
      <c r="M718" s="538" t="n">
        <f aca="false">IF(F718=0,ROUND($D718*0.1,2),IF(D718&gt;2.8,0.18,0.15))</f>
        <v>0.04</v>
      </c>
      <c r="N718" s="538" t="n">
        <f aca="false">IF(F718=0,IF(ROUND($D718/4,2),IF(ROUND(($D718*1.2)/6,2)&lt;0.1,0.1,ROUND(($D718*1.2)/6,2))),0.5)</f>
        <v>0.1</v>
      </c>
      <c r="O718" s="537" t="n">
        <f aca="false">L718+M718+N718</f>
        <v>1.07</v>
      </c>
      <c r="P718" s="537" t="n">
        <f aca="false">IF(O718&lt;2,(D718+M718*2)+0.6,(D718+M718*2)+0.6+ROUNDUP(O718-2,0)*0.1)</f>
        <v>1.08</v>
      </c>
      <c r="Q718" s="539" t="n">
        <f aca="false">IF($O718&lt;=$W$4,ROUND(IF($O718&lt;1.5,$O718*$H718*$P718,1.5*$H718*$P718),2),0)</f>
        <v>46.22</v>
      </c>
      <c r="R718" s="539" t="n">
        <f aca="false">IF($O718&gt;$W$4,ROUND(IF($O718&lt;1.5,$O718*$H718*$P718,1.5*$H718*$P718),2),0)</f>
        <v>0</v>
      </c>
      <c r="S718" s="539" t="n">
        <f aca="false">IF($O718&gt;$W$4,ROUND(IF($O718&lt;1.5,0,IF($O718&gt;3,1.5*$H718*$P718,($O718-1.5)*$H718*$P718)),2),0)</f>
        <v>0</v>
      </c>
      <c r="T718" s="539" t="n">
        <f aca="false">IF($O718&gt;$W$4,ROUND(IF($O718&lt;3,0,IF($O718&gt;4.5,1.5*$H718*$P718,($O718-3)*$H718*$P718)),2),0)</f>
        <v>0</v>
      </c>
      <c r="U718" s="539" t="n">
        <f aca="false">IF($O718&gt;$W$4,ROUND(IF($O718&lt;4.5,0,IF($O718&gt;6,($O718-4.5)*$H718*$P718,($O718-4.5)*$H718*$P718)),2),0)</f>
        <v>0</v>
      </c>
      <c r="V718" s="540" t="n">
        <f aca="false">IF($O718&gt;$W$4,IF($O718&lt;=4,ROUND($H718*($O718+0.5)*2,2),0),0)</f>
        <v>0</v>
      </c>
      <c r="W718" s="541" t="n">
        <f aca="false">IF($O718&gt;$W$4,IF($O718&gt;4,ROUND($H718*($O718+0.5)*2,2),0),0)</f>
        <v>0</v>
      </c>
      <c r="X718" s="558" t="str">
        <f aca="false">A718</f>
        <v>JH1</v>
      </c>
      <c r="Y718" s="560" t="n">
        <f aca="false">IF($D718=0.4,1.2,IF($D718=0.6,1.2,IF($D718=0.8,1.3,IF($D718=1,1.5,IF($D718=1.2,1.7,IF($D718&lt;=2,2,"--"))))))</f>
        <v>1.2</v>
      </c>
      <c r="Z718" s="564" t="s">
        <v>1151</v>
      </c>
      <c r="AA718" s="561" t="n">
        <f aca="false">Y718</f>
        <v>1.2</v>
      </c>
      <c r="AB718" s="543" t="n">
        <f aca="false">IF($Y718="--","--",I718)</f>
        <v>0.81</v>
      </c>
      <c r="AC718" s="544" t="n">
        <f aca="false">IF($Y718="--","--",IF(D718&gt;1.5,0.15,ROUND($D718*0.1,2)))</f>
        <v>0.04</v>
      </c>
      <c r="AD718" s="544" t="n">
        <f aca="false">IF($Y718="--","--",0.15)</f>
        <v>0.15</v>
      </c>
      <c r="AE718" s="545" t="n">
        <f aca="false">IF($Y718="--","--",ROUND(AB718+AC718+AD718,2))</f>
        <v>1</v>
      </c>
      <c r="AF718" s="565" t="n">
        <f aca="false">IF($Y718="--","--",IF($AB718&lt;=2,$Y718+1,($Y718+1)+ROUNDUP($AB718-2,0)*0.1))</f>
        <v>2.2</v>
      </c>
      <c r="AG718" s="566" t="n">
        <f aca="false">IF($D718=0.4,0.92,IF($D718=0.6,0.68,IF($D718=0.8,0.74,IF($D718=1,0.7,IF($D718=1.2,0.66,IF($D718=1.5,0.6,IF($D718&lt;=2,(2.4-(D718+0.3)),"--")))))))</f>
        <v>0.92</v>
      </c>
      <c r="AH718" s="547" t="n">
        <f aca="false">IF($Y718="--","--",IF($AE718&lt;=$W$4,ROUND(IF($AE718&lt;1.5,$AE718*$AF718*$AG718,1.5*$AF718*$AG718),2),0))</f>
        <v>2.02</v>
      </c>
      <c r="AI718" s="547" t="n">
        <f aca="false">IF($Y718="--","--",IF($AE718&gt;$W$4,ROUND(IF($AE718&lt;1.5,$AE718*$AF718*$AG718,1.5*$AF718*$AG718),2),0))</f>
        <v>0</v>
      </c>
      <c r="AJ718" s="547" t="n">
        <f aca="false">IF($Y718="--","--",IF($AE718&gt;$W$4,ROUND(IF($AE718&lt;1.5,0,IF($AE718&gt;3,1.5*$AF718*$AG718,($AE718-1.5)*$AF718*$AG718)),2),0))</f>
        <v>0</v>
      </c>
      <c r="AK718" s="547" t="n">
        <f aca="false">IF($Y718="--","--",IF($AE718&gt;$W$4,ROUND(IF($AE718&lt;3,0,IF($AE718&gt;4.5,1.5*$AF718*$AG718,($AE718-3)*$AF718*$AG718)),2),0))</f>
        <v>0</v>
      </c>
      <c r="AL718" s="547" t="n">
        <f aca="false">IF($Y718="--","--",IF($AE718&gt;$W$4,ROUND(IF($AE718&lt;4.5,0,IF($AE718&gt;6,($AE718-4.5)*$AF718*$AG718,($AE718-4.5)*$AF718*$AG718)),2),0))</f>
        <v>0</v>
      </c>
      <c r="AM718" s="544" t="n">
        <f aca="false">IF($Y718="--","--",IF($AE718&gt;$W$4,IF($AE718&lt;=4,ROUND(($AG718*4)*($AE718+0.5)*2,2),0),0))</f>
        <v>0</v>
      </c>
      <c r="AN718" s="548" t="n">
        <f aca="false">IF($Y718="--","--",IF($AE718&gt;$W$4,IF($AE718&gt;4,ROUND(($AG718*4)*($AE718+0.5)*2,2),0),0))</f>
        <v>0</v>
      </c>
      <c r="AO718" s="558" t="s">
        <v>1777</v>
      </c>
      <c r="AP718" s="570" t="s">
        <v>10</v>
      </c>
      <c r="AQ718" s="571" t="s">
        <v>1778</v>
      </c>
      <c r="AR718" s="560" t="n">
        <v>0.4</v>
      </c>
      <c r="AS718" s="561"/>
      <c r="AT718" s="561"/>
      <c r="AU718" s="562" t="n">
        <v>40</v>
      </c>
      <c r="AV718" s="560" t="n">
        <f aca="false">IF($Y718="--","--",Y718+0.2)</f>
        <v>1.4</v>
      </c>
      <c r="AW718" s="564" t="s">
        <v>1151</v>
      </c>
      <c r="AX718" s="561" t="n">
        <f aca="false">AV718</f>
        <v>1.4</v>
      </c>
      <c r="AY718" s="538" t="n">
        <f aca="false">IF(D718&gt;2,AU718,AU718-AV718)</f>
        <v>38.6</v>
      </c>
      <c r="AZ718" s="538" t="n">
        <f aca="false">N718</f>
        <v>0.1</v>
      </c>
      <c r="BA718" s="538" t="n">
        <f aca="false">P718</f>
        <v>1.08</v>
      </c>
      <c r="BB718" s="537" t="n">
        <f aca="false">IF(F718=0,IF(ROUND(AY718*(((N718*P718)+(((D718+M718*2)/6)*P718))-ROUND(((D718+M718*2)^2)*((PI()*96.379/(4*360))-((SIN((96.379/2)*PI()/180))*(COS((96.379/2)*PI()/180))/4)),4)),2),ROUND(AY718*(((N718*P718)+(((D718+M718*2)/4)*P718))-ROUND(((D718+M718*2)^2)*((PI()*120/(4*360))-((SIN((120/2)*PI()/180))*(COS((120/2)*PI()/180))/4)),4)),2)),0)</f>
        <v>7.8</v>
      </c>
      <c r="BC718" s="549" t="n">
        <f aca="false">IF(F718&gt;0,ROUND(AY718*N718*P718,2),0)</f>
        <v>0</v>
      </c>
      <c r="BD718" s="549" t="n">
        <f aca="false">SUM(Q718:U718,AH718:AL718)</f>
        <v>48.24</v>
      </c>
      <c r="BE718" s="549" t="n">
        <f aca="false">IF(F718=0,ROUND((PI()*((D718+M718*2)^2)/4)*AY718,2),ROUND((D718+M718*2)*(F718+M718*2)*AY718,2))</f>
        <v>6.98</v>
      </c>
      <c r="BF718" s="572" t="n">
        <f aca="false">IF(($I718+M718-0.15)&lt;=2,($I718+M718+0.15),IF(($I718+M718)&lt;=3,2.35,($I718+M718+0.2)-0.85))</f>
        <v>1</v>
      </c>
      <c r="BG718" s="572" t="n">
        <f aca="false">IF(D718&gt;2,(I718-F718-M718-0.11),IF(($I718+M718)&lt;=2,0,IF(($I718+M718)&gt;3,0.85,(I718+M718+0.2-BF718))))</f>
        <v>0</v>
      </c>
      <c r="BH718" s="572" t="n">
        <f aca="false">IF(D718&gt;2,ROUND(((1.42+0.4)+(0.91+0.4))*2*BG718,2),ROUND(AV718*AX718*BF718,2))</f>
        <v>1.96</v>
      </c>
      <c r="BI718" s="572" t="n">
        <f aca="false">ROUND(((PI()*0.9^2)/4)*BG718,2)</f>
        <v>0</v>
      </c>
      <c r="BJ718" s="550" t="n">
        <f aca="false">ROUND(BD718-BE718-BH718-BI718-BB718-BC718,2)</f>
        <v>31.5</v>
      </c>
      <c r="BK718" s="516"/>
    </row>
    <row r="719" customFormat="false" ht="14.25" hidden="false" customHeight="false" outlineLevel="0" collapsed="false">
      <c r="A719" s="530" t="s">
        <v>1778</v>
      </c>
      <c r="B719" s="531" t="s">
        <v>10</v>
      </c>
      <c r="C719" s="532" t="s">
        <v>1428</v>
      </c>
      <c r="D719" s="533" t="n">
        <v>0.4</v>
      </c>
      <c r="E719" s="534"/>
      <c r="F719" s="534"/>
      <c r="G719" s="533" t="s">
        <v>1155</v>
      </c>
      <c r="H719" s="535" t="n">
        <v>5</v>
      </c>
      <c r="I719" s="536" t="n">
        <v>1.05</v>
      </c>
      <c r="J719" s="536" t="n">
        <v>0.955</v>
      </c>
      <c r="K719" s="536" t="n">
        <v>1.447</v>
      </c>
      <c r="L719" s="537" t="n">
        <f aca="false">ROUND((I719+J719)/2,2)</f>
        <v>1</v>
      </c>
      <c r="M719" s="538" t="n">
        <f aca="false">IF(F719=0,ROUND($D719*0.1,2),IF(D719&gt;2.8,0.18,0.15))</f>
        <v>0.04</v>
      </c>
      <c r="N719" s="538" t="n">
        <f aca="false">IF(F719=0,IF(ROUND($D719/4,2),IF(ROUND(($D719*1.2)/6,2)&lt;0.1,0.1,ROUND(($D719*1.2)/6,2))),0.5)</f>
        <v>0.1</v>
      </c>
      <c r="O719" s="537" t="n">
        <f aca="false">L719+M719+N719</f>
        <v>1.14</v>
      </c>
      <c r="P719" s="537" t="n">
        <f aca="false">IF(O719&lt;2,(D719+M719*2)+0.6,(D719+M719*2)+0.6+ROUNDUP(O719-2,0)*0.1)</f>
        <v>1.08</v>
      </c>
      <c r="Q719" s="539" t="n">
        <f aca="false">IF($O719&lt;=$W$4,ROUND(IF($O719&lt;1.5,$O719*$H719*$P719,1.5*$H719*$P719),2),0)</f>
        <v>6.16</v>
      </c>
      <c r="R719" s="539" t="n">
        <f aca="false">IF($O719&gt;$W$4,ROUND(IF($O719&lt;1.5,$O719*$H719*$P719,1.5*$H719*$P719),2),0)</f>
        <v>0</v>
      </c>
      <c r="S719" s="539" t="n">
        <f aca="false">IF($O719&gt;$W$4,ROUND(IF($O719&lt;1.5,0,IF($O719&gt;3,1.5*$H719*$P719,($O719-1.5)*$H719*$P719)),2),0)</f>
        <v>0</v>
      </c>
      <c r="T719" s="539" t="n">
        <f aca="false">IF($O719&gt;$W$4,ROUND(IF($O719&lt;3,0,IF($O719&gt;4.5,1.5*$H719*$P719,($O719-3)*$H719*$P719)),2),0)</f>
        <v>0</v>
      </c>
      <c r="U719" s="539" t="n">
        <f aca="false">IF($O719&gt;$W$4,ROUND(IF($O719&lt;4.5,0,IF($O719&gt;6,($O719-4.5)*$H719*$P719,($O719-4.5)*$H719*$P719)),2),0)</f>
        <v>0</v>
      </c>
      <c r="V719" s="540" t="n">
        <f aca="false">IF($O719&gt;$W$4,IF($O719&lt;=4,ROUND($H719*($O719+0.5)*2,2),0),0)</f>
        <v>0</v>
      </c>
      <c r="W719" s="541" t="n">
        <f aca="false">IF($O719&gt;$W$4,IF($O719&gt;4,ROUND($H719*($O719+0.5)*2,2),0),0)</f>
        <v>0</v>
      </c>
      <c r="X719" s="530" t="str">
        <f aca="false">A719</f>
        <v>JH2</v>
      </c>
      <c r="Y719" s="533" t="n">
        <f aca="false">IF($D719=0.4,1.2,IF($D719=0.6,1.2,IF($D719=0.8,1.3,IF($D719=1,1.5,IF($D719=1.2,1.7,IF($D719&lt;=2,2,"--"))))))</f>
        <v>1.2</v>
      </c>
      <c r="Z719" s="542" t="s">
        <v>1151</v>
      </c>
      <c r="AA719" s="534" t="n">
        <f aca="false">Y719</f>
        <v>1.2</v>
      </c>
      <c r="AB719" s="543" t="n">
        <f aca="false">IF($Y719="--","--",I719)</f>
        <v>1.05</v>
      </c>
      <c r="AC719" s="544" t="n">
        <f aca="false">IF($Y719="--","--",IF(D719&gt;1.5,0.15,ROUND($D719*0.1,2)))</f>
        <v>0.04</v>
      </c>
      <c r="AD719" s="544" t="n">
        <f aca="false">IF($Y719="--","--",0.15)</f>
        <v>0.15</v>
      </c>
      <c r="AE719" s="545" t="n">
        <f aca="false">IF($Y719="--","--",ROUND(AB719+AC719+AD719,2))</f>
        <v>1.24</v>
      </c>
      <c r="AF719" s="545" t="n">
        <f aca="false">IF($Y719="--","--",IF($AB719&lt;=2,$Y719+1,($Y719+1)+ROUNDUP($AB719-2,0)*0.1))</f>
        <v>2.2</v>
      </c>
      <c r="AG719" s="546" t="n">
        <f aca="false">IF($D719=0.4,0.92,IF($D719=0.6,0.68,IF($D719=0.8,0.74,IF($D719=1,0.7,IF($D719=1.2,0.66,IF($D719=1.5,0.6,IF($D719&lt;=2,(2.4-(D719+0.3)),"--")))))))</f>
        <v>0.92</v>
      </c>
      <c r="AH719" s="547" t="n">
        <f aca="false">IF($Y719="--","--",IF($AE719&lt;=$W$4,ROUND(IF($AE719&lt;1.5,$AE719*$AF719*$AG719,1.5*$AF719*$AG719),2),0))</f>
        <v>2.51</v>
      </c>
      <c r="AI719" s="547" t="n">
        <f aca="false">IF($Y719="--","--",IF($AE719&gt;$W$4,ROUND(IF($AE719&lt;1.5,$AE719*$AF719*$AG719,1.5*$AF719*$AG719),2),0))</f>
        <v>0</v>
      </c>
      <c r="AJ719" s="547" t="n">
        <f aca="false">IF($Y719="--","--",IF($AE719&gt;$W$4,ROUND(IF($AE719&lt;1.5,0,IF($AE719&gt;3,1.5*$AF719*$AG719,($AE719-1.5)*$AF719*$AG719)),2),0))</f>
        <v>0</v>
      </c>
      <c r="AK719" s="547" t="n">
        <f aca="false">IF($Y719="--","--",IF($AE719&gt;$W$4,ROUND(IF($AE719&lt;3,0,IF($AE719&gt;4.5,1.5*$AF719*$AG719,($AE719-3)*$AF719*$AG719)),2),0))</f>
        <v>0</v>
      </c>
      <c r="AL719" s="547" t="n">
        <f aca="false">IF($Y719="--","--",IF($AE719&gt;$W$4,ROUND(IF($AE719&lt;4.5,0,IF($AE719&gt;6,($AE719-4.5)*$AF719*$AG719,($AE719-4.5)*$AF719*$AG719)),2),0))</f>
        <v>0</v>
      </c>
      <c r="AM719" s="544" t="n">
        <f aca="false">IF($Y719="--","--",IF($AE719&gt;$W$4,IF($AE719&lt;=4,ROUND(($AG719*4)*($AE719+0.5)*2,2),0),0))</f>
        <v>0</v>
      </c>
      <c r="AN719" s="548" t="n">
        <f aca="false">IF($Y719="--","--",IF($AE719&gt;$W$4,IF($AE719&gt;4,ROUND(($AG719*4)*($AE719+0.5)*2,2),0),0))</f>
        <v>0</v>
      </c>
      <c r="AO719" s="530" t="s">
        <v>1778</v>
      </c>
      <c r="AP719" s="531" t="s">
        <v>10</v>
      </c>
      <c r="AQ719" s="532" t="s">
        <v>1428</v>
      </c>
      <c r="AR719" s="533" t="n">
        <v>0.4</v>
      </c>
      <c r="AS719" s="534"/>
      <c r="AT719" s="534"/>
      <c r="AU719" s="535" t="n">
        <v>5</v>
      </c>
      <c r="AV719" s="533" t="n">
        <f aca="false">IF($Y719="--","--",Y719+0.2)</f>
        <v>1.4</v>
      </c>
      <c r="AW719" s="542" t="s">
        <v>1151</v>
      </c>
      <c r="AX719" s="534" t="n">
        <f aca="false">AV719</f>
        <v>1.4</v>
      </c>
      <c r="AY719" s="538" t="n">
        <f aca="false">IF(D719&gt;2,AU719,AU719-AV719)</f>
        <v>3.6</v>
      </c>
      <c r="AZ719" s="538" t="n">
        <f aca="false">N719</f>
        <v>0.1</v>
      </c>
      <c r="BA719" s="538" t="n">
        <f aca="false">P719</f>
        <v>1.08</v>
      </c>
      <c r="BB719" s="537" t="n">
        <f aca="false">IF(F719=0,IF(ROUND(AY719*(((N719*P719)+(((D719+M719*2)/6)*P719))-ROUND(((D719+M719*2)^2)*((PI()*96.379/(4*360))-((SIN((96.379/2)*PI()/180))*(COS((96.379/2)*PI()/180))/4)),4)),2),ROUND(AY719*(((N719*P719)+(((D719+M719*2)/4)*P719))-ROUND(((D719+M719*2)^2)*((PI()*120/(4*360))-((SIN((120/2)*PI()/180))*(COS((120/2)*PI()/180))/4)),4)),2)),0)</f>
        <v>0.73</v>
      </c>
      <c r="BC719" s="549" t="n">
        <f aca="false">IF(F719&gt;0,ROUND(AY719*N719*P719,2),0)</f>
        <v>0</v>
      </c>
      <c r="BD719" s="549" t="n">
        <f aca="false">SUM(Q719:U719,AH719:AL719)</f>
        <v>8.67</v>
      </c>
      <c r="BE719" s="549" t="n">
        <f aca="false">IF(F719=0,ROUND((PI()*((D719+M719*2)^2)/4)*AY719,2),ROUND((D719+M719*2)*(F719+M719*2)*AY719,2))</f>
        <v>0.65</v>
      </c>
      <c r="BF719" s="539" t="n">
        <f aca="false">IF(($I719+M719-0.15)&lt;=2,($I719+M719+0.15),IF(($I719+M719)&lt;=3,2.35,($I719+M719+0.2)-0.85))</f>
        <v>1.24</v>
      </c>
      <c r="BG719" s="539" t="n">
        <f aca="false">IF(D719&gt;2,(I719-F719-M719-0.11),IF(($I719+M719)&lt;=2,0,IF(($I719+M719)&gt;3,0.85,(I719+M719+0.2-BF719))))</f>
        <v>0</v>
      </c>
      <c r="BH719" s="539" t="n">
        <f aca="false">IF(D719&gt;2,ROUND(((1.42+0.4)+(0.91+0.4))*2*BG719,2),ROUND(AV719*AX719*BF719,2))</f>
        <v>2.43</v>
      </c>
      <c r="BI719" s="539" t="n">
        <f aca="false">ROUND(((PI()*0.9^2)/4)*BG719,2)</f>
        <v>0</v>
      </c>
      <c r="BJ719" s="550" t="n">
        <f aca="false">ROUND(BD719-BE719-BH719-BI719-BB719-BC719,2)</f>
        <v>4.86</v>
      </c>
      <c r="BK719" s="516"/>
    </row>
    <row r="720" customFormat="false" ht="14.25" hidden="false" customHeight="false" outlineLevel="0" collapsed="false">
      <c r="A720" s="503"/>
      <c r="B720" s="504"/>
      <c r="C720" s="604"/>
      <c r="D720" s="505"/>
      <c r="E720" s="505"/>
      <c r="F720" s="505"/>
      <c r="G720" s="505"/>
      <c r="H720" s="507"/>
      <c r="I720" s="508"/>
      <c r="J720" s="508"/>
      <c r="K720" s="508"/>
      <c r="L720" s="509"/>
      <c r="M720" s="510"/>
      <c r="N720" s="510"/>
      <c r="O720" s="509"/>
      <c r="P720" s="509"/>
      <c r="Q720" s="511"/>
      <c r="R720" s="511"/>
      <c r="S720" s="511"/>
      <c r="T720" s="511"/>
      <c r="U720" s="511"/>
      <c r="V720" s="512"/>
      <c r="W720" s="513"/>
      <c r="X720" s="503"/>
      <c r="Y720" s="505"/>
      <c r="Z720" s="551"/>
      <c r="AA720" s="505"/>
      <c r="AB720" s="552"/>
      <c r="AC720" s="553"/>
      <c r="AD720" s="553"/>
      <c r="AE720" s="554"/>
      <c r="AF720" s="554"/>
      <c r="AG720" s="551"/>
      <c r="AH720" s="555"/>
      <c r="AI720" s="555"/>
      <c r="AJ720" s="555"/>
      <c r="AK720" s="555"/>
      <c r="AL720" s="555"/>
      <c r="AM720" s="553"/>
      <c r="AN720" s="556"/>
      <c r="AO720" s="503"/>
      <c r="AP720" s="504"/>
      <c r="AQ720" s="604"/>
      <c r="AR720" s="505"/>
      <c r="AS720" s="505"/>
      <c r="AT720" s="505"/>
      <c r="AU720" s="507"/>
      <c r="AV720" s="505"/>
      <c r="AW720" s="551"/>
      <c r="AX720" s="505"/>
      <c r="AY720" s="510"/>
      <c r="AZ720" s="510"/>
      <c r="BA720" s="510"/>
      <c r="BB720" s="509"/>
      <c r="BC720" s="509"/>
      <c r="BD720" s="509"/>
      <c r="BE720" s="509"/>
      <c r="BF720" s="511"/>
      <c r="BG720" s="511"/>
      <c r="BH720" s="511"/>
      <c r="BI720" s="511"/>
      <c r="BJ720" s="515"/>
      <c r="BK720" s="516"/>
    </row>
    <row r="721" s="456" customFormat="true" ht="14.25" hidden="false" customHeight="false" outlineLevel="0" collapsed="false">
      <c r="A721" s="517" t="s">
        <v>1779</v>
      </c>
      <c r="B721" s="504"/>
      <c r="C721" s="504"/>
      <c r="D721" s="505"/>
      <c r="E721" s="505"/>
      <c r="F721" s="505"/>
      <c r="G721" s="506"/>
      <c r="H721" s="507"/>
      <c r="I721" s="508"/>
      <c r="J721" s="508"/>
      <c r="K721" s="508"/>
      <c r="L721" s="509"/>
      <c r="M721" s="510"/>
      <c r="N721" s="510"/>
      <c r="O721" s="509"/>
      <c r="P721" s="509"/>
      <c r="Q721" s="511"/>
      <c r="R721" s="511"/>
      <c r="S721" s="511"/>
      <c r="T721" s="511"/>
      <c r="U721" s="511"/>
      <c r="V721" s="512"/>
      <c r="W721" s="513"/>
      <c r="X721" s="518" t="str">
        <f aca="false">$A721</f>
        <v>BACIA JI - JOÃO MENDES  (I)</v>
      </c>
      <c r="Y721" s="505"/>
      <c r="Z721" s="551"/>
      <c r="AA721" s="505"/>
      <c r="AB721" s="552"/>
      <c r="AC721" s="553"/>
      <c r="AD721" s="553"/>
      <c r="AE721" s="554"/>
      <c r="AF721" s="554"/>
      <c r="AG721" s="551"/>
      <c r="AH721" s="555"/>
      <c r="AI721" s="555"/>
      <c r="AJ721" s="555"/>
      <c r="AK721" s="555"/>
      <c r="AL721" s="555"/>
      <c r="AM721" s="553"/>
      <c r="AN721" s="556"/>
      <c r="AO721" s="518" t="str">
        <f aca="false">$A721</f>
        <v>BACIA JI - JOÃO MENDES  (I)</v>
      </c>
      <c r="AP721" s="504"/>
      <c r="AQ721" s="504"/>
      <c r="AR721" s="505"/>
      <c r="AS721" s="505"/>
      <c r="AT721" s="505"/>
      <c r="AU721" s="507"/>
      <c r="AV721" s="506"/>
      <c r="AW721" s="506"/>
      <c r="AX721" s="506"/>
      <c r="AY721" s="510"/>
      <c r="AZ721" s="510"/>
      <c r="BA721" s="510"/>
      <c r="BB721" s="509"/>
      <c r="BC721" s="509"/>
      <c r="BD721" s="509"/>
      <c r="BE721" s="509"/>
      <c r="BF721" s="509"/>
      <c r="BG721" s="509"/>
      <c r="BH721" s="509"/>
      <c r="BI721" s="509"/>
      <c r="BJ721" s="515"/>
      <c r="BK721" s="516"/>
    </row>
    <row r="722" customFormat="false" ht="14.25" hidden="false" customHeight="false" outlineLevel="0" collapsed="false">
      <c r="A722" s="557" t="s">
        <v>1776</v>
      </c>
      <c r="B722" s="504"/>
      <c r="C722" s="504"/>
      <c r="D722" s="505"/>
      <c r="E722" s="505"/>
      <c r="F722" s="505"/>
      <c r="G722" s="506"/>
      <c r="H722" s="507"/>
      <c r="I722" s="508"/>
      <c r="J722" s="508"/>
      <c r="K722" s="508"/>
      <c r="L722" s="509"/>
      <c r="M722" s="510"/>
      <c r="N722" s="510"/>
      <c r="O722" s="509"/>
      <c r="P722" s="509"/>
      <c r="Q722" s="511"/>
      <c r="R722" s="511"/>
      <c r="S722" s="511"/>
      <c r="T722" s="511"/>
      <c r="U722" s="511"/>
      <c r="V722" s="512"/>
      <c r="W722" s="513"/>
      <c r="X722" s="528" t="str">
        <f aca="false">$A722</f>
        <v>Rua Mauricio Lage</v>
      </c>
      <c r="Y722" s="522"/>
      <c r="Z722" s="522"/>
      <c r="AA722" s="522"/>
      <c r="AB722" s="525"/>
      <c r="AC722" s="525"/>
      <c r="AD722" s="525"/>
      <c r="AE722" s="525"/>
      <c r="AF722" s="523"/>
      <c r="AG722" s="525"/>
      <c r="AH722" s="525"/>
      <c r="AI722" s="525"/>
      <c r="AJ722" s="525"/>
      <c r="AK722" s="525"/>
      <c r="AL722" s="525"/>
      <c r="AM722" s="525"/>
      <c r="AN722" s="527"/>
      <c r="AO722" s="557" t="str">
        <f aca="false">$A722</f>
        <v>Rua Mauricio Lage</v>
      </c>
      <c r="AP722" s="504"/>
      <c r="AQ722" s="504"/>
      <c r="AR722" s="505"/>
      <c r="AS722" s="505"/>
      <c r="AT722" s="505"/>
      <c r="AU722" s="507"/>
      <c r="AV722" s="506"/>
      <c r="AW722" s="506"/>
      <c r="AX722" s="506"/>
      <c r="AY722" s="510"/>
      <c r="AZ722" s="510"/>
      <c r="BA722" s="510"/>
      <c r="BB722" s="509"/>
      <c r="BC722" s="509"/>
      <c r="BD722" s="509"/>
      <c r="BE722" s="509"/>
      <c r="BF722" s="509"/>
      <c r="BG722" s="509"/>
      <c r="BH722" s="509"/>
      <c r="BI722" s="509"/>
      <c r="BJ722" s="515"/>
      <c r="BK722" s="516"/>
    </row>
    <row r="723" customFormat="false" ht="14.25" hidden="false" customHeight="false" outlineLevel="0" collapsed="false">
      <c r="A723" s="558" t="s">
        <v>1780</v>
      </c>
      <c r="B723" s="570" t="s">
        <v>10</v>
      </c>
      <c r="C723" s="571" t="s">
        <v>1781</v>
      </c>
      <c r="D723" s="560" t="n">
        <v>0.4</v>
      </c>
      <c r="E723" s="561"/>
      <c r="F723" s="561"/>
      <c r="G723" s="560" t="s">
        <v>1155</v>
      </c>
      <c r="H723" s="562" t="n">
        <v>37</v>
      </c>
      <c r="I723" s="563" t="n">
        <v>0.81</v>
      </c>
      <c r="J723" s="563" t="n">
        <v>0.97235</v>
      </c>
      <c r="K723" s="536" t="n">
        <v>0</v>
      </c>
      <c r="L723" s="537" t="n">
        <f aca="false">ROUND((I723+J723)/2,2)</f>
        <v>0.89</v>
      </c>
      <c r="M723" s="538" t="n">
        <f aca="false">IF(F723=0,ROUND($D723*0.1,2),IF(D723&gt;2.8,0.18,0.15))</f>
        <v>0.04</v>
      </c>
      <c r="N723" s="538" t="n">
        <f aca="false">IF(F723=0,IF(ROUND($D723/4,2),IF(ROUND(($D723*1.2)/6,2)&lt;0.1,0.1,ROUND(($D723*1.2)/6,2))),0.5)</f>
        <v>0.1</v>
      </c>
      <c r="O723" s="537" t="n">
        <f aca="false">L723+M723+N723</f>
        <v>1.03</v>
      </c>
      <c r="P723" s="537" t="n">
        <f aca="false">IF(O723&lt;2,(D723+M723*2)+0.6,(D723+M723*2)+0.6+ROUNDUP(O723-2,0)*0.1)</f>
        <v>1.08</v>
      </c>
      <c r="Q723" s="539" t="n">
        <f aca="false">IF($O723&lt;=$W$4,ROUND(IF($O723&lt;1.5,$O723*$H723*$P723,1.5*$H723*$P723),2),0)</f>
        <v>41.16</v>
      </c>
      <c r="R723" s="539" t="n">
        <f aca="false">IF($O723&gt;$W$4,ROUND(IF($O723&lt;1.5,$O723*$H723*$P723,1.5*$H723*$P723),2),0)</f>
        <v>0</v>
      </c>
      <c r="S723" s="539" t="n">
        <f aca="false">IF($O723&gt;$W$4,ROUND(IF($O723&lt;1.5,0,IF($O723&gt;3,1.5*$H723*$P723,($O723-1.5)*$H723*$P723)),2),0)</f>
        <v>0</v>
      </c>
      <c r="T723" s="539" t="n">
        <f aca="false">IF($O723&gt;$W$4,ROUND(IF($O723&lt;3,0,IF($O723&gt;4.5,1.5*$H723*$P723,($O723-3)*$H723*$P723)),2),0)</f>
        <v>0</v>
      </c>
      <c r="U723" s="539" t="n">
        <f aca="false">IF($O723&gt;$W$4,ROUND(IF($O723&lt;4.5,0,IF($O723&gt;6,($O723-4.5)*$H723*$P723,($O723-4.5)*$H723*$P723)),2),0)</f>
        <v>0</v>
      </c>
      <c r="V723" s="540" t="n">
        <f aca="false">IF($O723&gt;$W$4,IF($O723&lt;=4,ROUND($H723*($O723+0.5)*2,2),0),0)</f>
        <v>0</v>
      </c>
      <c r="W723" s="541" t="n">
        <f aca="false">IF($O723&gt;$W$4,IF($O723&gt;4,ROUND($H723*($O723+0.5)*2,2),0),0)</f>
        <v>0</v>
      </c>
      <c r="X723" s="558" t="str">
        <f aca="false">A723</f>
        <v>JI1</v>
      </c>
      <c r="Y723" s="560" t="n">
        <f aca="false">IF($D723=0.4,1.2,IF($D723=0.6,1.2,IF($D723=0.8,1.3,IF($D723=1,1.5,IF($D723=1.2,1.7,IF($D723&lt;=2,2,"--"))))))</f>
        <v>1.2</v>
      </c>
      <c r="Z723" s="564" t="s">
        <v>1151</v>
      </c>
      <c r="AA723" s="561" t="n">
        <f aca="false">Y723</f>
        <v>1.2</v>
      </c>
      <c r="AB723" s="543" t="n">
        <f aca="false">IF($Y723="--","--",I723)</f>
        <v>0.81</v>
      </c>
      <c r="AC723" s="544" t="n">
        <f aca="false">IF($Y723="--","--",IF(D723&gt;1.5,0.15,ROUND($D723*0.1,2)))</f>
        <v>0.04</v>
      </c>
      <c r="AD723" s="544" t="n">
        <f aca="false">IF($Y723="--","--",0.15)</f>
        <v>0.15</v>
      </c>
      <c r="AE723" s="545" t="n">
        <f aca="false">IF($Y723="--","--",ROUND(AB723+AC723+AD723,2))</f>
        <v>1</v>
      </c>
      <c r="AF723" s="565" t="n">
        <f aca="false">IF($Y723="--","--",IF($AB723&lt;=2,$Y723+1,($Y723+1)+ROUNDUP($AB723-2,0)*0.1))</f>
        <v>2.2</v>
      </c>
      <c r="AG723" s="566" t="n">
        <f aca="false">IF($D723=0.4,0.92,IF($D723=0.6,0.68,IF($D723=0.8,0.74,IF($D723=1,0.7,IF($D723=1.2,0.66,IF($D723=1.5,0.6,IF($D723&lt;=2,(2.4-(D723+0.3)),"--")))))))</f>
        <v>0.92</v>
      </c>
      <c r="AH723" s="547" t="n">
        <f aca="false">IF($Y723="--","--",IF($AE723&lt;=$W$4,ROUND(IF($AE723&lt;1.5,$AE723*$AF723*$AG723,1.5*$AF723*$AG723),2),0))</f>
        <v>2.02</v>
      </c>
      <c r="AI723" s="547" t="n">
        <f aca="false">IF($Y723="--","--",IF($AE723&gt;$W$4,ROUND(IF($AE723&lt;1.5,$AE723*$AF723*$AG723,1.5*$AF723*$AG723),2),0))</f>
        <v>0</v>
      </c>
      <c r="AJ723" s="547" t="n">
        <f aca="false">IF($Y723="--","--",IF($AE723&gt;$W$4,ROUND(IF($AE723&lt;1.5,0,IF($AE723&gt;3,1.5*$AF723*$AG723,($AE723-1.5)*$AF723*$AG723)),2),0))</f>
        <v>0</v>
      </c>
      <c r="AK723" s="547" t="n">
        <f aca="false">IF($Y723="--","--",IF($AE723&gt;$W$4,ROUND(IF($AE723&lt;3,0,IF($AE723&gt;4.5,1.5*$AF723*$AG723,($AE723-3)*$AF723*$AG723)),2),0))</f>
        <v>0</v>
      </c>
      <c r="AL723" s="547" t="n">
        <f aca="false">IF($Y723="--","--",IF($AE723&gt;$W$4,ROUND(IF($AE723&lt;4.5,0,IF($AE723&gt;6,($AE723-4.5)*$AF723*$AG723,($AE723-4.5)*$AF723*$AG723)),2),0))</f>
        <v>0</v>
      </c>
      <c r="AM723" s="544" t="n">
        <f aca="false">IF($Y723="--","--",IF($AE723&gt;$W$4,IF($AE723&lt;=4,ROUND(($AG723*4)*($AE723+0.5)*2,2),0),0))</f>
        <v>0</v>
      </c>
      <c r="AN723" s="548" t="n">
        <f aca="false">IF($Y723="--","--",IF($AE723&gt;$W$4,IF($AE723&gt;4,ROUND(($AG723*4)*($AE723+0.5)*2,2),0),0))</f>
        <v>0</v>
      </c>
      <c r="AO723" s="558" t="s">
        <v>1780</v>
      </c>
      <c r="AP723" s="570" t="s">
        <v>10</v>
      </c>
      <c r="AQ723" s="571" t="s">
        <v>1781</v>
      </c>
      <c r="AR723" s="560" t="n">
        <v>0.4</v>
      </c>
      <c r="AS723" s="561"/>
      <c r="AT723" s="561"/>
      <c r="AU723" s="562" t="n">
        <v>37</v>
      </c>
      <c r="AV723" s="560" t="n">
        <f aca="false">IF($Y723="--","--",Y723+0.2)</f>
        <v>1.4</v>
      </c>
      <c r="AW723" s="564" t="s">
        <v>1151</v>
      </c>
      <c r="AX723" s="561" t="n">
        <f aca="false">AV723</f>
        <v>1.4</v>
      </c>
      <c r="AY723" s="538" t="n">
        <f aca="false">IF(D723&gt;2,AU723,AU723-AV723)</f>
        <v>35.6</v>
      </c>
      <c r="AZ723" s="538" t="n">
        <f aca="false">N723</f>
        <v>0.1</v>
      </c>
      <c r="BA723" s="538" t="n">
        <f aca="false">P723</f>
        <v>1.08</v>
      </c>
      <c r="BB723" s="537" t="n">
        <f aca="false">IF(F723=0,IF(ROUND(AY723*(((N723*P723)+(((D723+M723*2)/6)*P723))-ROUND(((D723+M723*2)^2)*((PI()*96.379/(4*360))-((SIN((96.379/2)*PI()/180))*(COS((96.379/2)*PI()/180))/4)),4)),2),ROUND(AY723*(((N723*P723)+(((D723+M723*2)/4)*P723))-ROUND(((D723+M723*2)^2)*((PI()*120/(4*360))-((SIN((120/2)*PI()/180))*(COS((120/2)*PI()/180))/4)),4)),2)),0)</f>
        <v>7.2</v>
      </c>
      <c r="BC723" s="549" t="n">
        <f aca="false">IF(F723&gt;0,ROUND(AY723*N723*P723,2),0)</f>
        <v>0</v>
      </c>
      <c r="BD723" s="549" t="n">
        <f aca="false">SUM(Q723:U723,AH723:AL723)</f>
        <v>43.18</v>
      </c>
      <c r="BE723" s="549" t="n">
        <f aca="false">IF(F723=0,ROUND((PI()*((D723+M723*2)^2)/4)*AY723,2),ROUND((D723+M723*2)*(F723+M723*2)*AY723,2))</f>
        <v>6.44</v>
      </c>
      <c r="BF723" s="572" t="n">
        <f aca="false">IF(($I723+M723-0.15)&lt;=2,($I723+M723+0.15),IF(($I723+M723)&lt;=3,2.35,($I723+M723+0.2)-0.85))</f>
        <v>1</v>
      </c>
      <c r="BG723" s="572" t="n">
        <f aca="false">IF(D723&gt;2,(I723-F723-M723-0.11),IF(($I723+M723)&lt;=2,0,IF(($I723+M723)&gt;3,0.85,(I723+M723+0.2-BF723))))</f>
        <v>0</v>
      </c>
      <c r="BH723" s="572" t="n">
        <f aca="false">IF(D723&gt;2,ROUND(((1.42+0.4)+(0.91+0.4))*2*BG723,2),ROUND(AV723*AX723*BF723,2))</f>
        <v>1.96</v>
      </c>
      <c r="BI723" s="572" t="n">
        <f aca="false">ROUND(((PI()*0.9^2)/4)*BG723,2)</f>
        <v>0</v>
      </c>
      <c r="BJ723" s="550" t="n">
        <f aca="false">ROUND(BD723-BE723-BH723-BI723-BB723-BC723,2)</f>
        <v>27.58</v>
      </c>
      <c r="BK723" s="516"/>
    </row>
    <row r="724" customFormat="false" ht="14.25" hidden="false" customHeight="false" outlineLevel="0" collapsed="false">
      <c r="A724" s="558" t="s">
        <v>1781</v>
      </c>
      <c r="B724" s="570" t="s">
        <v>10</v>
      </c>
      <c r="C724" s="571" t="s">
        <v>1782</v>
      </c>
      <c r="D724" s="560" t="n">
        <v>0.4</v>
      </c>
      <c r="E724" s="561"/>
      <c r="F724" s="561"/>
      <c r="G724" s="560" t="s">
        <v>1155</v>
      </c>
      <c r="H724" s="562" t="n">
        <v>23</v>
      </c>
      <c r="I724" s="563" t="n">
        <v>0.97235</v>
      </c>
      <c r="J724" s="563" t="n">
        <v>0.908500000000001</v>
      </c>
      <c r="K724" s="536" t="n">
        <v>0</v>
      </c>
      <c r="L724" s="537" t="n">
        <f aca="false">ROUND((I724+J724)/2,2)</f>
        <v>0.94</v>
      </c>
      <c r="M724" s="538" t="n">
        <f aca="false">IF(F724=0,ROUND($D724*0.1,2),IF(D724&gt;2.8,0.18,0.15))</f>
        <v>0.04</v>
      </c>
      <c r="N724" s="538" t="n">
        <f aca="false">IF(F724=0,IF(ROUND($D724/4,2),IF(ROUND(($D724*1.2)/6,2)&lt;0.1,0.1,ROUND(($D724*1.2)/6,2))),0.5)</f>
        <v>0.1</v>
      </c>
      <c r="O724" s="537" t="n">
        <f aca="false">L724+M724+N724</f>
        <v>1.08</v>
      </c>
      <c r="P724" s="537" t="n">
        <f aca="false">IF(O724&lt;2,(D724+M724*2)+0.6,(D724+M724*2)+0.6+ROUNDUP(O724-2,0)*0.1)</f>
        <v>1.08</v>
      </c>
      <c r="Q724" s="539" t="n">
        <f aca="false">IF($O724&lt;=$W$4,ROUND(IF($O724&lt;1.5,$O724*$H724*$P724,1.5*$H724*$P724),2),0)</f>
        <v>26.83</v>
      </c>
      <c r="R724" s="539" t="n">
        <f aca="false">IF($O724&gt;$W$4,ROUND(IF($O724&lt;1.5,$O724*$H724*$P724,1.5*$H724*$P724),2),0)</f>
        <v>0</v>
      </c>
      <c r="S724" s="539" t="n">
        <f aca="false">IF($O724&gt;$W$4,ROUND(IF($O724&lt;1.5,0,IF($O724&gt;3,1.5*$H724*$P724,($O724-1.5)*$H724*$P724)),2),0)</f>
        <v>0</v>
      </c>
      <c r="T724" s="539" t="n">
        <f aca="false">IF($O724&gt;$W$4,ROUND(IF($O724&lt;3,0,IF($O724&gt;4.5,1.5*$H724*$P724,($O724-3)*$H724*$P724)),2),0)</f>
        <v>0</v>
      </c>
      <c r="U724" s="539" t="n">
        <f aca="false">IF($O724&gt;$W$4,ROUND(IF($O724&lt;4.5,0,IF($O724&gt;6,($O724-4.5)*$H724*$P724,($O724-4.5)*$H724*$P724)),2),0)</f>
        <v>0</v>
      </c>
      <c r="V724" s="540" t="n">
        <f aca="false">IF($O724&gt;$W$4,IF($O724&lt;=4,ROUND($H724*($O724+0.5)*2,2),0),0)</f>
        <v>0</v>
      </c>
      <c r="W724" s="541" t="n">
        <f aca="false">IF($O724&gt;$W$4,IF($O724&gt;4,ROUND($H724*($O724+0.5)*2,2),0),0)</f>
        <v>0</v>
      </c>
      <c r="X724" s="558" t="str">
        <f aca="false">A724</f>
        <v>JI2</v>
      </c>
      <c r="Y724" s="560" t="n">
        <f aca="false">IF($D724=0.4,1.2,IF($D724=0.6,1.2,IF($D724=0.8,1.3,IF($D724=1,1.5,IF($D724=1.2,1.7,IF($D724&lt;=2,2,"--"))))))</f>
        <v>1.2</v>
      </c>
      <c r="Z724" s="564" t="s">
        <v>1151</v>
      </c>
      <c r="AA724" s="561" t="n">
        <f aca="false">Y724</f>
        <v>1.2</v>
      </c>
      <c r="AB724" s="543" t="n">
        <f aca="false">IF($Y724="--","--",I724)</f>
        <v>0.97235</v>
      </c>
      <c r="AC724" s="544" t="n">
        <f aca="false">IF($Y724="--","--",IF(D724&gt;1.5,0.15,ROUND($D724*0.1,2)))</f>
        <v>0.04</v>
      </c>
      <c r="AD724" s="544" t="n">
        <f aca="false">IF($Y724="--","--",0.15)</f>
        <v>0.15</v>
      </c>
      <c r="AE724" s="545" t="n">
        <f aca="false">IF($Y724="--","--",ROUND(AB724+AC724+AD724,2))</f>
        <v>1.16</v>
      </c>
      <c r="AF724" s="565" t="n">
        <f aca="false">IF($Y724="--","--",IF($AB724&lt;=2,$Y724+1,($Y724+1)+ROUNDUP($AB724-2,0)*0.1))</f>
        <v>2.2</v>
      </c>
      <c r="AG724" s="566" t="n">
        <f aca="false">IF($D724=0.4,0.92,IF($D724=0.6,0.68,IF($D724=0.8,0.74,IF($D724=1,0.7,IF($D724=1.2,0.66,IF($D724=1.5,0.6,IF($D724&lt;=2,(2.4-(D724+0.3)),"--")))))))</f>
        <v>0.92</v>
      </c>
      <c r="AH724" s="547" t="n">
        <f aca="false">IF($Y724="--","--",IF($AE724&lt;=$W$4,ROUND(IF($AE724&lt;1.5,$AE724*$AF724*$AG724,1.5*$AF724*$AG724),2),0))</f>
        <v>2.35</v>
      </c>
      <c r="AI724" s="547" t="n">
        <f aca="false">IF($Y724="--","--",IF($AE724&gt;$W$4,ROUND(IF($AE724&lt;1.5,$AE724*$AF724*$AG724,1.5*$AF724*$AG724),2),0))</f>
        <v>0</v>
      </c>
      <c r="AJ724" s="547" t="n">
        <f aca="false">IF($Y724="--","--",IF($AE724&gt;$W$4,ROUND(IF($AE724&lt;1.5,0,IF($AE724&gt;3,1.5*$AF724*$AG724,($AE724-1.5)*$AF724*$AG724)),2),0))</f>
        <v>0</v>
      </c>
      <c r="AK724" s="547" t="n">
        <f aca="false">IF($Y724="--","--",IF($AE724&gt;$W$4,ROUND(IF($AE724&lt;3,0,IF($AE724&gt;4.5,1.5*$AF724*$AG724,($AE724-3)*$AF724*$AG724)),2),0))</f>
        <v>0</v>
      </c>
      <c r="AL724" s="547" t="n">
        <f aca="false">IF($Y724="--","--",IF($AE724&gt;$W$4,ROUND(IF($AE724&lt;4.5,0,IF($AE724&gt;6,($AE724-4.5)*$AF724*$AG724,($AE724-4.5)*$AF724*$AG724)),2),0))</f>
        <v>0</v>
      </c>
      <c r="AM724" s="544" t="n">
        <f aca="false">IF($Y724="--","--",IF($AE724&gt;$W$4,IF($AE724&lt;=4,ROUND(($AG724*4)*($AE724+0.5)*2,2),0),0))</f>
        <v>0</v>
      </c>
      <c r="AN724" s="548" t="n">
        <f aca="false">IF($Y724="--","--",IF($AE724&gt;$W$4,IF($AE724&gt;4,ROUND(($AG724*4)*($AE724+0.5)*2,2),0),0))</f>
        <v>0</v>
      </c>
      <c r="AO724" s="558" t="s">
        <v>1781</v>
      </c>
      <c r="AP724" s="570" t="s">
        <v>10</v>
      </c>
      <c r="AQ724" s="571" t="s">
        <v>1782</v>
      </c>
      <c r="AR724" s="560" t="n">
        <v>0.4</v>
      </c>
      <c r="AS724" s="561"/>
      <c r="AT724" s="561"/>
      <c r="AU724" s="562" t="n">
        <v>23</v>
      </c>
      <c r="AV724" s="560" t="n">
        <f aca="false">IF($Y724="--","--",Y724+0.2)</f>
        <v>1.4</v>
      </c>
      <c r="AW724" s="564" t="s">
        <v>1151</v>
      </c>
      <c r="AX724" s="561" t="n">
        <f aca="false">AV724</f>
        <v>1.4</v>
      </c>
      <c r="AY724" s="538" t="n">
        <f aca="false">IF(D724&gt;2,AU724,AU724-AV724)</f>
        <v>21.6</v>
      </c>
      <c r="AZ724" s="538" t="n">
        <f aca="false">N724</f>
        <v>0.1</v>
      </c>
      <c r="BA724" s="538" t="n">
        <f aca="false">P724</f>
        <v>1.08</v>
      </c>
      <c r="BB724" s="537" t="n">
        <f aca="false">IF(F724=0,IF(ROUND(AY724*(((N724*P724)+(((D724+M724*2)/6)*P724))-ROUND(((D724+M724*2)^2)*((PI()*96.379/(4*360))-((SIN((96.379/2)*PI()/180))*(COS((96.379/2)*PI()/180))/4)),4)),2),ROUND(AY724*(((N724*P724)+(((D724+M724*2)/4)*P724))-ROUND(((D724+M724*2)^2)*((PI()*120/(4*360))-((SIN((120/2)*PI()/180))*(COS((120/2)*PI()/180))/4)),4)),2)),0)</f>
        <v>4.37</v>
      </c>
      <c r="BC724" s="549" t="n">
        <f aca="false">IF(F724&gt;0,ROUND(AY724*N724*P724,2),0)</f>
        <v>0</v>
      </c>
      <c r="BD724" s="549" t="n">
        <f aca="false">SUM(Q724:U724,AH724:AL724)</f>
        <v>29.18</v>
      </c>
      <c r="BE724" s="549" t="n">
        <f aca="false">IF(F724=0,ROUND((PI()*((D724+M724*2)^2)/4)*AY724,2),ROUND((D724+M724*2)*(F724+M724*2)*AY724,2))</f>
        <v>3.91</v>
      </c>
      <c r="BF724" s="572" t="n">
        <f aca="false">IF(($I724+M724-0.15)&lt;=2,($I724+M724+0.15),IF(($I724+M724)&lt;=3,2.35,($I724+M724+0.2)-0.85))</f>
        <v>1.16235</v>
      </c>
      <c r="BG724" s="572" t="n">
        <f aca="false">IF(D724&gt;2,(I724-F724-M724-0.11),IF(($I724+M724)&lt;=2,0,IF(($I724+M724)&gt;3,0.85,(I724+M724+0.2-BF724))))</f>
        <v>0</v>
      </c>
      <c r="BH724" s="572" t="n">
        <f aca="false">IF(D724&gt;2,ROUND(((1.42+0.4)+(0.91+0.4))*2*BG724,2),ROUND(AV724*AX724*BF724,2))</f>
        <v>2.28</v>
      </c>
      <c r="BI724" s="572" t="n">
        <f aca="false">ROUND(((PI()*0.9^2)/4)*BG724,2)</f>
        <v>0</v>
      </c>
      <c r="BJ724" s="550" t="n">
        <f aca="false">ROUND(BD724-BE724-BH724-BI724-BB724-BC724,2)</f>
        <v>18.62</v>
      </c>
      <c r="BK724" s="516"/>
    </row>
    <row r="725" customFormat="false" ht="14.25" hidden="false" customHeight="false" outlineLevel="0" collapsed="false">
      <c r="A725" s="530" t="s">
        <v>1782</v>
      </c>
      <c r="B725" s="531" t="s">
        <v>10</v>
      </c>
      <c r="C725" s="532" t="s">
        <v>1428</v>
      </c>
      <c r="D725" s="533" t="n">
        <v>0.4</v>
      </c>
      <c r="E725" s="534"/>
      <c r="F725" s="534"/>
      <c r="G725" s="533" t="s">
        <v>1155</v>
      </c>
      <c r="H725" s="535" t="n">
        <v>7</v>
      </c>
      <c r="I725" s="536" t="n">
        <v>0.908500000000001</v>
      </c>
      <c r="J725" s="536" t="n">
        <v>0.832300000000001</v>
      </c>
      <c r="K725" s="536" t="n">
        <v>1.718</v>
      </c>
      <c r="L725" s="537" t="n">
        <f aca="false">ROUND((I725+J725)/2,2)</f>
        <v>0.87</v>
      </c>
      <c r="M725" s="538" t="n">
        <f aca="false">IF(F725=0,ROUND($D725*0.1,2),IF(D725&gt;2.8,0.18,0.15))</f>
        <v>0.04</v>
      </c>
      <c r="N725" s="538" t="n">
        <f aca="false">IF(F725=0,IF(ROUND($D725/4,2),IF(ROUND(($D725*1.2)/6,2)&lt;0.1,0.1,ROUND(($D725*1.2)/6,2))),0.5)</f>
        <v>0.1</v>
      </c>
      <c r="O725" s="537" t="n">
        <f aca="false">L725+M725+N725</f>
        <v>1.01</v>
      </c>
      <c r="P725" s="537" t="n">
        <f aca="false">IF(O725&lt;2,(D725+M725*2)+0.6,(D725+M725*2)+0.6+ROUNDUP(O725-2,0)*0.1)</f>
        <v>1.08</v>
      </c>
      <c r="Q725" s="539" t="n">
        <f aca="false">IF($O725&lt;=$W$4,ROUND(IF($O725&lt;1.5,$O725*$H725*$P725,1.5*$H725*$P725),2),0)</f>
        <v>7.64</v>
      </c>
      <c r="R725" s="539" t="n">
        <f aca="false">IF($O725&gt;$W$4,ROUND(IF($O725&lt;1.5,$O725*$H725*$P725,1.5*$H725*$P725),2),0)</f>
        <v>0</v>
      </c>
      <c r="S725" s="539" t="n">
        <f aca="false">IF($O725&gt;$W$4,ROUND(IF($O725&lt;1.5,0,IF($O725&gt;3,1.5*$H725*$P725,($O725-1.5)*$H725*$P725)),2),0)</f>
        <v>0</v>
      </c>
      <c r="T725" s="539" t="n">
        <f aca="false">IF($O725&gt;$W$4,ROUND(IF($O725&lt;3,0,IF($O725&gt;4.5,1.5*$H725*$P725,($O725-3)*$H725*$P725)),2),0)</f>
        <v>0</v>
      </c>
      <c r="U725" s="539" t="n">
        <f aca="false">IF($O725&gt;$W$4,ROUND(IF($O725&lt;4.5,0,IF($O725&gt;6,($O725-4.5)*$H725*$P725,($O725-4.5)*$H725*$P725)),2),0)</f>
        <v>0</v>
      </c>
      <c r="V725" s="540" t="n">
        <f aca="false">IF($O725&gt;$W$4,IF($O725&lt;=4,ROUND($H725*($O725+0.5)*2,2),0),0)</f>
        <v>0</v>
      </c>
      <c r="W725" s="541" t="n">
        <f aca="false">IF($O725&gt;$W$4,IF($O725&gt;4,ROUND($H725*($O725+0.5)*2,2),0),0)</f>
        <v>0</v>
      </c>
      <c r="X725" s="530" t="str">
        <f aca="false">A725</f>
        <v>JI3</v>
      </c>
      <c r="Y725" s="533" t="n">
        <f aca="false">IF($D725=0.4,1.2,IF($D725=0.6,1.2,IF($D725=0.8,1.3,IF($D725=1,1.5,IF($D725=1.2,1.7,IF($D725&lt;=2,2,"--"))))))</f>
        <v>1.2</v>
      </c>
      <c r="Z725" s="542" t="s">
        <v>1151</v>
      </c>
      <c r="AA725" s="534" t="n">
        <f aca="false">Y725</f>
        <v>1.2</v>
      </c>
      <c r="AB725" s="543" t="n">
        <f aca="false">IF($Y725="--","--",I725)</f>
        <v>0.908500000000001</v>
      </c>
      <c r="AC725" s="544" t="n">
        <f aca="false">IF($Y725="--","--",IF(D725&gt;1.5,0.15,ROUND($D725*0.1,2)))</f>
        <v>0.04</v>
      </c>
      <c r="AD725" s="544" t="n">
        <f aca="false">IF($Y725="--","--",0.15)</f>
        <v>0.15</v>
      </c>
      <c r="AE725" s="545" t="n">
        <f aca="false">IF($Y725="--","--",ROUND(AB725+AC725+AD725,2))</f>
        <v>1.1</v>
      </c>
      <c r="AF725" s="545" t="n">
        <f aca="false">IF($Y725="--","--",IF($AB725&lt;=2,$Y725+1,($Y725+1)+ROUNDUP($AB725-2,0)*0.1))</f>
        <v>2.2</v>
      </c>
      <c r="AG725" s="546" t="n">
        <f aca="false">IF($D725=0.4,0.92,IF($D725=0.6,0.68,IF($D725=0.8,0.74,IF($D725=1,0.7,IF($D725=1.2,0.66,IF($D725=1.5,0.6,IF($D725&lt;=2,(2.4-(D725+0.3)),"--")))))))</f>
        <v>0.92</v>
      </c>
      <c r="AH725" s="547" t="n">
        <f aca="false">IF($Y725="--","--",IF($AE725&lt;=$W$4,ROUND(IF($AE725&lt;1.5,$AE725*$AF725*$AG725,1.5*$AF725*$AG725),2),0))</f>
        <v>2.23</v>
      </c>
      <c r="AI725" s="547" t="n">
        <f aca="false">IF($Y725="--","--",IF($AE725&gt;$W$4,ROUND(IF($AE725&lt;1.5,$AE725*$AF725*$AG725,1.5*$AF725*$AG725),2),0))</f>
        <v>0</v>
      </c>
      <c r="AJ725" s="547" t="n">
        <f aca="false">IF($Y725="--","--",IF($AE725&gt;$W$4,ROUND(IF($AE725&lt;1.5,0,IF($AE725&gt;3,1.5*$AF725*$AG725,($AE725-1.5)*$AF725*$AG725)),2),0))</f>
        <v>0</v>
      </c>
      <c r="AK725" s="547" t="n">
        <f aca="false">IF($Y725="--","--",IF($AE725&gt;$W$4,ROUND(IF($AE725&lt;3,0,IF($AE725&gt;4.5,1.5*$AF725*$AG725,($AE725-3)*$AF725*$AG725)),2),0))</f>
        <v>0</v>
      </c>
      <c r="AL725" s="547" t="n">
        <f aca="false">IF($Y725="--","--",IF($AE725&gt;$W$4,ROUND(IF($AE725&lt;4.5,0,IF($AE725&gt;6,($AE725-4.5)*$AF725*$AG725,($AE725-4.5)*$AF725*$AG725)),2),0))</f>
        <v>0</v>
      </c>
      <c r="AM725" s="544" t="n">
        <f aca="false">IF($Y725="--","--",IF($AE725&gt;$W$4,IF($AE725&lt;=4,ROUND(($AG725*4)*($AE725+0.5)*2,2),0),0))</f>
        <v>0</v>
      </c>
      <c r="AN725" s="548" t="n">
        <f aca="false">IF($Y725="--","--",IF($AE725&gt;$W$4,IF($AE725&gt;4,ROUND(($AG725*4)*($AE725+0.5)*2,2),0),0))</f>
        <v>0</v>
      </c>
      <c r="AO725" s="530" t="s">
        <v>1782</v>
      </c>
      <c r="AP725" s="531" t="s">
        <v>10</v>
      </c>
      <c r="AQ725" s="532" t="s">
        <v>1428</v>
      </c>
      <c r="AR725" s="533" t="n">
        <v>0.4</v>
      </c>
      <c r="AS725" s="534"/>
      <c r="AT725" s="534"/>
      <c r="AU725" s="535" t="n">
        <v>7</v>
      </c>
      <c r="AV725" s="533" t="n">
        <f aca="false">IF($Y725="--","--",Y725+0.2)</f>
        <v>1.4</v>
      </c>
      <c r="AW725" s="542" t="s">
        <v>1151</v>
      </c>
      <c r="AX725" s="534" t="n">
        <f aca="false">AV725</f>
        <v>1.4</v>
      </c>
      <c r="AY725" s="538" t="n">
        <f aca="false">IF(D725&gt;2,AU725,AU725-AV725)</f>
        <v>5.6</v>
      </c>
      <c r="AZ725" s="538" t="n">
        <f aca="false">N725</f>
        <v>0.1</v>
      </c>
      <c r="BA725" s="538" t="n">
        <f aca="false">P725</f>
        <v>1.08</v>
      </c>
      <c r="BB725" s="537" t="n">
        <f aca="false">IF(F725=0,IF(ROUND(AY725*(((N725*P725)+(((D725+M725*2)/6)*P725))-ROUND(((D725+M725*2)^2)*((PI()*96.379/(4*360))-((SIN((96.379/2)*PI()/180))*(COS((96.379/2)*PI()/180))/4)),4)),2),ROUND(AY725*(((N725*P725)+(((D725+M725*2)/4)*P725))-ROUND(((D725+M725*2)^2)*((PI()*120/(4*360))-((SIN((120/2)*PI()/180))*(COS((120/2)*PI()/180))/4)),4)),2)),0)</f>
        <v>1.13</v>
      </c>
      <c r="BC725" s="549" t="n">
        <f aca="false">IF(F725&gt;0,ROUND(AY725*N725*P725,2),0)</f>
        <v>0</v>
      </c>
      <c r="BD725" s="549" t="n">
        <f aca="false">SUM(Q725:U725,AH725:AL725)</f>
        <v>9.87</v>
      </c>
      <c r="BE725" s="549" t="n">
        <f aca="false">IF(F725=0,ROUND((PI()*((D725+M725*2)^2)/4)*AY725,2),ROUND((D725+M725*2)*(F725+M725*2)*AY725,2))</f>
        <v>1.01</v>
      </c>
      <c r="BF725" s="539" t="n">
        <f aca="false">IF(($I725+M725-0.15)&lt;=2,($I725+M725+0.15),IF(($I725+M725)&lt;=3,2.35,($I725+M725+0.2)-0.85))</f>
        <v>1.0985</v>
      </c>
      <c r="BG725" s="539" t="n">
        <f aca="false">IF(D725&gt;2,(I725-F725-M725-0.11),IF(($I725+M725)&lt;=2,0,IF(($I725+M725)&gt;3,0.85,(I725+M725+0.2-BF725))))</f>
        <v>0</v>
      </c>
      <c r="BH725" s="539" t="n">
        <f aca="false">IF(D725&gt;2,ROUND(((1.42+0.4)+(0.91+0.4))*2*BG725,2),ROUND(AV725*AX725*BF725,2))</f>
        <v>2.15</v>
      </c>
      <c r="BI725" s="539" t="n">
        <f aca="false">ROUND(((PI()*0.9^2)/4)*BG725,2)</f>
        <v>0</v>
      </c>
      <c r="BJ725" s="550" t="n">
        <f aca="false">ROUND(BD725-BE725-BH725-BI725-BB725-BC725,2)</f>
        <v>5.58</v>
      </c>
      <c r="BK725" s="516"/>
    </row>
    <row r="726" customFormat="false" ht="14.25" hidden="false" customHeight="false" outlineLevel="0" collapsed="false">
      <c r="A726" s="503"/>
      <c r="B726" s="504"/>
      <c r="C726" s="604"/>
      <c r="D726" s="505"/>
      <c r="E726" s="505"/>
      <c r="F726" s="505"/>
      <c r="G726" s="505"/>
      <c r="H726" s="507"/>
      <c r="I726" s="508"/>
      <c r="J726" s="508"/>
      <c r="K726" s="508"/>
      <c r="L726" s="509"/>
      <c r="M726" s="510"/>
      <c r="N726" s="510"/>
      <c r="O726" s="509"/>
      <c r="P726" s="509"/>
      <c r="Q726" s="511"/>
      <c r="R726" s="511"/>
      <c r="S726" s="511"/>
      <c r="T726" s="511"/>
      <c r="U726" s="511"/>
      <c r="V726" s="512"/>
      <c r="W726" s="513"/>
      <c r="X726" s="503"/>
      <c r="Y726" s="505"/>
      <c r="Z726" s="551"/>
      <c r="AA726" s="505"/>
      <c r="AB726" s="552"/>
      <c r="AC726" s="553"/>
      <c r="AD726" s="553"/>
      <c r="AE726" s="554"/>
      <c r="AF726" s="554"/>
      <c r="AG726" s="551"/>
      <c r="AH726" s="555"/>
      <c r="AI726" s="555"/>
      <c r="AJ726" s="555"/>
      <c r="AK726" s="555"/>
      <c r="AL726" s="555"/>
      <c r="AM726" s="553"/>
      <c r="AN726" s="556"/>
      <c r="AO726" s="503"/>
      <c r="AP726" s="504"/>
      <c r="AQ726" s="604"/>
      <c r="AR726" s="505"/>
      <c r="AS726" s="505"/>
      <c r="AT726" s="505"/>
      <c r="AU726" s="507"/>
      <c r="AV726" s="505"/>
      <c r="AW726" s="551"/>
      <c r="AX726" s="505"/>
      <c r="AY726" s="510"/>
      <c r="AZ726" s="510"/>
      <c r="BA726" s="510"/>
      <c r="BB726" s="509"/>
      <c r="BC726" s="509"/>
      <c r="BD726" s="509"/>
      <c r="BE726" s="509"/>
      <c r="BF726" s="511"/>
      <c r="BG726" s="511"/>
      <c r="BH726" s="511"/>
      <c r="BI726" s="511"/>
      <c r="BJ726" s="515"/>
      <c r="BK726" s="516"/>
    </row>
    <row r="727" s="456" customFormat="true" ht="14.25" hidden="false" customHeight="false" outlineLevel="0" collapsed="false">
      <c r="A727" s="517" t="s">
        <v>1783</v>
      </c>
      <c r="B727" s="504"/>
      <c r="C727" s="504"/>
      <c r="D727" s="505"/>
      <c r="E727" s="505"/>
      <c r="F727" s="505"/>
      <c r="G727" s="506"/>
      <c r="H727" s="507"/>
      <c r="I727" s="508"/>
      <c r="J727" s="508"/>
      <c r="K727" s="508"/>
      <c r="L727" s="509"/>
      <c r="M727" s="510"/>
      <c r="N727" s="510"/>
      <c r="O727" s="509"/>
      <c r="P727" s="509"/>
      <c r="Q727" s="511"/>
      <c r="R727" s="511"/>
      <c r="S727" s="511"/>
      <c r="T727" s="511"/>
      <c r="U727" s="511"/>
      <c r="V727" s="512"/>
      <c r="W727" s="513"/>
      <c r="X727" s="518" t="str">
        <f aca="false">$A727</f>
        <v>BACIA JJ - JOÃO MENDES  (J)</v>
      </c>
      <c r="Y727" s="505"/>
      <c r="Z727" s="551"/>
      <c r="AA727" s="505"/>
      <c r="AB727" s="552"/>
      <c r="AC727" s="553"/>
      <c r="AD727" s="553"/>
      <c r="AE727" s="554"/>
      <c r="AF727" s="554"/>
      <c r="AG727" s="551"/>
      <c r="AH727" s="555"/>
      <c r="AI727" s="555"/>
      <c r="AJ727" s="555"/>
      <c r="AK727" s="555"/>
      <c r="AL727" s="555"/>
      <c r="AM727" s="553"/>
      <c r="AN727" s="556"/>
      <c r="AO727" s="518" t="str">
        <f aca="false">$A727</f>
        <v>BACIA JJ - JOÃO MENDES  (J)</v>
      </c>
      <c r="AP727" s="504"/>
      <c r="AQ727" s="504"/>
      <c r="AR727" s="505"/>
      <c r="AS727" s="505"/>
      <c r="AT727" s="505"/>
      <c r="AU727" s="507"/>
      <c r="AV727" s="506"/>
      <c r="AW727" s="506"/>
      <c r="AX727" s="506"/>
      <c r="AY727" s="510"/>
      <c r="AZ727" s="510"/>
      <c r="BA727" s="510"/>
      <c r="BB727" s="509"/>
      <c r="BC727" s="509"/>
      <c r="BD727" s="509"/>
      <c r="BE727" s="509"/>
      <c r="BF727" s="509"/>
      <c r="BG727" s="509"/>
      <c r="BH727" s="509"/>
      <c r="BI727" s="509"/>
      <c r="BJ727" s="515"/>
      <c r="BK727" s="516"/>
    </row>
    <row r="728" customFormat="false" ht="14.25" hidden="false" customHeight="false" outlineLevel="0" collapsed="false">
      <c r="A728" s="557" t="s">
        <v>1657</v>
      </c>
      <c r="B728" s="504"/>
      <c r="C728" s="504"/>
      <c r="D728" s="505"/>
      <c r="E728" s="505"/>
      <c r="F728" s="505"/>
      <c r="G728" s="506"/>
      <c r="H728" s="507"/>
      <c r="I728" s="508"/>
      <c r="J728" s="508"/>
      <c r="K728" s="508"/>
      <c r="L728" s="509"/>
      <c r="M728" s="510"/>
      <c r="N728" s="510"/>
      <c r="O728" s="509"/>
      <c r="P728" s="509"/>
      <c r="Q728" s="511"/>
      <c r="R728" s="511"/>
      <c r="S728" s="511"/>
      <c r="T728" s="511"/>
      <c r="U728" s="511"/>
      <c r="V728" s="512"/>
      <c r="W728" s="513"/>
      <c r="X728" s="528" t="str">
        <f aca="false">$A728</f>
        <v>Rua Angeolina Petropolis</v>
      </c>
      <c r="Y728" s="522"/>
      <c r="Z728" s="522"/>
      <c r="AA728" s="522"/>
      <c r="AB728" s="525"/>
      <c r="AC728" s="525"/>
      <c r="AD728" s="525"/>
      <c r="AE728" s="525"/>
      <c r="AF728" s="523"/>
      <c r="AG728" s="525"/>
      <c r="AH728" s="525"/>
      <c r="AI728" s="525"/>
      <c r="AJ728" s="525"/>
      <c r="AK728" s="525"/>
      <c r="AL728" s="525"/>
      <c r="AM728" s="525"/>
      <c r="AN728" s="527"/>
      <c r="AO728" s="557" t="str">
        <f aca="false">$A728</f>
        <v>Rua Angeolina Petropolis</v>
      </c>
      <c r="AP728" s="504"/>
      <c r="AQ728" s="504"/>
      <c r="AR728" s="505"/>
      <c r="AS728" s="505"/>
      <c r="AT728" s="505"/>
      <c r="AU728" s="507"/>
      <c r="AV728" s="506"/>
      <c r="AW728" s="506"/>
      <c r="AX728" s="506"/>
      <c r="AY728" s="510"/>
      <c r="AZ728" s="510"/>
      <c r="BA728" s="510"/>
      <c r="BB728" s="509"/>
      <c r="BC728" s="509"/>
      <c r="BD728" s="509"/>
      <c r="BE728" s="509"/>
      <c r="BF728" s="509"/>
      <c r="BG728" s="509"/>
      <c r="BH728" s="509"/>
      <c r="BI728" s="509"/>
      <c r="BJ728" s="515"/>
      <c r="BK728" s="516"/>
    </row>
    <row r="729" customFormat="false" ht="14.25" hidden="false" customHeight="false" outlineLevel="0" collapsed="false">
      <c r="A729" s="558" t="s">
        <v>1784</v>
      </c>
      <c r="B729" s="570" t="s">
        <v>10</v>
      </c>
      <c r="C729" s="571" t="s">
        <v>1785</v>
      </c>
      <c r="D729" s="560" t="n">
        <v>0.4</v>
      </c>
      <c r="E729" s="561"/>
      <c r="F729" s="561"/>
      <c r="G729" s="560" t="s">
        <v>1155</v>
      </c>
      <c r="H729" s="562" t="n">
        <v>40</v>
      </c>
      <c r="I729" s="563" t="n">
        <v>0.81</v>
      </c>
      <c r="J729" s="563" t="n">
        <v>0.9024</v>
      </c>
      <c r="K729" s="536" t="n">
        <v>0</v>
      </c>
      <c r="L729" s="537" t="n">
        <f aca="false">ROUND((I729+J729)/2,2)</f>
        <v>0.86</v>
      </c>
      <c r="M729" s="538" t="n">
        <f aca="false">IF(F729=0,ROUND($D729*0.1,2),IF(D729&gt;2.8,0.18,0.15))</f>
        <v>0.04</v>
      </c>
      <c r="N729" s="538" t="n">
        <f aca="false">IF(F729=0,IF(ROUND($D729/4,2),IF(ROUND(($D729*1.2)/6,2)&lt;0.1,0.1,ROUND(($D729*1.2)/6,2))),0.5)</f>
        <v>0.1</v>
      </c>
      <c r="O729" s="537" t="n">
        <f aca="false">L729+M729+N729</f>
        <v>1</v>
      </c>
      <c r="P729" s="537" t="n">
        <f aca="false">IF(O729&lt;2,(D729+M729*2)+0.6,(D729+M729*2)+0.6+ROUNDUP(O729-2,0)*0.1)</f>
        <v>1.08</v>
      </c>
      <c r="Q729" s="539" t="n">
        <f aca="false">IF($O729&lt;=$W$4,ROUND(IF($O729&lt;1.5,$O729*$H729*$P729,1.5*$H729*$P729),2),0)</f>
        <v>43.2</v>
      </c>
      <c r="R729" s="539" t="n">
        <f aca="false">IF($O729&gt;$W$4,ROUND(IF($O729&lt;1.5,$O729*$H729*$P729,1.5*$H729*$P729),2),0)</f>
        <v>0</v>
      </c>
      <c r="S729" s="539" t="n">
        <f aca="false">IF($O729&gt;$W$4,ROUND(IF($O729&lt;1.5,0,IF($O729&gt;3,1.5*$H729*$P729,($O729-1.5)*$H729*$P729)),2),0)</f>
        <v>0</v>
      </c>
      <c r="T729" s="539" t="n">
        <f aca="false">IF($O729&gt;$W$4,ROUND(IF($O729&lt;3,0,IF($O729&gt;4.5,1.5*$H729*$P729,($O729-3)*$H729*$P729)),2),0)</f>
        <v>0</v>
      </c>
      <c r="U729" s="539" t="n">
        <f aca="false">IF($O729&gt;$W$4,ROUND(IF($O729&lt;4.5,0,IF($O729&gt;6,($O729-4.5)*$H729*$P729,($O729-4.5)*$H729*$P729)),2),0)</f>
        <v>0</v>
      </c>
      <c r="V729" s="540" t="n">
        <f aca="false">IF($O729&gt;$W$4,IF($O729&lt;=4,ROUND($H729*($O729+0.5)*2,2),0),0)</f>
        <v>0</v>
      </c>
      <c r="W729" s="541" t="n">
        <f aca="false">IF($O729&gt;$W$4,IF($O729&gt;4,ROUND($H729*($O729+0.5)*2,2),0),0)</f>
        <v>0</v>
      </c>
      <c r="X729" s="558" t="str">
        <f aca="false">A729</f>
        <v>JJ1</v>
      </c>
      <c r="Y729" s="560" t="n">
        <f aca="false">IF($D729=0.4,1.2,IF($D729=0.6,1.2,IF($D729=0.8,1.3,IF($D729=1,1.5,IF($D729=1.2,1.7,IF($D729&lt;=2,2,"--"))))))</f>
        <v>1.2</v>
      </c>
      <c r="Z729" s="564" t="s">
        <v>1151</v>
      </c>
      <c r="AA729" s="561" t="n">
        <f aca="false">Y729</f>
        <v>1.2</v>
      </c>
      <c r="AB729" s="543" t="n">
        <f aca="false">IF($Y729="--","--",I729)</f>
        <v>0.81</v>
      </c>
      <c r="AC729" s="544" t="n">
        <f aca="false">IF($Y729="--","--",IF(D729&gt;1.5,0.15,ROUND($D729*0.1,2)))</f>
        <v>0.04</v>
      </c>
      <c r="AD729" s="544" t="n">
        <f aca="false">IF($Y729="--","--",0.15)</f>
        <v>0.15</v>
      </c>
      <c r="AE729" s="545" t="n">
        <f aca="false">IF($Y729="--","--",ROUND(AB729+AC729+AD729,2))</f>
        <v>1</v>
      </c>
      <c r="AF729" s="565" t="n">
        <f aca="false">IF($Y729="--","--",IF($AB729&lt;=2,$Y729+1,($Y729+1)+ROUNDUP($AB729-2,0)*0.1))</f>
        <v>2.2</v>
      </c>
      <c r="AG729" s="566" t="n">
        <f aca="false">IF($D729=0.4,0.92,IF($D729=0.6,0.68,IF($D729=0.8,0.74,IF($D729=1,0.7,IF($D729=1.2,0.66,IF($D729=1.5,0.6,IF($D729&lt;=2,(2.4-(D729+0.3)),"--")))))))</f>
        <v>0.92</v>
      </c>
      <c r="AH729" s="547" t="n">
        <f aca="false">IF($Y729="--","--",IF($AE729&lt;=$W$4,ROUND(IF($AE729&lt;1.5,$AE729*$AF729*$AG729,1.5*$AF729*$AG729),2),0))</f>
        <v>2.02</v>
      </c>
      <c r="AI729" s="547" t="n">
        <f aca="false">IF($Y729="--","--",IF($AE729&gt;$W$4,ROUND(IF($AE729&lt;1.5,$AE729*$AF729*$AG729,1.5*$AF729*$AG729),2),0))</f>
        <v>0</v>
      </c>
      <c r="AJ729" s="547" t="n">
        <f aca="false">IF($Y729="--","--",IF($AE729&gt;$W$4,ROUND(IF($AE729&lt;1.5,0,IF($AE729&gt;3,1.5*$AF729*$AG729,($AE729-1.5)*$AF729*$AG729)),2),0))</f>
        <v>0</v>
      </c>
      <c r="AK729" s="547" t="n">
        <f aca="false">IF($Y729="--","--",IF($AE729&gt;$W$4,ROUND(IF($AE729&lt;3,0,IF($AE729&gt;4.5,1.5*$AF729*$AG729,($AE729-3)*$AF729*$AG729)),2),0))</f>
        <v>0</v>
      </c>
      <c r="AL729" s="547" t="n">
        <f aca="false">IF($Y729="--","--",IF($AE729&gt;$W$4,ROUND(IF($AE729&lt;4.5,0,IF($AE729&gt;6,($AE729-4.5)*$AF729*$AG729,($AE729-4.5)*$AF729*$AG729)),2),0))</f>
        <v>0</v>
      </c>
      <c r="AM729" s="544" t="n">
        <f aca="false">IF($Y729="--","--",IF($AE729&gt;$W$4,IF($AE729&lt;=4,ROUND(($AG729*4)*($AE729+0.5)*2,2),0),0))</f>
        <v>0</v>
      </c>
      <c r="AN729" s="548" t="n">
        <f aca="false">IF($Y729="--","--",IF($AE729&gt;$W$4,IF($AE729&gt;4,ROUND(($AG729*4)*($AE729+0.5)*2,2),0),0))</f>
        <v>0</v>
      </c>
      <c r="AO729" s="558" t="s">
        <v>1784</v>
      </c>
      <c r="AP729" s="570" t="s">
        <v>10</v>
      </c>
      <c r="AQ729" s="571" t="s">
        <v>1785</v>
      </c>
      <c r="AR729" s="560" t="n">
        <v>0.4</v>
      </c>
      <c r="AS729" s="561"/>
      <c r="AT729" s="561"/>
      <c r="AU729" s="562" t="n">
        <v>40</v>
      </c>
      <c r="AV729" s="560" t="n">
        <f aca="false">IF($Y729="--","--",Y729+0.2)</f>
        <v>1.4</v>
      </c>
      <c r="AW729" s="564" t="s">
        <v>1151</v>
      </c>
      <c r="AX729" s="561" t="n">
        <f aca="false">AV729</f>
        <v>1.4</v>
      </c>
      <c r="AY729" s="538" t="n">
        <f aca="false">IF(D729&gt;2,AU729,AU729-AV729)</f>
        <v>38.6</v>
      </c>
      <c r="AZ729" s="538" t="n">
        <f aca="false">N729</f>
        <v>0.1</v>
      </c>
      <c r="BA729" s="538" t="n">
        <f aca="false">P729</f>
        <v>1.08</v>
      </c>
      <c r="BB729" s="537" t="n">
        <f aca="false">IF(F729=0,IF(ROUND(AY729*(((N729*P729)+(((D729+M729*2)/6)*P729))-ROUND(((D729+M729*2)^2)*((PI()*96.379/(4*360))-((SIN((96.379/2)*PI()/180))*(COS((96.379/2)*PI()/180))/4)),4)),2),ROUND(AY729*(((N729*P729)+(((D729+M729*2)/4)*P729))-ROUND(((D729+M729*2)^2)*((PI()*120/(4*360))-((SIN((120/2)*PI()/180))*(COS((120/2)*PI()/180))/4)),4)),2)),0)</f>
        <v>7.8</v>
      </c>
      <c r="BC729" s="549" t="n">
        <f aca="false">IF(F729&gt;0,ROUND(AY729*N729*P729,2),0)</f>
        <v>0</v>
      </c>
      <c r="BD729" s="549" t="n">
        <f aca="false">SUM(Q729:U729,AH729:AL729)</f>
        <v>45.22</v>
      </c>
      <c r="BE729" s="549" t="n">
        <f aca="false">IF(F729=0,ROUND((PI()*((D729+M729*2)^2)/4)*AY729,2),ROUND((D729+M729*2)*(F729+M729*2)*AY729,2))</f>
        <v>6.98</v>
      </c>
      <c r="BF729" s="572" t="n">
        <f aca="false">IF(($I729+M729-0.15)&lt;=2,($I729+M729+0.15),IF(($I729+M729)&lt;=3,2.35,($I729+M729+0.2)-0.85))</f>
        <v>1</v>
      </c>
      <c r="BG729" s="572" t="n">
        <f aca="false">IF(D729&gt;2,(I729-F729-M729-0.11),IF(($I729+M729)&lt;=2,0,IF(($I729+M729)&gt;3,0.85,(I729+M729+0.2-BF729))))</f>
        <v>0</v>
      </c>
      <c r="BH729" s="572" t="n">
        <f aca="false">IF(D729&gt;2,ROUND(((1.42+0.4)+(0.91+0.4))*2*BG729,2),ROUND(AV729*AX729*BF729,2))</f>
        <v>1.96</v>
      </c>
      <c r="BI729" s="572" t="n">
        <f aca="false">ROUND(((PI()*0.9^2)/4)*BG729,2)</f>
        <v>0</v>
      </c>
      <c r="BJ729" s="550" t="n">
        <f aca="false">ROUND(BD729-BE729-BH729-BI729-BB729-BC729,2)</f>
        <v>28.48</v>
      </c>
      <c r="BK729" s="516"/>
    </row>
    <row r="730" customFormat="false" ht="14.25" hidden="false" customHeight="false" outlineLevel="0" collapsed="false">
      <c r="A730" s="530" t="s">
        <v>1785</v>
      </c>
      <c r="B730" s="531" t="s">
        <v>10</v>
      </c>
      <c r="C730" s="532" t="s">
        <v>1428</v>
      </c>
      <c r="D730" s="533" t="n">
        <v>0.4</v>
      </c>
      <c r="E730" s="534"/>
      <c r="F730" s="534"/>
      <c r="G730" s="533" t="s">
        <v>1155</v>
      </c>
      <c r="H730" s="535" t="n">
        <v>5</v>
      </c>
      <c r="I730" s="536" t="n">
        <v>0.9024</v>
      </c>
      <c r="J730" s="536" t="n">
        <v>0.957999999999999</v>
      </c>
      <c r="K730" s="536" t="n">
        <v>1.569</v>
      </c>
      <c r="L730" s="537" t="n">
        <f aca="false">ROUND((I730+J730)/2,2)</f>
        <v>0.93</v>
      </c>
      <c r="M730" s="538" t="n">
        <f aca="false">IF(F730=0,ROUND($D730*0.1,2),IF(D730&gt;2.8,0.18,0.15))</f>
        <v>0.04</v>
      </c>
      <c r="N730" s="538" t="n">
        <f aca="false">IF(F730=0,IF(ROUND($D730/4,2),IF(ROUND(($D730*1.2)/6,2)&lt;0.1,0.1,ROUND(($D730*1.2)/6,2))),0.5)</f>
        <v>0.1</v>
      </c>
      <c r="O730" s="537" t="n">
        <f aca="false">L730+M730+N730</f>
        <v>1.07</v>
      </c>
      <c r="P730" s="537" t="n">
        <f aca="false">IF(O730&lt;2,(D730+M730*2)+0.6,(D730+M730*2)+0.6+ROUNDUP(O730-2,0)*0.1)</f>
        <v>1.08</v>
      </c>
      <c r="Q730" s="539" t="n">
        <f aca="false">IF($O730&lt;=$W$4,ROUND(IF($O730&lt;1.5,$O730*$H730*$P730,1.5*$H730*$P730),2),0)</f>
        <v>5.78</v>
      </c>
      <c r="R730" s="539" t="n">
        <f aca="false">IF($O730&gt;$W$4,ROUND(IF($O730&lt;1.5,$O730*$H730*$P730,1.5*$H730*$P730),2),0)</f>
        <v>0</v>
      </c>
      <c r="S730" s="539" t="n">
        <f aca="false">IF($O730&gt;$W$4,ROUND(IF($O730&lt;1.5,0,IF($O730&gt;3,1.5*$H730*$P730,($O730-1.5)*$H730*$P730)),2),0)</f>
        <v>0</v>
      </c>
      <c r="T730" s="539" t="n">
        <f aca="false">IF($O730&gt;$W$4,ROUND(IF($O730&lt;3,0,IF($O730&gt;4.5,1.5*$H730*$P730,($O730-3)*$H730*$P730)),2),0)</f>
        <v>0</v>
      </c>
      <c r="U730" s="539" t="n">
        <f aca="false">IF($O730&gt;$W$4,ROUND(IF($O730&lt;4.5,0,IF($O730&gt;6,($O730-4.5)*$H730*$P730,($O730-4.5)*$H730*$P730)),2),0)</f>
        <v>0</v>
      </c>
      <c r="V730" s="540" t="n">
        <f aca="false">IF($O730&gt;$W$4,IF($O730&lt;=4,ROUND($H730*($O730+0.5)*2,2),0),0)</f>
        <v>0</v>
      </c>
      <c r="W730" s="541" t="n">
        <f aca="false">IF($O730&gt;$W$4,IF($O730&gt;4,ROUND($H730*($O730+0.5)*2,2),0),0)</f>
        <v>0</v>
      </c>
      <c r="X730" s="530" t="str">
        <f aca="false">A730</f>
        <v>JJ2</v>
      </c>
      <c r="Y730" s="533" t="n">
        <f aca="false">IF($D730=0.4,1.2,IF($D730=0.6,1.2,IF($D730=0.8,1.3,IF($D730=1,1.5,IF($D730=1.2,1.7,IF($D730&lt;=2,2,"--"))))))</f>
        <v>1.2</v>
      </c>
      <c r="Z730" s="542" t="s">
        <v>1151</v>
      </c>
      <c r="AA730" s="534" t="n">
        <f aca="false">Y730</f>
        <v>1.2</v>
      </c>
      <c r="AB730" s="543" t="n">
        <f aca="false">IF($Y730="--","--",I730)</f>
        <v>0.9024</v>
      </c>
      <c r="AC730" s="544" t="n">
        <f aca="false">IF($Y730="--","--",IF(D730&gt;1.5,0.15,ROUND($D730*0.1,2)))</f>
        <v>0.04</v>
      </c>
      <c r="AD730" s="544" t="n">
        <f aca="false">IF($Y730="--","--",0.15)</f>
        <v>0.15</v>
      </c>
      <c r="AE730" s="545" t="n">
        <f aca="false">IF($Y730="--","--",ROUND(AB730+AC730+AD730,2))</f>
        <v>1.09</v>
      </c>
      <c r="AF730" s="545" t="n">
        <f aca="false">IF($Y730="--","--",IF($AB730&lt;=2,$Y730+1,($Y730+1)+ROUNDUP($AB730-2,0)*0.1))</f>
        <v>2.2</v>
      </c>
      <c r="AG730" s="546" t="n">
        <f aca="false">IF($D730=0.4,0.92,IF($D730=0.6,0.68,IF($D730=0.8,0.74,IF($D730=1,0.7,IF($D730=1.2,0.66,IF($D730=1.5,0.6,IF($D730&lt;=2,(2.4-(D730+0.3)),"--")))))))</f>
        <v>0.92</v>
      </c>
      <c r="AH730" s="547" t="n">
        <f aca="false">IF($Y730="--","--",IF($AE730&lt;=$W$4,ROUND(IF($AE730&lt;1.5,$AE730*$AF730*$AG730,1.5*$AF730*$AG730),2),0))</f>
        <v>2.21</v>
      </c>
      <c r="AI730" s="547" t="n">
        <f aca="false">IF($Y730="--","--",IF($AE730&gt;$W$4,ROUND(IF($AE730&lt;1.5,$AE730*$AF730*$AG730,1.5*$AF730*$AG730),2),0))</f>
        <v>0</v>
      </c>
      <c r="AJ730" s="547" t="n">
        <f aca="false">IF($Y730="--","--",IF($AE730&gt;$W$4,ROUND(IF($AE730&lt;1.5,0,IF($AE730&gt;3,1.5*$AF730*$AG730,($AE730-1.5)*$AF730*$AG730)),2),0))</f>
        <v>0</v>
      </c>
      <c r="AK730" s="547" t="n">
        <f aca="false">IF($Y730="--","--",IF($AE730&gt;$W$4,ROUND(IF($AE730&lt;3,0,IF($AE730&gt;4.5,1.5*$AF730*$AG730,($AE730-3)*$AF730*$AG730)),2),0))</f>
        <v>0</v>
      </c>
      <c r="AL730" s="547" t="n">
        <f aca="false">IF($Y730="--","--",IF($AE730&gt;$W$4,ROUND(IF($AE730&lt;4.5,0,IF($AE730&gt;6,($AE730-4.5)*$AF730*$AG730,($AE730-4.5)*$AF730*$AG730)),2),0))</f>
        <v>0</v>
      </c>
      <c r="AM730" s="544" t="n">
        <f aca="false">IF($Y730="--","--",IF($AE730&gt;$W$4,IF($AE730&lt;=4,ROUND(($AG730*4)*($AE730+0.5)*2,2),0),0))</f>
        <v>0</v>
      </c>
      <c r="AN730" s="548" t="n">
        <f aca="false">IF($Y730="--","--",IF($AE730&gt;$W$4,IF($AE730&gt;4,ROUND(($AG730*4)*($AE730+0.5)*2,2),0),0))</f>
        <v>0</v>
      </c>
      <c r="AO730" s="530" t="s">
        <v>1785</v>
      </c>
      <c r="AP730" s="531" t="s">
        <v>10</v>
      </c>
      <c r="AQ730" s="532" t="s">
        <v>1428</v>
      </c>
      <c r="AR730" s="533" t="n">
        <v>0.4</v>
      </c>
      <c r="AS730" s="534"/>
      <c r="AT730" s="534"/>
      <c r="AU730" s="535" t="n">
        <v>5</v>
      </c>
      <c r="AV730" s="533" t="n">
        <f aca="false">IF($Y730="--","--",Y730+0.2)</f>
        <v>1.4</v>
      </c>
      <c r="AW730" s="542" t="s">
        <v>1151</v>
      </c>
      <c r="AX730" s="534" t="n">
        <f aca="false">AV730</f>
        <v>1.4</v>
      </c>
      <c r="AY730" s="538" t="n">
        <f aca="false">IF(D730&gt;2,AU730,AU730-AV730)</f>
        <v>3.6</v>
      </c>
      <c r="AZ730" s="538" t="n">
        <f aca="false">N730</f>
        <v>0.1</v>
      </c>
      <c r="BA730" s="538" t="n">
        <f aca="false">P730</f>
        <v>1.08</v>
      </c>
      <c r="BB730" s="537" t="n">
        <f aca="false">IF(F730=0,IF(ROUND(AY730*(((N730*P730)+(((D730+M730*2)/6)*P730))-ROUND(((D730+M730*2)^2)*((PI()*96.379/(4*360))-((SIN((96.379/2)*PI()/180))*(COS((96.379/2)*PI()/180))/4)),4)),2),ROUND(AY730*(((N730*P730)+(((D730+M730*2)/4)*P730))-ROUND(((D730+M730*2)^2)*((PI()*120/(4*360))-((SIN((120/2)*PI()/180))*(COS((120/2)*PI()/180))/4)),4)),2)),0)</f>
        <v>0.73</v>
      </c>
      <c r="BC730" s="549" t="n">
        <f aca="false">IF(F730&gt;0,ROUND(AY730*N730*P730,2),0)</f>
        <v>0</v>
      </c>
      <c r="BD730" s="549" t="n">
        <f aca="false">SUM(Q730:U730,AH730:AL730)</f>
        <v>7.99</v>
      </c>
      <c r="BE730" s="549" t="n">
        <f aca="false">IF(F730=0,ROUND((PI()*((D730+M730*2)^2)/4)*AY730,2),ROUND((D730+M730*2)*(F730+M730*2)*AY730,2))</f>
        <v>0.65</v>
      </c>
      <c r="BF730" s="539" t="n">
        <f aca="false">IF(($I730+M730-0.15)&lt;=2,($I730+M730+0.15),IF(($I730+M730)&lt;=3,2.35,($I730+M730+0.2)-0.85))</f>
        <v>1.0924</v>
      </c>
      <c r="BG730" s="539" t="n">
        <f aca="false">IF(D730&gt;2,(I730-F730-M730-0.11),IF(($I730+M730)&lt;=2,0,IF(($I730+M730)&gt;3,0.85,(I730+M730+0.2-BF730))))</f>
        <v>0</v>
      </c>
      <c r="BH730" s="539" t="n">
        <f aca="false">IF(D730&gt;2,ROUND(((1.42+0.4)+(0.91+0.4))*2*BG730,2),ROUND(AV730*AX730*BF730,2))</f>
        <v>2.14</v>
      </c>
      <c r="BI730" s="539" t="n">
        <f aca="false">ROUND(((PI()*0.9^2)/4)*BG730,2)</f>
        <v>0</v>
      </c>
      <c r="BJ730" s="550" t="n">
        <f aca="false">ROUND(BD730-BE730-BH730-BI730-BB730-BC730,2)</f>
        <v>4.47</v>
      </c>
      <c r="BK730" s="516"/>
    </row>
    <row r="731" customFormat="false" ht="14.25" hidden="false" customHeight="false" outlineLevel="0" collapsed="false">
      <c r="A731" s="503"/>
      <c r="B731" s="504"/>
      <c r="C731" s="604"/>
      <c r="D731" s="505"/>
      <c r="E731" s="505"/>
      <c r="F731" s="505"/>
      <c r="G731" s="505"/>
      <c r="H731" s="507"/>
      <c r="I731" s="508"/>
      <c r="J731" s="508"/>
      <c r="K731" s="508"/>
      <c r="L731" s="509"/>
      <c r="M731" s="510"/>
      <c r="N731" s="510"/>
      <c r="O731" s="509"/>
      <c r="P731" s="509"/>
      <c r="Q731" s="511"/>
      <c r="R731" s="511"/>
      <c r="S731" s="511"/>
      <c r="T731" s="511"/>
      <c r="U731" s="511"/>
      <c r="V731" s="512"/>
      <c r="W731" s="513"/>
      <c r="X731" s="503"/>
      <c r="Y731" s="505"/>
      <c r="Z731" s="551"/>
      <c r="AA731" s="505"/>
      <c r="AB731" s="552"/>
      <c r="AC731" s="553"/>
      <c r="AD731" s="553"/>
      <c r="AE731" s="554"/>
      <c r="AF731" s="554"/>
      <c r="AG731" s="551"/>
      <c r="AH731" s="555"/>
      <c r="AI731" s="555"/>
      <c r="AJ731" s="555"/>
      <c r="AK731" s="555"/>
      <c r="AL731" s="555"/>
      <c r="AM731" s="553"/>
      <c r="AN731" s="556"/>
      <c r="AO731" s="503"/>
      <c r="AP731" s="504"/>
      <c r="AQ731" s="604"/>
      <c r="AR731" s="505"/>
      <c r="AS731" s="505"/>
      <c r="AT731" s="505"/>
      <c r="AU731" s="507"/>
      <c r="AV731" s="505"/>
      <c r="AW731" s="551"/>
      <c r="AX731" s="505"/>
      <c r="AY731" s="510"/>
      <c r="AZ731" s="510"/>
      <c r="BA731" s="510"/>
      <c r="BB731" s="509"/>
      <c r="BC731" s="509"/>
      <c r="BD731" s="509"/>
      <c r="BE731" s="509"/>
      <c r="BF731" s="511"/>
      <c r="BG731" s="511"/>
      <c r="BH731" s="511"/>
      <c r="BI731" s="511"/>
      <c r="BJ731" s="515"/>
      <c r="BK731" s="516"/>
    </row>
    <row r="732" s="456" customFormat="true" ht="14.25" hidden="false" customHeight="false" outlineLevel="0" collapsed="false">
      <c r="A732" s="517" t="s">
        <v>1786</v>
      </c>
      <c r="B732" s="504"/>
      <c r="C732" s="504"/>
      <c r="D732" s="505"/>
      <c r="E732" s="505"/>
      <c r="F732" s="505"/>
      <c r="G732" s="506"/>
      <c r="H732" s="507"/>
      <c r="I732" s="508"/>
      <c r="J732" s="508"/>
      <c r="K732" s="508"/>
      <c r="L732" s="509"/>
      <c r="M732" s="510"/>
      <c r="N732" s="510"/>
      <c r="O732" s="509"/>
      <c r="P732" s="509"/>
      <c r="Q732" s="511"/>
      <c r="R732" s="511"/>
      <c r="S732" s="511"/>
      <c r="T732" s="511"/>
      <c r="U732" s="511"/>
      <c r="V732" s="512"/>
      <c r="W732" s="513"/>
      <c r="X732" s="518" t="str">
        <f aca="false">$A732</f>
        <v>BACIA JK - JOÃO MENDES  (K)</v>
      </c>
      <c r="Y732" s="505"/>
      <c r="Z732" s="551"/>
      <c r="AA732" s="505"/>
      <c r="AB732" s="552"/>
      <c r="AC732" s="553"/>
      <c r="AD732" s="553"/>
      <c r="AE732" s="554"/>
      <c r="AF732" s="554"/>
      <c r="AG732" s="551"/>
      <c r="AH732" s="555"/>
      <c r="AI732" s="555"/>
      <c r="AJ732" s="555"/>
      <c r="AK732" s="555"/>
      <c r="AL732" s="555"/>
      <c r="AM732" s="553"/>
      <c r="AN732" s="556"/>
      <c r="AO732" s="518" t="str">
        <f aca="false">$A732</f>
        <v>BACIA JK - JOÃO MENDES  (K)</v>
      </c>
      <c r="AP732" s="504"/>
      <c r="AQ732" s="504"/>
      <c r="AR732" s="505"/>
      <c r="AS732" s="505"/>
      <c r="AT732" s="505"/>
      <c r="AU732" s="507"/>
      <c r="AV732" s="506"/>
      <c r="AW732" s="506"/>
      <c r="AX732" s="506"/>
      <c r="AY732" s="510"/>
      <c r="AZ732" s="510"/>
      <c r="BA732" s="510"/>
      <c r="BB732" s="509"/>
      <c r="BC732" s="509"/>
      <c r="BD732" s="509"/>
      <c r="BE732" s="509"/>
      <c r="BF732" s="509"/>
      <c r="BG732" s="509"/>
      <c r="BH732" s="509"/>
      <c r="BI732" s="509"/>
      <c r="BJ732" s="515"/>
      <c r="BK732" s="516"/>
    </row>
    <row r="733" customFormat="false" ht="14.25" hidden="false" customHeight="false" outlineLevel="0" collapsed="false">
      <c r="A733" s="557" t="s">
        <v>1787</v>
      </c>
      <c r="B733" s="504"/>
      <c r="C733" s="504"/>
      <c r="D733" s="505"/>
      <c r="E733" s="505"/>
      <c r="F733" s="505"/>
      <c r="G733" s="506"/>
      <c r="H733" s="507"/>
      <c r="I733" s="508"/>
      <c r="J733" s="508"/>
      <c r="K733" s="508"/>
      <c r="L733" s="509"/>
      <c r="M733" s="510"/>
      <c r="N733" s="510"/>
      <c r="O733" s="509"/>
      <c r="P733" s="509"/>
      <c r="Q733" s="511"/>
      <c r="R733" s="511"/>
      <c r="S733" s="511"/>
      <c r="T733" s="511"/>
      <c r="U733" s="511"/>
      <c r="V733" s="512"/>
      <c r="W733" s="513"/>
      <c r="X733" s="528" t="str">
        <f aca="false">$A733</f>
        <v>AV. AUGUSTO VIEIRA JACQUES</v>
      </c>
      <c r="Y733" s="522"/>
      <c r="Z733" s="522"/>
      <c r="AA733" s="522"/>
      <c r="AB733" s="525"/>
      <c r="AC733" s="525"/>
      <c r="AD733" s="525"/>
      <c r="AE733" s="525"/>
      <c r="AF733" s="523"/>
      <c r="AG733" s="525"/>
      <c r="AH733" s="525"/>
      <c r="AI733" s="525"/>
      <c r="AJ733" s="525"/>
      <c r="AK733" s="525"/>
      <c r="AL733" s="525"/>
      <c r="AM733" s="525"/>
      <c r="AN733" s="527"/>
      <c r="AO733" s="557" t="str">
        <f aca="false">$A733</f>
        <v>AV. AUGUSTO VIEIRA JACQUES</v>
      </c>
      <c r="AP733" s="504"/>
      <c r="AQ733" s="504"/>
      <c r="AR733" s="505"/>
      <c r="AS733" s="505"/>
      <c r="AT733" s="505"/>
      <c r="AU733" s="507"/>
      <c r="AV733" s="506"/>
      <c r="AW733" s="506"/>
      <c r="AX733" s="506"/>
      <c r="AY733" s="510"/>
      <c r="AZ733" s="510"/>
      <c r="BA733" s="510"/>
      <c r="BB733" s="509"/>
      <c r="BC733" s="509"/>
      <c r="BD733" s="509"/>
      <c r="BE733" s="509"/>
      <c r="BF733" s="509"/>
      <c r="BG733" s="509"/>
      <c r="BH733" s="509"/>
      <c r="BI733" s="509"/>
      <c r="BJ733" s="515"/>
      <c r="BK733" s="516"/>
    </row>
    <row r="734" customFormat="false" ht="14.25" hidden="false" customHeight="false" outlineLevel="0" collapsed="false">
      <c r="A734" s="530" t="s">
        <v>1788</v>
      </c>
      <c r="B734" s="531" t="s">
        <v>10</v>
      </c>
      <c r="C734" s="532" t="s">
        <v>1789</v>
      </c>
      <c r="D734" s="533" t="n">
        <v>0.4</v>
      </c>
      <c r="E734" s="534"/>
      <c r="F734" s="534"/>
      <c r="G734" s="533" t="s">
        <v>1155</v>
      </c>
      <c r="H734" s="535" t="n">
        <v>40</v>
      </c>
      <c r="I734" s="536" t="n">
        <v>0.95</v>
      </c>
      <c r="J734" s="536" t="n">
        <v>1.4247</v>
      </c>
      <c r="K734" s="536" t="n">
        <v>0.725</v>
      </c>
      <c r="L734" s="537" t="n">
        <f aca="false">ROUND((I734+J734)/2,2)</f>
        <v>1.19</v>
      </c>
      <c r="M734" s="538" t="n">
        <f aca="false">IF(F734=0,ROUND($D734*0.1,2),IF(D734&gt;2.8,0.18,0.15))</f>
        <v>0.04</v>
      </c>
      <c r="N734" s="538" t="n">
        <f aca="false">IF(F734=0,IF(ROUND($D734/4,2),IF(ROUND(($D734*1.2)/6,2)&lt;0.1,0.1,ROUND(($D734*1.2)/6,2))),0.5)</f>
        <v>0.1</v>
      </c>
      <c r="O734" s="537" t="n">
        <f aca="false">L734+M734+N734</f>
        <v>1.33</v>
      </c>
      <c r="P734" s="537" t="n">
        <f aca="false">IF(O734&lt;2,(D734+M734*2)+0.6,(D734+M734*2)+0.6+ROUNDUP(O734-2,0)*0.1)</f>
        <v>1.08</v>
      </c>
      <c r="Q734" s="539" t="n">
        <f aca="false">IF($O734&lt;=$W$4,ROUND(IF($O734&lt;1.5,$O734*$H734*$P734,1.5*$H734*$P734),2),0)</f>
        <v>57.46</v>
      </c>
      <c r="R734" s="539" t="n">
        <f aca="false">IF($O734&gt;$W$4,ROUND(IF($O734&lt;1.5,$O734*$H734*$P734,1.5*$H734*$P734),2),0)</f>
        <v>0</v>
      </c>
      <c r="S734" s="539" t="n">
        <f aca="false">IF($O734&gt;$W$4,ROUND(IF($O734&lt;1.5,0,IF($O734&gt;3,1.5*$H734*$P734,($O734-1.5)*$H734*$P734)),2),0)</f>
        <v>0</v>
      </c>
      <c r="T734" s="539" t="n">
        <f aca="false">IF($O734&gt;$W$4,ROUND(IF($O734&lt;3,0,IF($O734&gt;4.5,1.5*$H734*$P734,($O734-3)*$H734*$P734)),2),0)</f>
        <v>0</v>
      </c>
      <c r="U734" s="539" t="n">
        <f aca="false">IF($O734&gt;$W$4,ROUND(IF($O734&lt;4.5,0,IF($O734&gt;6,($O734-4.5)*$H734*$P734,($O734-4.5)*$H734*$P734)),2),0)</f>
        <v>0</v>
      </c>
      <c r="V734" s="540" t="n">
        <f aca="false">IF($O734&gt;$W$4,IF($O734&lt;=4,ROUND($H734*($O734+0.5)*2,2),0),0)</f>
        <v>0</v>
      </c>
      <c r="W734" s="541" t="n">
        <f aca="false">IF($O734&gt;$W$4,IF($O734&gt;4,ROUND($H734*($O734+0.5)*2,2),0),0)</f>
        <v>0</v>
      </c>
      <c r="X734" s="530" t="str">
        <f aca="false">A734</f>
        <v>JK4-1</v>
      </c>
      <c r="Y734" s="533" t="n">
        <f aca="false">IF($D734=0.4,1.2,IF($D734=0.6,1.2,IF($D734=0.8,1.3,IF($D734=1,1.5,IF($D734=1.2,1.7,IF($D734&lt;=2,2,"--"))))))</f>
        <v>1.2</v>
      </c>
      <c r="Z734" s="542" t="s">
        <v>1151</v>
      </c>
      <c r="AA734" s="534" t="n">
        <f aca="false">Y734</f>
        <v>1.2</v>
      </c>
      <c r="AB734" s="543" t="n">
        <f aca="false">IF($Y734="--","--",I734)</f>
        <v>0.95</v>
      </c>
      <c r="AC734" s="544" t="n">
        <f aca="false">IF($Y734="--","--",IF(D734&gt;1.5,0.15,ROUND($D734*0.1,2)))</f>
        <v>0.04</v>
      </c>
      <c r="AD734" s="544" t="n">
        <f aca="false">IF($Y734="--","--",0.15)</f>
        <v>0.15</v>
      </c>
      <c r="AE734" s="545" t="n">
        <f aca="false">IF($Y734="--","--",ROUND(AB734+AC734+AD734,2))</f>
        <v>1.14</v>
      </c>
      <c r="AF734" s="545" t="n">
        <f aca="false">IF($Y734="--","--",IF($AB734&lt;=2,$Y734+1,($Y734+1)+ROUNDUP($AB734-2,0)*0.1))</f>
        <v>2.2</v>
      </c>
      <c r="AG734" s="546" t="n">
        <f aca="false">IF($D734=0.4,0.92,IF($D734=0.6,0.68,IF($D734=0.8,0.74,IF($D734=1,0.7,IF($D734=1.2,0.66,IF($D734=1.5,0.6,IF($D734&lt;=2,(2.4-(D734+0.3)),"--")))))))</f>
        <v>0.92</v>
      </c>
      <c r="AH734" s="547" t="n">
        <f aca="false">IF($Y734="--","--",IF($AE734&lt;=$W$4,ROUND(IF($AE734&lt;1.5,$AE734*$AF734*$AG734,1.5*$AF734*$AG734),2),0))</f>
        <v>2.31</v>
      </c>
      <c r="AI734" s="547" t="n">
        <f aca="false">IF($Y734="--","--",IF($AE734&gt;$W$4,ROUND(IF($AE734&lt;1.5,$AE734*$AF734*$AG734,1.5*$AF734*$AG734),2),0))</f>
        <v>0</v>
      </c>
      <c r="AJ734" s="547" t="n">
        <f aca="false">IF($Y734="--","--",IF($AE734&gt;$W$4,ROUND(IF($AE734&lt;1.5,0,IF($AE734&gt;3,1.5*$AF734*$AG734,($AE734-1.5)*$AF734*$AG734)),2),0))</f>
        <v>0</v>
      </c>
      <c r="AK734" s="547" t="n">
        <f aca="false">IF($Y734="--","--",IF($AE734&gt;$W$4,ROUND(IF($AE734&lt;3,0,IF($AE734&gt;4.5,1.5*$AF734*$AG734,($AE734-3)*$AF734*$AG734)),2),0))</f>
        <v>0</v>
      </c>
      <c r="AL734" s="547" t="n">
        <f aca="false">IF($Y734="--","--",IF($AE734&gt;$W$4,ROUND(IF($AE734&lt;4.5,0,IF($AE734&gt;6,($AE734-4.5)*$AF734*$AG734,($AE734-4.5)*$AF734*$AG734)),2),0))</f>
        <v>0</v>
      </c>
      <c r="AM734" s="544" t="n">
        <f aca="false">IF($Y734="--","--",IF($AE734&gt;$W$4,IF($AE734&lt;=4,ROUND(($AG734*4)*($AE734+0.5)*2,2),0),0))</f>
        <v>0</v>
      </c>
      <c r="AN734" s="548" t="n">
        <f aca="false">IF($Y734="--","--",IF($AE734&gt;$W$4,IF($AE734&gt;4,ROUND(($AG734*4)*($AE734+0.5)*2,2),0),0))</f>
        <v>0</v>
      </c>
      <c r="AO734" s="530" t="str">
        <f aca="false">A734</f>
        <v>JK4-1</v>
      </c>
      <c r="AP734" s="531" t="str">
        <f aca="false">B734</f>
        <v>=&gt;</v>
      </c>
      <c r="AQ734" s="532" t="str">
        <f aca="false">C734</f>
        <v>JK4</v>
      </c>
      <c r="AR734" s="533" t="n">
        <f aca="false">D734</f>
        <v>0.4</v>
      </c>
      <c r="AS734" s="534" t="str">
        <f aca="false">IF(E734="x","x","")</f>
        <v/>
      </c>
      <c r="AT734" s="534" t="str">
        <f aca="false">IF(F734&gt;0,F734,"")</f>
        <v/>
      </c>
      <c r="AU734" s="535" t="n">
        <f aca="false">H734</f>
        <v>40</v>
      </c>
      <c r="AV734" s="533" t="n">
        <f aca="false">IF($Y734="--","--",Y734+0.2)</f>
        <v>1.4</v>
      </c>
      <c r="AW734" s="542" t="s">
        <v>1151</v>
      </c>
      <c r="AX734" s="534" t="n">
        <f aca="false">AV734</f>
        <v>1.4</v>
      </c>
      <c r="AY734" s="538" t="n">
        <f aca="false">IF(D734&gt;2,AU734,AU734-AV734)</f>
        <v>38.6</v>
      </c>
      <c r="AZ734" s="538" t="n">
        <f aca="false">N734</f>
        <v>0.1</v>
      </c>
      <c r="BA734" s="538" t="n">
        <f aca="false">P734</f>
        <v>1.08</v>
      </c>
      <c r="BB734" s="537" t="n">
        <f aca="false">IF(F734=0,IF(ROUND(AY734*(((N734*P734)+(((D734+M734*2)/6)*P734))-ROUND(((D734+M734*2)^2)*((PI()*96.379/(4*360))-((SIN((96.379/2)*PI()/180))*(COS((96.379/2)*PI()/180))/4)),4)),2),ROUND(AY734*(((N734*P734)+(((D734+M734*2)/4)*P734))-ROUND(((D734+M734*2)^2)*((PI()*120/(4*360))-((SIN((120/2)*PI()/180))*(COS((120/2)*PI()/180))/4)),4)),2)),0)</f>
        <v>7.8</v>
      </c>
      <c r="BC734" s="549" t="n">
        <f aca="false">IF(F734&gt;0,ROUND(AY734*N734*P734,2),0)</f>
        <v>0</v>
      </c>
      <c r="BD734" s="549" t="n">
        <f aca="false">SUM(Q734:U734,AH734:AL734)</f>
        <v>59.77</v>
      </c>
      <c r="BE734" s="549" t="n">
        <f aca="false">IF(F734=0,ROUND((PI()*((D734+M734*2)^2)/4)*AY734,2),ROUND((D734+M734*2)*(F734+M734*2)*AY734,2))</f>
        <v>6.98</v>
      </c>
      <c r="BF734" s="539" t="n">
        <f aca="false">IF(($I734+M734-0.15)&lt;=2,($I734+M734+0.15),IF(($I734+M734)&lt;=3,2.35,($I734+M734+0.2)-0.85))</f>
        <v>1.14</v>
      </c>
      <c r="BG734" s="539" t="n">
        <f aca="false">IF(D734&gt;2,(I734-F734-M734-0.11),IF(($I734+M734)&lt;=2,0,IF(($I734+M734)&gt;3,0.85,(I734+M734+0.2-BF734))))</f>
        <v>0</v>
      </c>
      <c r="BH734" s="539" t="n">
        <f aca="false">IF(D734&gt;2,ROUND(((1.42+0.4)+(0.91+0.4))*2*BG734,2),ROUND(AV734*AX734*BF734,2))</f>
        <v>2.23</v>
      </c>
      <c r="BI734" s="539" t="n">
        <f aca="false">ROUND(((PI()*0.9^2)/4)*BG734,2)</f>
        <v>0</v>
      </c>
      <c r="BJ734" s="550" t="n">
        <f aca="false">ROUND(BD734-BE734-BH734-BI734-BB734-BC734,2)</f>
        <v>42.76</v>
      </c>
      <c r="BK734" s="516"/>
    </row>
    <row r="735" customFormat="false" ht="14.25" hidden="false" customHeight="false" outlineLevel="0" collapsed="false">
      <c r="A735" s="503"/>
      <c r="B735" s="504"/>
      <c r="C735" s="504"/>
      <c r="D735" s="505"/>
      <c r="E735" s="505"/>
      <c r="F735" s="505"/>
      <c r="G735" s="505"/>
      <c r="H735" s="507"/>
      <c r="I735" s="508"/>
      <c r="J735" s="508"/>
      <c r="K735" s="508"/>
      <c r="L735" s="509"/>
      <c r="M735" s="510"/>
      <c r="N735" s="510"/>
      <c r="O735" s="509"/>
      <c r="P735" s="509"/>
      <c r="Q735" s="511"/>
      <c r="R735" s="511"/>
      <c r="S735" s="511"/>
      <c r="T735" s="511"/>
      <c r="U735" s="511"/>
      <c r="V735" s="512"/>
      <c r="W735" s="513"/>
      <c r="X735" s="518"/>
      <c r="Y735" s="505"/>
      <c r="Z735" s="551"/>
      <c r="AA735" s="505"/>
      <c r="AB735" s="552"/>
      <c r="AC735" s="553"/>
      <c r="AD735" s="553"/>
      <c r="AE735" s="554"/>
      <c r="AF735" s="554"/>
      <c r="AG735" s="551"/>
      <c r="AH735" s="555"/>
      <c r="AI735" s="555"/>
      <c r="AJ735" s="555"/>
      <c r="AK735" s="555"/>
      <c r="AL735" s="555"/>
      <c r="AM735" s="553"/>
      <c r="AN735" s="556"/>
      <c r="AO735" s="518"/>
      <c r="AP735" s="504"/>
      <c r="AQ735" s="504"/>
      <c r="AR735" s="505"/>
      <c r="AS735" s="505"/>
      <c r="AT735" s="505"/>
      <c r="AU735" s="507"/>
      <c r="AV735" s="505"/>
      <c r="AW735" s="551"/>
      <c r="AX735" s="505"/>
      <c r="AY735" s="510"/>
      <c r="AZ735" s="510"/>
      <c r="BA735" s="510"/>
      <c r="BB735" s="509"/>
      <c r="BC735" s="509"/>
      <c r="BD735" s="509"/>
      <c r="BE735" s="509"/>
      <c r="BF735" s="511"/>
      <c r="BG735" s="511"/>
      <c r="BH735" s="511"/>
      <c r="BI735" s="511"/>
      <c r="BJ735" s="515"/>
      <c r="BK735" s="516"/>
    </row>
    <row r="736" s="456" customFormat="true" ht="14.25" hidden="false" customHeight="false" outlineLevel="0" collapsed="false">
      <c r="A736" s="557" t="s">
        <v>1790</v>
      </c>
      <c r="B736" s="504"/>
      <c r="C736" s="504"/>
      <c r="D736" s="505"/>
      <c r="E736" s="505"/>
      <c r="F736" s="505"/>
      <c r="G736" s="506"/>
      <c r="H736" s="507"/>
      <c r="I736" s="508"/>
      <c r="J736" s="508"/>
      <c r="K736" s="508"/>
      <c r="L736" s="509"/>
      <c r="M736" s="510"/>
      <c r="N736" s="510"/>
      <c r="O736" s="509"/>
      <c r="P736" s="509"/>
      <c r="Q736" s="511"/>
      <c r="R736" s="511"/>
      <c r="S736" s="511"/>
      <c r="T736" s="511"/>
      <c r="U736" s="511"/>
      <c r="V736" s="512"/>
      <c r="W736" s="513"/>
      <c r="X736" s="528" t="str">
        <f aca="false">$A736</f>
        <v>RUA CARLOS TAVARES NUNES ==&gt; AV. AUGUSTO VIEIRA JACQUES</v>
      </c>
      <c r="Y736" s="522"/>
      <c r="Z736" s="522"/>
      <c r="AA736" s="522"/>
      <c r="AB736" s="525"/>
      <c r="AC736" s="525"/>
      <c r="AD736" s="525"/>
      <c r="AE736" s="525"/>
      <c r="AF736" s="523"/>
      <c r="AG736" s="525"/>
      <c r="AH736" s="525"/>
      <c r="AI736" s="525"/>
      <c r="AJ736" s="525"/>
      <c r="AK736" s="525"/>
      <c r="AL736" s="525"/>
      <c r="AM736" s="525"/>
      <c r="AN736" s="527"/>
      <c r="AO736" s="557" t="str">
        <f aca="false">$A736</f>
        <v>RUA CARLOS TAVARES NUNES ==&gt; AV. AUGUSTO VIEIRA JACQUES</v>
      </c>
      <c r="AP736" s="504"/>
      <c r="AQ736" s="504"/>
      <c r="AR736" s="505"/>
      <c r="AS736" s="505"/>
      <c r="AT736" s="505"/>
      <c r="AU736" s="507"/>
      <c r="AV736" s="506"/>
      <c r="AW736" s="506"/>
      <c r="AX736" s="506"/>
      <c r="AY736" s="510"/>
      <c r="AZ736" s="510"/>
      <c r="BA736" s="510"/>
      <c r="BB736" s="509"/>
      <c r="BC736" s="509"/>
      <c r="BD736" s="509"/>
      <c r="BE736" s="509"/>
      <c r="BF736" s="509"/>
      <c r="BG736" s="509"/>
      <c r="BH736" s="509"/>
      <c r="BI736" s="509"/>
      <c r="BJ736" s="515"/>
      <c r="BK736" s="516"/>
    </row>
    <row r="737" customFormat="false" ht="14.25" hidden="false" customHeight="false" outlineLevel="0" collapsed="false">
      <c r="A737" s="530" t="s">
        <v>1791</v>
      </c>
      <c r="B737" s="531" t="s">
        <v>10</v>
      </c>
      <c r="C737" s="532" t="s">
        <v>1792</v>
      </c>
      <c r="D737" s="533" t="n">
        <v>0.6</v>
      </c>
      <c r="E737" s="534"/>
      <c r="F737" s="534"/>
      <c r="G737" s="533" t="s">
        <v>1150</v>
      </c>
      <c r="H737" s="535" t="n">
        <v>22</v>
      </c>
      <c r="I737" s="536" t="n">
        <v>2.04</v>
      </c>
      <c r="J737" s="536" t="n">
        <v>1.8045</v>
      </c>
      <c r="K737" s="536" t="n">
        <v>0</v>
      </c>
      <c r="L737" s="537" t="n">
        <f aca="false">ROUND((I737+J737)/2,2)</f>
        <v>1.92</v>
      </c>
      <c r="M737" s="538" t="n">
        <f aca="false">IF(F737=0,ROUND($D737*0.1,2),IF(D737&gt;2.8,0.18,0.15))</f>
        <v>0.06</v>
      </c>
      <c r="N737" s="538" t="n">
        <f aca="false">IF(F737=0,IF(ROUND($D737/4,2),IF(ROUND(($D737*1.2)/6,2)&lt;0.1,0.1,ROUND(($D737*1.2)/6,2))),0.5)</f>
        <v>0.12</v>
      </c>
      <c r="O737" s="537" t="n">
        <f aca="false">L737+M737+N737</f>
        <v>2.1</v>
      </c>
      <c r="P737" s="537" t="n">
        <f aca="false">IF(O737&lt;2,(D737+M737*2)+0.6,(D737+M737*2)+0.6+ROUNDUP(O737-2,0)*0.1)</f>
        <v>1.42</v>
      </c>
      <c r="Q737" s="539" t="n">
        <f aca="false">IF($O737&lt;=$W$4,ROUND(IF($O737&lt;1.5,$O737*$H737*$P737,1.5*$H737*$P737),2),0)</f>
        <v>0</v>
      </c>
      <c r="R737" s="539" t="n">
        <f aca="false">IF($O737&gt;$W$4,ROUND(IF($O737&lt;1.5,$O737*$H737*$P737,1.5*$H737*$P737),2),0)</f>
        <v>46.86</v>
      </c>
      <c r="S737" s="539" t="n">
        <f aca="false">IF($O737&gt;$W$4,ROUND(IF($O737&lt;1.5,0,IF($O737&gt;3,1.5*$H737*$P737,($O737-1.5)*$H737*$P737)),2),0)</f>
        <v>18.74</v>
      </c>
      <c r="T737" s="539" t="n">
        <f aca="false">IF($O737&gt;$W$4,ROUND(IF($O737&lt;3,0,IF($O737&gt;4.5,1.5*$H737*$P737,($O737-3)*$H737*$P737)),2),0)</f>
        <v>0</v>
      </c>
      <c r="U737" s="539" t="n">
        <f aca="false">IF($O737&gt;$W$4,ROUND(IF($O737&lt;4.5,0,IF($O737&gt;6,($O737-4.5)*$H737*$P737,($O737-4.5)*$H737*$P737)),2),0)</f>
        <v>0</v>
      </c>
      <c r="V737" s="540" t="n">
        <f aca="false">IF($O737&gt;$W$4,IF($O737&lt;=4,ROUND($H737*($O737+0.5)*2,2),0),0)</f>
        <v>114.4</v>
      </c>
      <c r="W737" s="541" t="n">
        <f aca="false">IF($O737&gt;$W$4,IF($O737&gt;4,ROUND($H737*($O737+0.5)*2,2),0),0)</f>
        <v>0</v>
      </c>
      <c r="X737" s="530" t="str">
        <f aca="false">A737</f>
        <v>JK1</v>
      </c>
      <c r="Y737" s="533" t="n">
        <f aca="false">IF($D737=0.4,1.2,IF($D737=0.6,1.2,IF($D737=0.8,1.3,IF($D737=1,1.5,IF($D737=1.2,1.7,IF($D737&lt;=2,2,"--"))))))</f>
        <v>1.2</v>
      </c>
      <c r="Z737" s="542" t="s">
        <v>1151</v>
      </c>
      <c r="AA737" s="534" t="n">
        <f aca="false">Y737</f>
        <v>1.2</v>
      </c>
      <c r="AB737" s="543" t="n">
        <f aca="false">IF($Y737="--","--",I737)</f>
        <v>2.04</v>
      </c>
      <c r="AC737" s="544" t="n">
        <f aca="false">IF($Y737="--","--",IF(D737&gt;1.5,0.15,ROUND($D737*0.1,2)))</f>
        <v>0.06</v>
      </c>
      <c r="AD737" s="544" t="n">
        <f aca="false">IF($Y737="--","--",0.15)</f>
        <v>0.15</v>
      </c>
      <c r="AE737" s="545" t="n">
        <f aca="false">IF($Y737="--","--",ROUND(AB737+AC737+AD737,2))</f>
        <v>2.25</v>
      </c>
      <c r="AF737" s="545" t="n">
        <f aca="false">IF($Y737="--","--",IF($AB737&lt;=2,$Y737+1,($Y737+1)+ROUNDUP($AB737-2,0)*0.1))</f>
        <v>2.3</v>
      </c>
      <c r="AG737" s="546" t="n">
        <f aca="false">IF($D737=0.4,0.92,IF($D737=0.6,0.68,IF($D737=0.8,0.74,IF($D737=1,0.7,IF($D737=1.2,0.66,IF($D737=1.5,0.6,IF($D737&lt;=2,(2.4-(D737+0.3)),"--")))))))</f>
        <v>0.68</v>
      </c>
      <c r="AH737" s="547" t="n">
        <f aca="false">IF($Y737="--","--",IF($AE737&lt;=$W$4,ROUND(IF($AE737&lt;1.5,$AE737*$AF737*$AG737,1.5*$AF737*$AG737),2),0))</f>
        <v>0</v>
      </c>
      <c r="AI737" s="547" t="n">
        <f aca="false">IF($Y737="--","--",IF($AE737&gt;$W$4,ROUND(IF($AE737&lt;1.5,$AE737*$AF737*$AG737,1.5*$AF737*$AG737),2),0))</f>
        <v>2.35</v>
      </c>
      <c r="AJ737" s="547" t="n">
        <f aca="false">IF($Y737="--","--",IF($AE737&gt;$W$4,ROUND(IF($AE737&lt;1.5,0,IF($AE737&gt;3,1.5*$AF737*$AG737,($AE737-1.5)*$AF737*$AG737)),2),0))</f>
        <v>1.17</v>
      </c>
      <c r="AK737" s="547" t="n">
        <f aca="false">IF($Y737="--","--",IF($AE737&gt;$W$4,ROUND(IF($AE737&lt;3,0,IF($AE737&gt;4.5,1.5*$AF737*$AG737,($AE737-3)*$AF737*$AG737)),2),0))</f>
        <v>0</v>
      </c>
      <c r="AL737" s="547" t="n">
        <f aca="false">IF($Y737="--","--",IF($AE737&gt;$W$4,ROUND(IF($AE737&lt;4.5,0,IF($AE737&gt;6,($AE737-4.5)*$AF737*$AG737,($AE737-4.5)*$AF737*$AG737)),2),0))</f>
        <v>0</v>
      </c>
      <c r="AM737" s="544" t="n">
        <f aca="false">IF($Y737="--","--",IF($AE737&gt;$W$4,IF($AE737&lt;=4,ROUND(($AG737*4)*($AE737+0.5)*2,2),0),0))</f>
        <v>14.96</v>
      </c>
      <c r="AN737" s="548" t="n">
        <f aca="false">IF($Y737="--","--",IF($AE737&gt;$W$4,IF($AE737&gt;4,ROUND(($AG737*4)*($AE737+0.5)*2,2),0),0))</f>
        <v>0</v>
      </c>
      <c r="AO737" s="530" t="str">
        <f aca="false">A737</f>
        <v>JK1</v>
      </c>
      <c r="AP737" s="531" t="str">
        <f aca="false">B737</f>
        <v>=&gt;</v>
      </c>
      <c r="AQ737" s="532" t="str">
        <f aca="false">C737</f>
        <v>JK2</v>
      </c>
      <c r="AR737" s="533" t="n">
        <f aca="false">D737</f>
        <v>0.6</v>
      </c>
      <c r="AS737" s="534" t="str">
        <f aca="false">IF(E737="x","x","")</f>
        <v/>
      </c>
      <c r="AT737" s="534" t="str">
        <f aca="false">IF(F737&gt;0,F737,"")</f>
        <v/>
      </c>
      <c r="AU737" s="535" t="n">
        <f aca="false">H737</f>
        <v>22</v>
      </c>
      <c r="AV737" s="533" t="n">
        <f aca="false">IF($Y737="--","--",Y737+0.2)</f>
        <v>1.4</v>
      </c>
      <c r="AW737" s="542" t="s">
        <v>1151</v>
      </c>
      <c r="AX737" s="534" t="n">
        <f aca="false">AV737</f>
        <v>1.4</v>
      </c>
      <c r="AY737" s="538" t="n">
        <f aca="false">IF(D737&gt;2,AU737,AU737-AV737)</f>
        <v>20.6</v>
      </c>
      <c r="AZ737" s="538" t="n">
        <f aca="false">N737</f>
        <v>0.12</v>
      </c>
      <c r="BA737" s="538" t="n">
        <f aca="false">P737</f>
        <v>1.42</v>
      </c>
      <c r="BB737" s="537" t="n">
        <f aca="false">IF(F737=0,IF(ROUND(AY737*(((N737*P737)+(((D737+M737*2)/6)*P737))-ROUND(((D737+M737*2)^2)*((PI()*96.379/(4*360))-((SIN((96.379/2)*PI()/180))*(COS((96.379/2)*PI()/180))/4)),4)),2),ROUND(AY737*(((N737*P737)+(((D737+M737*2)/4)*P737))-ROUND(((D737+M737*2)^2)*((PI()*120/(4*360))-((SIN((120/2)*PI()/180))*(COS((120/2)*PI()/180))/4)),4)),2)),0)</f>
        <v>7.14</v>
      </c>
      <c r="BC737" s="549" t="n">
        <f aca="false">IF(F737&gt;0,ROUND(AY737*N737*P737,2),0)</f>
        <v>0</v>
      </c>
      <c r="BD737" s="549" t="n">
        <f aca="false">SUM(Q737:U737,AH737:AL737)</f>
        <v>69.12</v>
      </c>
      <c r="BE737" s="549" t="n">
        <f aca="false">IF(F737=0,ROUND((PI()*((D737+M737*2)^2)/4)*AY737,2),ROUND((D737+M737*2)*(F737+M737*2)*AY737,2))</f>
        <v>8.39</v>
      </c>
      <c r="BF737" s="539" t="n">
        <f aca="false">IF(($I737+M737-0.15)&lt;=2,($I737+M737+0.15),IF(($I737+M737)&lt;=3,2.35,($I737+M737+0.2)-0.85))</f>
        <v>2.25</v>
      </c>
      <c r="BG737" s="539" t="n">
        <f aca="false">IF(D737&gt;2,(I737-F737-M737-0.11),IF(($I737+M737)&lt;=2,0,IF(($I737+M737)&gt;3,0.85,(I737+M737+0.2-BF737))))</f>
        <v>0.0500000000000003</v>
      </c>
      <c r="BH737" s="539" t="n">
        <f aca="false">IF(D737&gt;2,ROUND(((1.42+0.4)+(0.91+0.4))*2*BG737,2),ROUND(AV737*AX737*BF737,2))</f>
        <v>4.41</v>
      </c>
      <c r="BI737" s="539" t="n">
        <f aca="false">ROUND(((PI()*0.9^2)/4)*BG737,2)</f>
        <v>0.03</v>
      </c>
      <c r="BJ737" s="550" t="n">
        <f aca="false">ROUND(BD737-BE737-BH737-BI737-BB737-BC737,2)</f>
        <v>49.15</v>
      </c>
      <c r="BK737" s="516"/>
    </row>
    <row r="738" customFormat="false" ht="14.25" hidden="false" customHeight="false" outlineLevel="0" collapsed="false">
      <c r="A738" s="530" t="s">
        <v>1792</v>
      </c>
      <c r="B738" s="531" t="s">
        <v>10</v>
      </c>
      <c r="C738" s="532" t="s">
        <v>1793</v>
      </c>
      <c r="D738" s="533" t="n">
        <v>0.6</v>
      </c>
      <c r="E738" s="534"/>
      <c r="F738" s="534"/>
      <c r="G738" s="533" t="s">
        <v>1150</v>
      </c>
      <c r="H738" s="535" t="n">
        <v>33</v>
      </c>
      <c r="I738" s="536" t="n">
        <v>1.8045</v>
      </c>
      <c r="J738" s="536" t="n">
        <v>1.73063</v>
      </c>
      <c r="K738" s="536" t="n">
        <v>0</v>
      </c>
      <c r="L738" s="537" t="n">
        <f aca="false">ROUND((I738+J738)/2,2)</f>
        <v>1.77</v>
      </c>
      <c r="M738" s="538" t="n">
        <f aca="false">IF(F738=0,ROUND($D738*0.1,2),IF(D738&gt;2.8,0.18,0.15))</f>
        <v>0.06</v>
      </c>
      <c r="N738" s="538" t="n">
        <f aca="false">IF(F738=0,IF(ROUND($D738/4,2),IF(ROUND(($D738*1.2)/6,2)&lt;0.1,0.1,ROUND(($D738*1.2)/6,2))),0.5)</f>
        <v>0.12</v>
      </c>
      <c r="O738" s="537" t="n">
        <f aca="false">L738+M738+N738</f>
        <v>1.95</v>
      </c>
      <c r="P738" s="537" t="n">
        <f aca="false">IF(O738&lt;2,(D738+M738*2)+0.6,(D738+M738*2)+0.6+ROUNDUP(O738-2,0)*0.1)</f>
        <v>1.32</v>
      </c>
      <c r="Q738" s="539" t="n">
        <f aca="false">IF($O738&lt;=$W$4,ROUND(IF($O738&lt;1.5,$O738*$H738*$P738,1.5*$H738*$P738),2),0)</f>
        <v>0</v>
      </c>
      <c r="R738" s="539" t="n">
        <f aca="false">IF($O738&gt;$W$4,ROUND(IF($O738&lt;1.5,$O738*$H738*$P738,1.5*$H738*$P738),2),0)</f>
        <v>65.34</v>
      </c>
      <c r="S738" s="539" t="n">
        <f aca="false">IF($O738&gt;$W$4,ROUND(IF($O738&lt;1.5,0,IF($O738&gt;3,1.5*$H738*$P738,($O738-1.5)*$H738*$P738)),2),0)</f>
        <v>19.6</v>
      </c>
      <c r="T738" s="539" t="n">
        <f aca="false">IF($O738&gt;$W$4,ROUND(IF($O738&lt;3,0,IF($O738&gt;4.5,1.5*$H738*$P738,($O738-3)*$H738*$P738)),2),0)</f>
        <v>0</v>
      </c>
      <c r="U738" s="539" t="n">
        <f aca="false">IF($O738&gt;$W$4,ROUND(IF($O738&lt;4.5,0,IF($O738&gt;6,($O738-4.5)*$H738*$P738,($O738-4.5)*$H738*$P738)),2),0)</f>
        <v>0</v>
      </c>
      <c r="V738" s="540" t="n">
        <f aca="false">IF($O738&gt;$W$4,IF($O738&lt;=4,ROUND($H738*($O738+0.5)*2,2),0),0)</f>
        <v>161.7</v>
      </c>
      <c r="W738" s="541" t="n">
        <f aca="false">IF($O738&gt;$W$4,IF($O738&gt;4,ROUND($H738*($O738+0.5)*2,2),0),0)</f>
        <v>0</v>
      </c>
      <c r="X738" s="530" t="str">
        <f aca="false">A738</f>
        <v>JK2</v>
      </c>
      <c r="Y738" s="533" t="n">
        <f aca="false">IF($D738=0.4,1.2,IF($D738=0.6,1.2,IF($D738=0.8,1.3,IF($D738=1,1.5,IF($D738=1.2,1.7,IF($D738&lt;=2,2,"--"))))))</f>
        <v>1.2</v>
      </c>
      <c r="Z738" s="542" t="s">
        <v>1151</v>
      </c>
      <c r="AA738" s="534" t="n">
        <f aca="false">Y738</f>
        <v>1.2</v>
      </c>
      <c r="AB738" s="543" t="n">
        <f aca="false">IF($Y738="--","--",I738)</f>
        <v>1.8045</v>
      </c>
      <c r="AC738" s="544" t="n">
        <f aca="false">IF($Y738="--","--",IF(D738&gt;1.5,0.15,ROUND($D738*0.1,2)))</f>
        <v>0.06</v>
      </c>
      <c r="AD738" s="544" t="n">
        <f aca="false">IF($Y738="--","--",0.15)</f>
        <v>0.15</v>
      </c>
      <c r="AE738" s="545" t="n">
        <f aca="false">IF($Y738="--","--",ROUND(AB738+AC738+AD738,2))</f>
        <v>2.01</v>
      </c>
      <c r="AF738" s="545" t="n">
        <f aca="false">IF($Y738="--","--",IF($AB738&lt;=2,$Y738+1,($Y738+1)+ROUNDUP($AB738-2,0)*0.1))</f>
        <v>2.2</v>
      </c>
      <c r="AG738" s="546" t="n">
        <f aca="false">IF($D738=0.4,0.92,IF($D738=0.6,0.68,IF($D738=0.8,0.74,IF($D738=1,0.7,IF($D738=1.2,0.66,IF($D738=1.5,0.6,IF($D738&lt;=2,(2.4-(D738+0.3)),"--")))))))</f>
        <v>0.68</v>
      </c>
      <c r="AH738" s="547" t="n">
        <f aca="false">IF($Y738="--","--",IF($AE738&lt;=$W$4,ROUND(IF($AE738&lt;1.5,$AE738*$AF738*$AG738,1.5*$AF738*$AG738),2),0))</f>
        <v>0</v>
      </c>
      <c r="AI738" s="547" t="n">
        <f aca="false">IF($Y738="--","--",IF($AE738&gt;$W$4,ROUND(IF($AE738&lt;1.5,$AE738*$AF738*$AG738,1.5*$AF738*$AG738),2),0))</f>
        <v>2.24</v>
      </c>
      <c r="AJ738" s="547" t="n">
        <f aca="false">IF($Y738="--","--",IF($AE738&gt;$W$4,ROUND(IF($AE738&lt;1.5,0,IF($AE738&gt;3,1.5*$AF738*$AG738,($AE738-1.5)*$AF738*$AG738)),2),0))</f>
        <v>0.76</v>
      </c>
      <c r="AK738" s="547" t="n">
        <f aca="false">IF($Y738="--","--",IF($AE738&gt;$W$4,ROUND(IF($AE738&lt;3,0,IF($AE738&gt;4.5,1.5*$AF738*$AG738,($AE738-3)*$AF738*$AG738)),2),0))</f>
        <v>0</v>
      </c>
      <c r="AL738" s="547" t="n">
        <f aca="false">IF($Y738="--","--",IF($AE738&gt;$W$4,ROUND(IF($AE738&lt;4.5,0,IF($AE738&gt;6,($AE738-4.5)*$AF738*$AG738,($AE738-4.5)*$AF738*$AG738)),2),0))</f>
        <v>0</v>
      </c>
      <c r="AM738" s="544" t="n">
        <f aca="false">IF($Y738="--","--",IF($AE738&gt;$W$4,IF($AE738&lt;=4,ROUND(($AG738*4)*($AE738+0.5)*2,2),0),0))</f>
        <v>13.65</v>
      </c>
      <c r="AN738" s="548" t="n">
        <f aca="false">IF($Y738="--","--",IF($AE738&gt;$W$4,IF($AE738&gt;4,ROUND(($AG738*4)*($AE738+0.5)*2,2),0),0))</f>
        <v>0</v>
      </c>
      <c r="AO738" s="530" t="str">
        <f aca="false">A738</f>
        <v>JK2</v>
      </c>
      <c r="AP738" s="531" t="str">
        <f aca="false">B738</f>
        <v>=&gt;</v>
      </c>
      <c r="AQ738" s="532" t="str">
        <f aca="false">C738</f>
        <v>JK3</v>
      </c>
      <c r="AR738" s="533" t="n">
        <f aca="false">D738</f>
        <v>0.6</v>
      </c>
      <c r="AS738" s="534" t="str">
        <f aca="false">IF(E738="x","x","")</f>
        <v/>
      </c>
      <c r="AT738" s="534" t="str">
        <f aca="false">IF(F738&gt;0,F738,"")</f>
        <v/>
      </c>
      <c r="AU738" s="535" t="n">
        <f aca="false">H738</f>
        <v>33</v>
      </c>
      <c r="AV738" s="533" t="n">
        <f aca="false">IF($Y738="--","--",Y738+0.2)</f>
        <v>1.4</v>
      </c>
      <c r="AW738" s="542" t="s">
        <v>1151</v>
      </c>
      <c r="AX738" s="534" t="n">
        <f aca="false">AV738</f>
        <v>1.4</v>
      </c>
      <c r="AY738" s="538" t="n">
        <f aca="false">IF(D738&gt;2,AU738,AU738-AV738)</f>
        <v>31.6</v>
      </c>
      <c r="AZ738" s="538" t="n">
        <f aca="false">N738</f>
        <v>0.12</v>
      </c>
      <c r="BA738" s="538" t="n">
        <f aca="false">P738</f>
        <v>1.32</v>
      </c>
      <c r="BB738" s="537" t="n">
        <f aca="false">IF(F738=0,IF(ROUND(AY738*(((N738*P738)+(((D738+M738*2)/6)*P738))-ROUND(((D738+M738*2)^2)*((PI()*96.379/(4*360))-((SIN((96.379/2)*PI()/180))*(COS((96.379/2)*PI()/180))/4)),4)),2),ROUND(AY738*(((N738*P738)+(((D738+M738*2)/4)*P738))-ROUND(((D738+M738*2)^2)*((PI()*120/(4*360))-((SIN((120/2)*PI()/180))*(COS((120/2)*PI()/180))/4)),4)),2)),0)</f>
        <v>10</v>
      </c>
      <c r="BC738" s="549" t="n">
        <f aca="false">IF(F738&gt;0,ROUND(AY738*N738*P738,2),0)</f>
        <v>0</v>
      </c>
      <c r="BD738" s="549" t="n">
        <f aca="false">SUM(Q738:U738,AH738:AL738)</f>
        <v>87.94</v>
      </c>
      <c r="BE738" s="549" t="n">
        <f aca="false">IF(F738=0,ROUND((PI()*((D738+M738*2)^2)/4)*AY738,2),ROUND((D738+M738*2)*(F738+M738*2)*AY738,2))</f>
        <v>12.87</v>
      </c>
      <c r="BF738" s="539" t="n">
        <f aca="false">IF(($I738+M738-0.15)&lt;=2,($I738+M738+0.15),IF(($I738+M738)&lt;=3,2.35,($I738+M738+0.2)-0.85))</f>
        <v>2.0145</v>
      </c>
      <c r="BG738" s="539" t="n">
        <f aca="false">IF(D738&gt;2,(I738-F738-M738-0.11),IF(($I738+M738)&lt;=2,0,IF(($I738+M738)&gt;3,0.85,(I738+M738+0.2-BF738))))</f>
        <v>0</v>
      </c>
      <c r="BH738" s="539" t="n">
        <f aca="false">IF(D738&gt;2,ROUND(((1.42+0.4)+(0.91+0.4))*2*BG738,2),ROUND(AV738*AX738*BF738,2))</f>
        <v>3.95</v>
      </c>
      <c r="BI738" s="539" t="n">
        <f aca="false">ROUND(((PI()*0.9^2)/4)*BG738,2)</f>
        <v>0</v>
      </c>
      <c r="BJ738" s="550" t="n">
        <f aca="false">ROUND(BD738-BE738-BH738-BI738-BB738-BC738,2)</f>
        <v>61.12</v>
      </c>
      <c r="BK738" s="516"/>
    </row>
    <row r="739" customFormat="false" ht="14.25" hidden="false" customHeight="false" outlineLevel="0" collapsed="false">
      <c r="A739" s="530" t="s">
        <v>1793</v>
      </c>
      <c r="B739" s="531" t="s">
        <v>10</v>
      </c>
      <c r="C739" s="532" t="s">
        <v>1789</v>
      </c>
      <c r="D739" s="533" t="n">
        <v>0.6</v>
      </c>
      <c r="E739" s="534"/>
      <c r="F739" s="534"/>
      <c r="G739" s="533" t="s">
        <v>1150</v>
      </c>
      <c r="H739" s="535" t="n">
        <v>35</v>
      </c>
      <c r="I739" s="536" t="n">
        <v>1.73063</v>
      </c>
      <c r="J739" s="536" t="n">
        <v>1.67183</v>
      </c>
      <c r="K739" s="536" t="n">
        <v>0.478</v>
      </c>
      <c r="L739" s="537" t="n">
        <f aca="false">ROUND((I739+J739)/2,2)</f>
        <v>1.7</v>
      </c>
      <c r="M739" s="538" t="n">
        <f aca="false">IF(F739=0,ROUND($D739*0.1,2),IF(D739&gt;2.8,0.18,0.15))</f>
        <v>0.06</v>
      </c>
      <c r="N739" s="538" t="n">
        <f aca="false">IF(F739=0,IF(ROUND($D739/4,2),IF(ROUND(($D739*1.2)/6,2)&lt;0.1,0.1,ROUND(($D739*1.2)/6,2))),0.5)</f>
        <v>0.12</v>
      </c>
      <c r="O739" s="537" t="n">
        <f aca="false">L739+M739+N739</f>
        <v>1.88</v>
      </c>
      <c r="P739" s="537" t="n">
        <f aca="false">IF(O739&lt;2,(D739+M739*2)+0.6,(D739+M739*2)+0.6+ROUNDUP(O739-2,0)*0.1)</f>
        <v>1.32</v>
      </c>
      <c r="Q739" s="539" t="n">
        <f aca="false">IF($O739&lt;=$W$4,ROUND(IF($O739&lt;1.5,$O739*$H739*$P739,1.5*$H739*$P739),2),0)</f>
        <v>0</v>
      </c>
      <c r="R739" s="539" t="n">
        <f aca="false">IF($O739&gt;$W$4,ROUND(IF($O739&lt;1.5,$O739*$H739*$P739,1.5*$H739*$P739),2),0)</f>
        <v>69.3</v>
      </c>
      <c r="S739" s="539" t="n">
        <f aca="false">IF($O739&gt;$W$4,ROUND(IF($O739&lt;1.5,0,IF($O739&gt;3,1.5*$H739*$P739,($O739-1.5)*$H739*$P739)),2),0)</f>
        <v>17.56</v>
      </c>
      <c r="T739" s="539" t="n">
        <f aca="false">IF($O739&gt;$W$4,ROUND(IF($O739&lt;3,0,IF($O739&gt;4.5,1.5*$H739*$P739,($O739-3)*$H739*$P739)),2),0)</f>
        <v>0</v>
      </c>
      <c r="U739" s="539" t="n">
        <f aca="false">IF($O739&gt;$W$4,ROUND(IF($O739&lt;4.5,0,IF($O739&gt;6,($O739-4.5)*$H739*$P739,($O739-4.5)*$H739*$P739)),2),0)</f>
        <v>0</v>
      </c>
      <c r="V739" s="540" t="n">
        <f aca="false">IF($O739&gt;$W$4,IF($O739&lt;=4,ROUND($H739*($O739+0.5)*2,2),0),0)</f>
        <v>166.6</v>
      </c>
      <c r="W739" s="541" t="n">
        <f aca="false">IF($O739&gt;$W$4,IF($O739&gt;4,ROUND($H739*($O739+0.5)*2,2),0),0)</f>
        <v>0</v>
      </c>
      <c r="X739" s="530" t="str">
        <f aca="false">A739</f>
        <v>JK3</v>
      </c>
      <c r="Y739" s="533" t="n">
        <f aca="false">IF($D739=0.4,1.2,IF($D739=0.6,1.2,IF($D739=0.8,1.3,IF($D739=1,1.5,IF($D739=1.2,1.7,IF($D739&lt;=2,2,"--"))))))</f>
        <v>1.2</v>
      </c>
      <c r="Z739" s="542" t="s">
        <v>1151</v>
      </c>
      <c r="AA739" s="534" t="n">
        <f aca="false">Y739</f>
        <v>1.2</v>
      </c>
      <c r="AB739" s="543" t="n">
        <f aca="false">IF($Y739="--","--",I739)</f>
        <v>1.73063</v>
      </c>
      <c r="AC739" s="544" t="n">
        <f aca="false">IF($Y739="--","--",IF(D739&gt;1.5,0.15,ROUND($D739*0.1,2)))</f>
        <v>0.06</v>
      </c>
      <c r="AD739" s="544" t="n">
        <f aca="false">IF($Y739="--","--",0.15)</f>
        <v>0.15</v>
      </c>
      <c r="AE739" s="545" t="n">
        <f aca="false">IF($Y739="--","--",ROUND(AB739+AC739+AD739,2))</f>
        <v>1.94</v>
      </c>
      <c r="AF739" s="545" t="n">
        <f aca="false">IF($Y739="--","--",IF($AB739&lt;=2,$Y739+1,($Y739+1)+ROUNDUP($AB739-2,0)*0.1))</f>
        <v>2.2</v>
      </c>
      <c r="AG739" s="546" t="n">
        <f aca="false">IF($D739=0.4,0.92,IF($D739=0.6,0.68,IF($D739=0.8,0.74,IF($D739=1,0.7,IF($D739=1.2,0.66,IF($D739=1.5,0.6,IF($D739&lt;=2,(2.4-(D739+0.3)),"--")))))))</f>
        <v>0.68</v>
      </c>
      <c r="AH739" s="547" t="n">
        <f aca="false">IF($Y739="--","--",IF($AE739&lt;=$W$4,ROUND(IF($AE739&lt;1.5,$AE739*$AF739*$AG739,1.5*$AF739*$AG739),2),0))</f>
        <v>0</v>
      </c>
      <c r="AI739" s="547" t="n">
        <f aca="false">IF($Y739="--","--",IF($AE739&gt;$W$4,ROUND(IF($AE739&lt;1.5,$AE739*$AF739*$AG739,1.5*$AF739*$AG739),2),0))</f>
        <v>2.24</v>
      </c>
      <c r="AJ739" s="547" t="n">
        <f aca="false">IF($Y739="--","--",IF($AE739&gt;$W$4,ROUND(IF($AE739&lt;1.5,0,IF($AE739&gt;3,1.5*$AF739*$AG739,($AE739-1.5)*$AF739*$AG739)),2),0))</f>
        <v>0.66</v>
      </c>
      <c r="AK739" s="547" t="n">
        <f aca="false">IF($Y739="--","--",IF($AE739&gt;$W$4,ROUND(IF($AE739&lt;3,0,IF($AE739&gt;4.5,1.5*$AF739*$AG739,($AE739-3)*$AF739*$AG739)),2),0))</f>
        <v>0</v>
      </c>
      <c r="AL739" s="547" t="n">
        <f aca="false">IF($Y739="--","--",IF($AE739&gt;$W$4,ROUND(IF($AE739&lt;4.5,0,IF($AE739&gt;6,($AE739-4.5)*$AF739*$AG739,($AE739-4.5)*$AF739*$AG739)),2),0))</f>
        <v>0</v>
      </c>
      <c r="AM739" s="544" t="n">
        <f aca="false">IF($Y739="--","--",IF($AE739&gt;$W$4,IF($AE739&lt;=4,ROUND(($AG739*4)*($AE739+0.5)*2,2),0),0))</f>
        <v>13.27</v>
      </c>
      <c r="AN739" s="548" t="n">
        <f aca="false">IF($Y739="--","--",IF($AE739&gt;$W$4,IF($AE739&gt;4,ROUND(($AG739*4)*($AE739+0.5)*2,2),0),0))</f>
        <v>0</v>
      </c>
      <c r="AO739" s="530" t="str">
        <f aca="false">A739</f>
        <v>JK3</v>
      </c>
      <c r="AP739" s="531" t="str">
        <f aca="false">B739</f>
        <v>=&gt;</v>
      </c>
      <c r="AQ739" s="532" t="str">
        <f aca="false">C739</f>
        <v>JK4</v>
      </c>
      <c r="AR739" s="533" t="n">
        <f aca="false">D739</f>
        <v>0.6</v>
      </c>
      <c r="AS739" s="534" t="str">
        <f aca="false">IF(E739="x","x","")</f>
        <v/>
      </c>
      <c r="AT739" s="534" t="str">
        <f aca="false">IF(F739&gt;0,F739,"")</f>
        <v/>
      </c>
      <c r="AU739" s="535" t="n">
        <f aca="false">H739</f>
        <v>35</v>
      </c>
      <c r="AV739" s="533" t="n">
        <f aca="false">IF($Y739="--","--",Y739+0.2)</f>
        <v>1.4</v>
      </c>
      <c r="AW739" s="542" t="s">
        <v>1151</v>
      </c>
      <c r="AX739" s="534" t="n">
        <f aca="false">AV739</f>
        <v>1.4</v>
      </c>
      <c r="AY739" s="538" t="n">
        <f aca="false">IF(D739&gt;2,AU739,AU739-AV739)</f>
        <v>33.6</v>
      </c>
      <c r="AZ739" s="538" t="n">
        <f aca="false">N739</f>
        <v>0.12</v>
      </c>
      <c r="BA739" s="538" t="n">
        <f aca="false">P739</f>
        <v>1.32</v>
      </c>
      <c r="BB739" s="537" t="n">
        <f aca="false">IF(F739=0,IF(ROUND(AY739*(((N739*P739)+(((D739+M739*2)/6)*P739))-ROUND(((D739+M739*2)^2)*((PI()*96.379/(4*360))-((SIN((96.379/2)*PI()/180))*(COS((96.379/2)*PI()/180))/4)),4)),2),ROUND(AY739*(((N739*P739)+(((D739+M739*2)/4)*P739))-ROUND(((D739+M739*2)^2)*((PI()*120/(4*360))-((SIN((120/2)*PI()/180))*(COS((120/2)*PI()/180))/4)),4)),2)),0)</f>
        <v>10.63</v>
      </c>
      <c r="BC739" s="549" t="n">
        <f aca="false">IF(F739&gt;0,ROUND(AY739*N739*P739,2),0)</f>
        <v>0</v>
      </c>
      <c r="BD739" s="549" t="n">
        <f aca="false">SUM(Q739:U739,AH739:AL739)</f>
        <v>89.76</v>
      </c>
      <c r="BE739" s="549" t="n">
        <f aca="false">IF(F739=0,ROUND((PI()*((D739+M739*2)^2)/4)*AY739,2),ROUND((D739+M739*2)*(F739+M739*2)*AY739,2))</f>
        <v>13.68</v>
      </c>
      <c r="BF739" s="539" t="n">
        <f aca="false">IF(($I739+M739-0.15)&lt;=2,($I739+M739+0.15),IF(($I739+M739)&lt;=3,2.35,($I739+M739+0.2)-0.85))</f>
        <v>1.94063</v>
      </c>
      <c r="BG739" s="539" t="n">
        <f aca="false">IF(D739&gt;2,(I739-F739-M739-0.11),IF(($I739+M739)&lt;=2,0,IF(($I739+M739)&gt;3,0.85,(I739+M739+0.2-BF739))))</f>
        <v>0</v>
      </c>
      <c r="BH739" s="539" t="n">
        <f aca="false">IF(D739&gt;2,ROUND(((1.42+0.4)+(0.91+0.4))*2*BG739,2),ROUND(AV739*AX739*BF739,2))</f>
        <v>3.8</v>
      </c>
      <c r="BI739" s="539" t="n">
        <f aca="false">ROUND(((PI()*0.9^2)/4)*BG739,2)</f>
        <v>0</v>
      </c>
      <c r="BJ739" s="550" t="n">
        <f aca="false">ROUND(BD739-BE739-BH739-BI739-BB739-BC739,2)</f>
        <v>61.65</v>
      </c>
      <c r="BK739" s="516"/>
    </row>
    <row r="740" customFormat="false" ht="14.25" hidden="false" customHeight="false" outlineLevel="0" collapsed="false">
      <c r="A740" s="530" t="s">
        <v>1789</v>
      </c>
      <c r="B740" s="531" t="s">
        <v>10</v>
      </c>
      <c r="C740" s="532" t="s">
        <v>1794</v>
      </c>
      <c r="D740" s="533" t="n">
        <v>1</v>
      </c>
      <c r="E740" s="534"/>
      <c r="F740" s="534"/>
      <c r="G740" s="533" t="s">
        <v>1155</v>
      </c>
      <c r="H740" s="535" t="n">
        <v>40</v>
      </c>
      <c r="I740" s="536" t="n">
        <v>2.14983</v>
      </c>
      <c r="J740" s="536" t="n">
        <v>1.68213</v>
      </c>
      <c r="K740" s="536" t="n">
        <v>0</v>
      </c>
      <c r="L740" s="537" t="n">
        <f aca="false">ROUND((I740+J740)/2,2)</f>
        <v>1.92</v>
      </c>
      <c r="M740" s="538" t="n">
        <f aca="false">IF(F740=0,ROUND($D740*0.1,2),IF(D740&gt;2.8,0.18,0.15))</f>
        <v>0.1</v>
      </c>
      <c r="N740" s="538" t="n">
        <f aca="false">IF(F740=0,IF(ROUND($D740/4,2),IF(ROUND(($D740*1.2)/6,2)&lt;0.1,0.1,ROUND(($D740*1.2)/6,2))),0.5)</f>
        <v>0.2</v>
      </c>
      <c r="O740" s="537" t="n">
        <f aca="false">L740+M740+N740</f>
        <v>2.22</v>
      </c>
      <c r="P740" s="537" t="n">
        <f aca="false">IF(O740&lt;2,(D740+M740*2)+0.6,(D740+M740*2)+0.6+ROUNDUP(O740-2,0)*0.1)</f>
        <v>1.9</v>
      </c>
      <c r="Q740" s="539" t="n">
        <f aca="false">IF($O740&lt;=$W$4,ROUND(IF($O740&lt;1.5,$O740*$H740*$P740,1.5*$H740*$P740),2),0)</f>
        <v>0</v>
      </c>
      <c r="R740" s="539" t="n">
        <f aca="false">IF($O740&gt;$W$4,ROUND(IF($O740&lt;1.5,$O740*$H740*$P740,1.5*$H740*$P740),2),0)</f>
        <v>114</v>
      </c>
      <c r="S740" s="539" t="n">
        <f aca="false">IF($O740&gt;$W$4,ROUND(IF($O740&lt;1.5,0,IF($O740&gt;3,1.5*$H740*$P740,($O740-1.5)*$H740*$P740)),2),0)</f>
        <v>54.72</v>
      </c>
      <c r="T740" s="539" t="n">
        <f aca="false">IF($O740&gt;$W$4,ROUND(IF($O740&lt;3,0,IF($O740&gt;4.5,1.5*$H740*$P740,($O740-3)*$H740*$P740)),2),0)</f>
        <v>0</v>
      </c>
      <c r="U740" s="539" t="n">
        <f aca="false">IF($O740&gt;$W$4,ROUND(IF($O740&lt;4.5,0,IF($O740&gt;6,($O740-4.5)*$H740*$P740,($O740-4.5)*$H740*$P740)),2),0)</f>
        <v>0</v>
      </c>
      <c r="V740" s="540" t="n">
        <f aca="false">IF($O740&gt;$W$4,IF($O740&lt;=4,ROUND($H740*($O740+0.5)*2,2),0),0)</f>
        <v>217.6</v>
      </c>
      <c r="W740" s="541" t="n">
        <f aca="false">IF($O740&gt;$W$4,IF($O740&gt;4,ROUND($H740*($O740+0.5)*2,2),0),0)</f>
        <v>0</v>
      </c>
      <c r="X740" s="530" t="str">
        <f aca="false">A740</f>
        <v>JK4</v>
      </c>
      <c r="Y740" s="533" t="n">
        <f aca="false">IF($D740=0.4,1.2,IF($D740=0.6,1.2,IF($D740=0.8,1.3,IF($D740=1,1.5,IF($D740=1.2,1.7,IF($D740&lt;=2,2,"--"))))))</f>
        <v>1.5</v>
      </c>
      <c r="Z740" s="542" t="s">
        <v>1151</v>
      </c>
      <c r="AA740" s="534" t="n">
        <f aca="false">Y740</f>
        <v>1.5</v>
      </c>
      <c r="AB740" s="543" t="n">
        <f aca="false">IF($Y740="--","--",I740)</f>
        <v>2.14983</v>
      </c>
      <c r="AC740" s="544" t="n">
        <f aca="false">IF($Y740="--","--",IF(D740&gt;1.5,0.15,ROUND($D740*0.1,2)))</f>
        <v>0.1</v>
      </c>
      <c r="AD740" s="544" t="n">
        <f aca="false">IF($Y740="--","--",0.15)</f>
        <v>0.15</v>
      </c>
      <c r="AE740" s="545" t="n">
        <f aca="false">IF($Y740="--","--",ROUND(AB740+AC740+AD740,2))</f>
        <v>2.4</v>
      </c>
      <c r="AF740" s="545" t="n">
        <f aca="false">IF($Y740="--","--",IF($AB740&lt;=2,$Y740+1,($Y740+1)+ROUNDUP($AB740-2,0)*0.1))</f>
        <v>2.6</v>
      </c>
      <c r="AG740" s="546" t="n">
        <f aca="false">IF($D740=0.4,0.92,IF($D740=0.6,0.68,IF($D740=0.8,0.74,IF($D740=1,0.7,IF($D740=1.2,0.66,IF($D740=1.5,0.6,IF($D740&lt;=2,(2.4-(D740+0.3)),"--")))))))</f>
        <v>0.7</v>
      </c>
      <c r="AH740" s="547" t="n">
        <f aca="false">IF($Y740="--","--",IF($AE740&lt;=$W$4,ROUND(IF($AE740&lt;1.5,$AE740*$AF740*$AG740,1.5*$AF740*$AG740),2),0))</f>
        <v>0</v>
      </c>
      <c r="AI740" s="547" t="n">
        <f aca="false">IF($Y740="--","--",IF($AE740&gt;$W$4,ROUND(IF($AE740&lt;1.5,$AE740*$AF740*$AG740,1.5*$AF740*$AG740),2),0))</f>
        <v>2.73</v>
      </c>
      <c r="AJ740" s="547" t="n">
        <f aca="false">IF($Y740="--","--",IF($AE740&gt;$W$4,ROUND(IF($AE740&lt;1.5,0,IF($AE740&gt;3,1.5*$AF740*$AG740,($AE740-1.5)*$AF740*$AG740)),2),0))</f>
        <v>1.64</v>
      </c>
      <c r="AK740" s="547" t="n">
        <f aca="false">IF($Y740="--","--",IF($AE740&gt;$W$4,ROUND(IF($AE740&lt;3,0,IF($AE740&gt;4.5,1.5*$AF740*$AG740,($AE740-3)*$AF740*$AG740)),2),0))</f>
        <v>0</v>
      </c>
      <c r="AL740" s="547" t="n">
        <f aca="false">IF($Y740="--","--",IF($AE740&gt;$W$4,ROUND(IF($AE740&lt;4.5,0,IF($AE740&gt;6,($AE740-4.5)*$AF740*$AG740,($AE740-4.5)*$AF740*$AG740)),2),0))</f>
        <v>0</v>
      </c>
      <c r="AM740" s="544" t="n">
        <f aca="false">IF($Y740="--","--",IF($AE740&gt;$W$4,IF($AE740&lt;=4,ROUND(($AG740*4)*($AE740+0.5)*2,2),0),0))</f>
        <v>16.24</v>
      </c>
      <c r="AN740" s="548" t="n">
        <f aca="false">IF($Y740="--","--",IF($AE740&gt;$W$4,IF($AE740&gt;4,ROUND(($AG740*4)*($AE740+0.5)*2,2),0),0))</f>
        <v>0</v>
      </c>
      <c r="AO740" s="530" t="str">
        <f aca="false">A740</f>
        <v>JK4</v>
      </c>
      <c r="AP740" s="531" t="str">
        <f aca="false">B740</f>
        <v>=&gt;</v>
      </c>
      <c r="AQ740" s="532" t="str">
        <f aca="false">C740</f>
        <v>JK5</v>
      </c>
      <c r="AR740" s="533" t="n">
        <f aca="false">D740</f>
        <v>1</v>
      </c>
      <c r="AS740" s="534" t="str">
        <f aca="false">IF(E740="x","x","")</f>
        <v/>
      </c>
      <c r="AT740" s="534" t="str">
        <f aca="false">IF(F740&gt;0,F740,"")</f>
        <v/>
      </c>
      <c r="AU740" s="535" t="n">
        <f aca="false">H740</f>
        <v>40</v>
      </c>
      <c r="AV740" s="533" t="n">
        <f aca="false">IF($Y740="--","--",Y740+0.2)</f>
        <v>1.7</v>
      </c>
      <c r="AW740" s="542" t="s">
        <v>1151</v>
      </c>
      <c r="AX740" s="534" t="n">
        <f aca="false">AV740</f>
        <v>1.7</v>
      </c>
      <c r="AY740" s="538" t="n">
        <f aca="false">IF(D740&gt;2,AU740,AU740-AV740)</f>
        <v>38.3</v>
      </c>
      <c r="AZ740" s="538" t="n">
        <f aca="false">N740</f>
        <v>0.2</v>
      </c>
      <c r="BA740" s="538" t="n">
        <f aca="false">P740</f>
        <v>1.9</v>
      </c>
      <c r="BB740" s="537" t="n">
        <f aca="false">IF(F740=0,IF(ROUND(AY740*(((N740*P740)+(((D740+M740*2)/6)*P740))-ROUND(((D740+M740*2)^2)*((PI()*96.379/(4*360))-((SIN((96.379/2)*PI()/180))*(COS((96.379/2)*PI()/180))/4)),4)),2),ROUND(AY740*(((N740*P740)+(((D740+M740*2)/4)*P740))-ROUND(((D740+M740*2)^2)*((PI()*120/(4*360))-((SIN((120/2)*PI()/180))*(COS((120/2)*PI()/180))/4)),4)),2)),0)</f>
        <v>27.92</v>
      </c>
      <c r="BC740" s="549" t="n">
        <f aca="false">IF(F740&gt;0,ROUND(AY740*N740*P740,2),0)</f>
        <v>0</v>
      </c>
      <c r="BD740" s="549" t="n">
        <f aca="false">SUM(Q740:U740,AH740:AL740)</f>
        <v>173.09</v>
      </c>
      <c r="BE740" s="549" t="n">
        <f aca="false">IF(F740=0,ROUND((PI()*((D740+M740*2)^2)/4)*AY740,2),ROUND((D740+M740*2)*(F740+M740*2)*AY740,2))</f>
        <v>43.32</v>
      </c>
      <c r="BF740" s="539" t="n">
        <f aca="false">IF(($I740+M740-0.15)&lt;=2,($I740+M740+0.15),IF(($I740+M740)&lt;=3,2.35,($I740+M740+0.2)-0.85))</f>
        <v>2.35</v>
      </c>
      <c r="BG740" s="539" t="n">
        <f aca="false">IF(D740&gt;2,(I740-F740-M740-0.11),IF(($I740+M740)&lt;=2,0,IF(($I740+M740)&gt;3,0.85,(I740+M740+0.2-BF740))))</f>
        <v>0.0998300000000003</v>
      </c>
      <c r="BH740" s="539" t="n">
        <f aca="false">IF(D740&gt;2,ROUND(((1.42+0.4)+(0.91+0.4))*2*BG740,2),ROUND(AV740*AX740*BF740,2))</f>
        <v>6.79</v>
      </c>
      <c r="BI740" s="539" t="n">
        <f aca="false">ROUND(((PI()*0.9^2)/4)*BG740,2)</f>
        <v>0.06</v>
      </c>
      <c r="BJ740" s="550" t="n">
        <f aca="false">ROUND(BD740-BE740-BH740-BI740-BB740-BC740,2)</f>
        <v>95</v>
      </c>
      <c r="BK740" s="516"/>
    </row>
    <row r="741" customFormat="false" ht="14.25" hidden="false" customHeight="false" outlineLevel="0" collapsed="false">
      <c r="A741" s="530" t="s">
        <v>1794</v>
      </c>
      <c r="B741" s="531" t="s">
        <v>10</v>
      </c>
      <c r="C741" s="532" t="s">
        <v>1428</v>
      </c>
      <c r="D741" s="533" t="n">
        <v>1</v>
      </c>
      <c r="E741" s="534"/>
      <c r="F741" s="534"/>
      <c r="G741" s="533" t="s">
        <v>1155</v>
      </c>
      <c r="H741" s="535" t="n">
        <v>14</v>
      </c>
      <c r="I741" s="536" t="n">
        <v>1.68213</v>
      </c>
      <c r="J741" s="536" t="n">
        <v>0.968329999999999</v>
      </c>
      <c r="K741" s="536" t="n">
        <v>0.484</v>
      </c>
      <c r="L741" s="537" t="n">
        <f aca="false">ROUND((I741+J741)/2,2)</f>
        <v>1.33</v>
      </c>
      <c r="M741" s="538" t="n">
        <f aca="false">IF(F741=0,ROUND($D741*0.1,2),IF(D741&gt;2.8,0.18,0.15))</f>
        <v>0.1</v>
      </c>
      <c r="N741" s="538" t="n">
        <f aca="false">IF(F741=0,IF(ROUND($D741/4,2),IF(ROUND(($D741*1.2)/6,2)&lt;0.1,0.1,ROUND(($D741*1.2)/6,2))),0.5)</f>
        <v>0.2</v>
      </c>
      <c r="O741" s="537" t="n">
        <f aca="false">L741+M741+N741</f>
        <v>1.63</v>
      </c>
      <c r="P741" s="537" t="n">
        <f aca="false">IF(O741&lt;2,(D741+M741*2)+0.6,(D741+M741*2)+0.6+ROUNDUP(O741-2,0)*0.1)</f>
        <v>1.8</v>
      </c>
      <c r="Q741" s="539" t="n">
        <f aca="false">IF($O741&lt;=$W$4,ROUND(IF($O741&lt;1.5,$O741*$H741*$P741,1.5*$H741*$P741),2),0)</f>
        <v>0</v>
      </c>
      <c r="R741" s="539" t="n">
        <f aca="false">IF($O741&gt;$W$4,ROUND(IF($O741&lt;1.5,$O741*$H741*$P741,1.5*$H741*$P741),2),0)</f>
        <v>37.8</v>
      </c>
      <c r="S741" s="539" t="n">
        <f aca="false">IF($O741&gt;$W$4,ROUND(IF($O741&lt;1.5,0,IF($O741&gt;3,1.5*$H741*$P741,($O741-1.5)*$H741*$P741)),2),0)</f>
        <v>3.28</v>
      </c>
      <c r="T741" s="539" t="n">
        <f aca="false">IF($O741&gt;$W$4,ROUND(IF($O741&lt;3,0,IF($O741&gt;4.5,1.5*$H741*$P741,($O741-3)*$H741*$P741)),2),0)</f>
        <v>0</v>
      </c>
      <c r="U741" s="539" t="n">
        <f aca="false">IF($O741&gt;$W$4,ROUND(IF($O741&lt;4.5,0,IF($O741&gt;6,($O741-4.5)*$H741*$P741,($O741-4.5)*$H741*$P741)),2),0)</f>
        <v>0</v>
      </c>
      <c r="V741" s="540" t="n">
        <f aca="false">IF($O741&gt;$W$4,IF($O741&lt;=4,ROUND($H741*($O741+0.5)*2,2),0),0)</f>
        <v>59.64</v>
      </c>
      <c r="W741" s="541" t="n">
        <f aca="false">IF($O741&gt;$W$4,IF($O741&gt;4,ROUND($H741*($O741+0.5)*2,2),0),0)</f>
        <v>0</v>
      </c>
      <c r="X741" s="530" t="str">
        <f aca="false">A741</f>
        <v>JK5</v>
      </c>
      <c r="Y741" s="533" t="n">
        <f aca="false">IF($D741=0.4,1.2,IF($D741=0.6,1.2,IF($D741=0.8,1.3,IF($D741=1,1.5,IF($D741=1.2,1.7,IF($D741&lt;=2,2,"--"))))))</f>
        <v>1.5</v>
      </c>
      <c r="Z741" s="542" t="s">
        <v>1151</v>
      </c>
      <c r="AA741" s="534" t="n">
        <f aca="false">Y741</f>
        <v>1.5</v>
      </c>
      <c r="AB741" s="543" t="n">
        <f aca="false">IF($Y741="--","--",I741)</f>
        <v>1.68213</v>
      </c>
      <c r="AC741" s="544" t="n">
        <f aca="false">IF($Y741="--","--",IF(D741&gt;1.5,0.15,ROUND($D741*0.1,2)))</f>
        <v>0.1</v>
      </c>
      <c r="AD741" s="544" t="n">
        <f aca="false">IF($Y741="--","--",0.15)</f>
        <v>0.15</v>
      </c>
      <c r="AE741" s="545" t="n">
        <f aca="false">IF($Y741="--","--",ROUND(AB741+AC741+AD741,2))</f>
        <v>1.93</v>
      </c>
      <c r="AF741" s="545" t="n">
        <f aca="false">IF($Y741="--","--",IF($AB741&lt;=2,$Y741+1,($Y741+1)+ROUNDUP($AB741-2,0)*0.1))</f>
        <v>2.5</v>
      </c>
      <c r="AG741" s="546" t="n">
        <f aca="false">IF($D741=0.4,0.92,IF($D741=0.6,0.68,IF($D741=0.8,0.74,IF($D741=1,0.7,IF($D741=1.2,0.66,IF($D741=1.5,0.6,IF($D741&lt;=2,(2.4-(D741+0.3)),"--")))))))</f>
        <v>0.7</v>
      </c>
      <c r="AH741" s="547" t="n">
        <f aca="false">IF($Y741="--","--",IF($AE741&lt;=$W$4,ROUND(IF($AE741&lt;1.5,$AE741*$AF741*$AG741,1.5*$AF741*$AG741),2),0))</f>
        <v>0</v>
      </c>
      <c r="AI741" s="547" t="n">
        <f aca="false">IF($Y741="--","--",IF($AE741&gt;$W$4,ROUND(IF($AE741&lt;1.5,$AE741*$AF741*$AG741,1.5*$AF741*$AG741),2),0))</f>
        <v>2.63</v>
      </c>
      <c r="AJ741" s="547" t="n">
        <f aca="false">IF($Y741="--","--",IF($AE741&gt;$W$4,ROUND(IF($AE741&lt;1.5,0,IF($AE741&gt;3,1.5*$AF741*$AG741,($AE741-1.5)*$AF741*$AG741)),2),0))</f>
        <v>0.75</v>
      </c>
      <c r="AK741" s="547" t="n">
        <f aca="false">IF($Y741="--","--",IF($AE741&gt;$W$4,ROUND(IF($AE741&lt;3,0,IF($AE741&gt;4.5,1.5*$AF741*$AG741,($AE741-3)*$AF741*$AG741)),2),0))</f>
        <v>0</v>
      </c>
      <c r="AL741" s="547" t="n">
        <f aca="false">IF($Y741="--","--",IF($AE741&gt;$W$4,ROUND(IF($AE741&lt;4.5,0,IF($AE741&gt;6,($AE741-4.5)*$AF741*$AG741,($AE741-4.5)*$AF741*$AG741)),2),0))</f>
        <v>0</v>
      </c>
      <c r="AM741" s="544" t="n">
        <f aca="false">IF($Y741="--","--",IF($AE741&gt;$W$4,IF($AE741&lt;=4,ROUND(($AG741*4)*($AE741+0.5)*2,2),0),0))</f>
        <v>13.61</v>
      </c>
      <c r="AN741" s="548" t="n">
        <f aca="false">IF($Y741="--","--",IF($AE741&gt;$W$4,IF($AE741&gt;4,ROUND(($AG741*4)*($AE741+0.5)*2,2),0),0))</f>
        <v>0</v>
      </c>
      <c r="AO741" s="530" t="str">
        <f aca="false">A741</f>
        <v>JK5</v>
      </c>
      <c r="AP741" s="531" t="str">
        <f aca="false">B741</f>
        <v>=&gt;</v>
      </c>
      <c r="AQ741" s="532" t="str">
        <f aca="false">C741</f>
        <v>Rio João Mendes</v>
      </c>
      <c r="AR741" s="533" t="n">
        <f aca="false">D741</f>
        <v>1</v>
      </c>
      <c r="AS741" s="534" t="str">
        <f aca="false">IF(E741="x","x","")</f>
        <v/>
      </c>
      <c r="AT741" s="534" t="str">
        <f aca="false">IF(F741&gt;0,F741,"")</f>
        <v/>
      </c>
      <c r="AU741" s="535" t="n">
        <f aca="false">H741</f>
        <v>14</v>
      </c>
      <c r="AV741" s="533" t="n">
        <f aca="false">IF($Y741="--","--",Y741+0.2)</f>
        <v>1.7</v>
      </c>
      <c r="AW741" s="542" t="s">
        <v>1151</v>
      </c>
      <c r="AX741" s="534" t="n">
        <f aca="false">AV741</f>
        <v>1.7</v>
      </c>
      <c r="AY741" s="538" t="n">
        <f aca="false">IF(D741&gt;2,AU741,AU741-AV741)</f>
        <v>12.3</v>
      </c>
      <c r="AZ741" s="538" t="n">
        <f aca="false">N741</f>
        <v>0.2</v>
      </c>
      <c r="BA741" s="538" t="n">
        <f aca="false">P741</f>
        <v>1.8</v>
      </c>
      <c r="BB741" s="537" t="n">
        <f aca="false">IF(F741=0,IF(ROUND(AY741*(((N741*P741)+(((D741+M741*2)/6)*P741))-ROUND(((D741+M741*2)^2)*((PI()*96.379/(4*360))-((SIN((96.379/2)*PI()/180))*(COS((96.379/2)*PI()/180))/4)),4)),2),ROUND(AY741*(((N741*P741)+(((D741+M741*2)/4)*P741))-ROUND(((D741+M741*2)^2)*((PI()*120/(4*360))-((SIN((120/2)*PI()/180))*(COS((120/2)*PI()/180))/4)),4)),2)),0)</f>
        <v>8.35</v>
      </c>
      <c r="BC741" s="549" t="n">
        <f aca="false">IF(F741&gt;0,ROUND(AY741*N741*P741,2),0)</f>
        <v>0</v>
      </c>
      <c r="BD741" s="549" t="n">
        <f aca="false">SUM(Q741:U741,AH741:AL741)</f>
        <v>44.46</v>
      </c>
      <c r="BE741" s="549" t="n">
        <f aca="false">IF(F741=0,ROUND((PI()*((D741+M741*2)^2)/4)*AY741,2),ROUND((D741+M741*2)*(F741+M741*2)*AY741,2))</f>
        <v>13.91</v>
      </c>
      <c r="BF741" s="539" t="n">
        <f aca="false">IF(($I741+M741-0.15)&lt;=2,($I741+M741+0.15),IF(($I741+M741)&lt;=3,2.35,($I741+M741+0.2)-0.85))</f>
        <v>1.93213</v>
      </c>
      <c r="BG741" s="539" t="n">
        <f aca="false">IF(D741&gt;2,(I741-F741-M741-0.11),IF(($I741+M741)&lt;=2,0,IF(($I741+M741)&gt;3,0.85,(I741+M741+0.2-BF741))))</f>
        <v>0</v>
      </c>
      <c r="BH741" s="539" t="n">
        <f aca="false">IF(D741&gt;2,ROUND(((1.42+0.4)+(0.91+0.4))*2*BG741,2),ROUND(AV741*AX741*BF741,2))</f>
        <v>5.58</v>
      </c>
      <c r="BI741" s="539" t="n">
        <f aca="false">ROUND(((PI()*0.9^2)/4)*BG741,2)</f>
        <v>0</v>
      </c>
      <c r="BJ741" s="550" t="n">
        <f aca="false">ROUND(BD741-BE741-BH741-BI741-BB741-BC741,2)</f>
        <v>16.62</v>
      </c>
      <c r="BK741" s="516"/>
    </row>
    <row r="742" customFormat="false" ht="14.25" hidden="false" customHeight="false" outlineLevel="0" collapsed="false">
      <c r="A742" s="503"/>
      <c r="B742" s="504"/>
      <c r="C742" s="604"/>
      <c r="D742" s="505"/>
      <c r="E742" s="505"/>
      <c r="F742" s="505"/>
      <c r="G742" s="505"/>
      <c r="H742" s="507"/>
      <c r="I742" s="508"/>
      <c r="J742" s="508"/>
      <c r="K742" s="508"/>
      <c r="L742" s="509"/>
      <c r="M742" s="510"/>
      <c r="N742" s="510"/>
      <c r="O742" s="509"/>
      <c r="P742" s="509"/>
      <c r="Q742" s="511"/>
      <c r="R742" s="511"/>
      <c r="S742" s="511"/>
      <c r="T742" s="511"/>
      <c r="U742" s="511"/>
      <c r="V742" s="512"/>
      <c r="W742" s="513"/>
      <c r="X742" s="503"/>
      <c r="Y742" s="505"/>
      <c r="Z742" s="551"/>
      <c r="AA742" s="505"/>
      <c r="AB742" s="552"/>
      <c r="AC742" s="553"/>
      <c r="AD742" s="553"/>
      <c r="AE742" s="554"/>
      <c r="AF742" s="554"/>
      <c r="AG742" s="551"/>
      <c r="AH742" s="555"/>
      <c r="AI742" s="555"/>
      <c r="AJ742" s="555"/>
      <c r="AK742" s="555"/>
      <c r="AL742" s="555"/>
      <c r="AM742" s="553"/>
      <c r="AN742" s="556"/>
      <c r="AO742" s="503"/>
      <c r="AP742" s="504"/>
      <c r="AQ742" s="604"/>
      <c r="AR742" s="505"/>
      <c r="AS742" s="505"/>
      <c r="AT742" s="505"/>
      <c r="AU742" s="507"/>
      <c r="AV742" s="505"/>
      <c r="AW742" s="551"/>
      <c r="AX742" s="505"/>
      <c r="AY742" s="510"/>
      <c r="AZ742" s="510"/>
      <c r="BA742" s="510"/>
      <c r="BB742" s="509"/>
      <c r="BC742" s="509"/>
      <c r="BD742" s="509"/>
      <c r="BE742" s="509"/>
      <c r="BF742" s="511"/>
      <c r="BG742" s="511"/>
      <c r="BH742" s="511"/>
      <c r="BI742" s="511"/>
      <c r="BJ742" s="515"/>
      <c r="BK742" s="516"/>
    </row>
    <row r="743" s="456" customFormat="true" ht="14.25" hidden="false" customHeight="false" outlineLevel="0" collapsed="false">
      <c r="A743" s="517" t="s">
        <v>1795</v>
      </c>
      <c r="B743" s="504"/>
      <c r="C743" s="504"/>
      <c r="D743" s="505"/>
      <c r="E743" s="505"/>
      <c r="F743" s="505"/>
      <c r="G743" s="506"/>
      <c r="H743" s="507"/>
      <c r="I743" s="508"/>
      <c r="J743" s="508"/>
      <c r="K743" s="508"/>
      <c r="L743" s="509"/>
      <c r="M743" s="510"/>
      <c r="N743" s="510"/>
      <c r="O743" s="509"/>
      <c r="P743" s="509"/>
      <c r="Q743" s="511"/>
      <c r="R743" s="511"/>
      <c r="S743" s="511"/>
      <c r="T743" s="511"/>
      <c r="U743" s="511"/>
      <c r="V743" s="512"/>
      <c r="W743" s="513"/>
      <c r="X743" s="518" t="str">
        <f aca="false">$A743</f>
        <v>BACIA JL - JOÃO MENDES  (L)</v>
      </c>
      <c r="Y743" s="505"/>
      <c r="Z743" s="551"/>
      <c r="AA743" s="505"/>
      <c r="AB743" s="552"/>
      <c r="AC743" s="553"/>
      <c r="AD743" s="553"/>
      <c r="AE743" s="554"/>
      <c r="AF743" s="554"/>
      <c r="AG743" s="551"/>
      <c r="AH743" s="555"/>
      <c r="AI743" s="555"/>
      <c r="AJ743" s="555"/>
      <c r="AK743" s="555"/>
      <c r="AL743" s="555"/>
      <c r="AM743" s="553"/>
      <c r="AN743" s="556"/>
      <c r="AO743" s="518" t="str">
        <f aca="false">$A743</f>
        <v>BACIA JL - JOÃO MENDES  (L)</v>
      </c>
      <c r="AP743" s="504"/>
      <c r="AQ743" s="504"/>
      <c r="AR743" s="505"/>
      <c r="AS743" s="505"/>
      <c r="AT743" s="505"/>
      <c r="AU743" s="507"/>
      <c r="AV743" s="506"/>
      <c r="AW743" s="506"/>
      <c r="AX743" s="506"/>
      <c r="AY743" s="510"/>
      <c r="AZ743" s="510"/>
      <c r="BA743" s="510"/>
      <c r="BB743" s="509"/>
      <c r="BC743" s="509"/>
      <c r="BD743" s="509"/>
      <c r="BE743" s="509"/>
      <c r="BF743" s="509"/>
      <c r="BG743" s="509"/>
      <c r="BH743" s="509"/>
      <c r="BI743" s="509"/>
      <c r="BJ743" s="515"/>
      <c r="BK743" s="516"/>
    </row>
    <row r="744" customFormat="false" ht="14.25" hidden="false" customHeight="false" outlineLevel="0" collapsed="false">
      <c r="A744" s="557" t="s">
        <v>1796</v>
      </c>
      <c r="B744" s="504"/>
      <c r="C744" s="504"/>
      <c r="D744" s="505"/>
      <c r="E744" s="505"/>
      <c r="F744" s="505"/>
      <c r="G744" s="506"/>
      <c r="H744" s="507"/>
      <c r="I744" s="508"/>
      <c r="J744" s="508"/>
      <c r="K744" s="508"/>
      <c r="L744" s="509"/>
      <c r="M744" s="510"/>
      <c r="N744" s="510"/>
      <c r="O744" s="509"/>
      <c r="P744" s="509"/>
      <c r="Q744" s="511"/>
      <c r="R744" s="511"/>
      <c r="S744" s="511"/>
      <c r="T744" s="511"/>
      <c r="U744" s="511"/>
      <c r="V744" s="512"/>
      <c r="W744" s="513"/>
      <c r="X744" s="528" t="str">
        <f aca="false">$A744</f>
        <v>Rua João de Souza Castelo</v>
      </c>
      <c r="Y744" s="522"/>
      <c r="Z744" s="522"/>
      <c r="AA744" s="522"/>
      <c r="AB744" s="525"/>
      <c r="AC744" s="525"/>
      <c r="AD744" s="525"/>
      <c r="AE744" s="525"/>
      <c r="AF744" s="523"/>
      <c r="AG744" s="525"/>
      <c r="AH744" s="525"/>
      <c r="AI744" s="525"/>
      <c r="AJ744" s="525"/>
      <c r="AK744" s="525"/>
      <c r="AL744" s="525"/>
      <c r="AM744" s="525"/>
      <c r="AN744" s="527"/>
      <c r="AO744" s="557" t="str">
        <f aca="false">$A744</f>
        <v>Rua João de Souza Castelo</v>
      </c>
      <c r="AP744" s="504"/>
      <c r="AQ744" s="504"/>
      <c r="AR744" s="505"/>
      <c r="AS744" s="505"/>
      <c r="AT744" s="505"/>
      <c r="AU744" s="507"/>
      <c r="AV744" s="506"/>
      <c r="AW744" s="506"/>
      <c r="AX744" s="506"/>
      <c r="AY744" s="510"/>
      <c r="AZ744" s="510"/>
      <c r="BA744" s="510"/>
      <c r="BB744" s="509"/>
      <c r="BC744" s="509"/>
      <c r="BD744" s="509"/>
      <c r="BE744" s="509"/>
      <c r="BF744" s="509"/>
      <c r="BG744" s="509"/>
      <c r="BH744" s="509"/>
      <c r="BI744" s="509"/>
      <c r="BJ744" s="515"/>
      <c r="BK744" s="516"/>
    </row>
    <row r="745" s="568" customFormat="true" ht="14.25" hidden="false" customHeight="false" outlineLevel="0" collapsed="false">
      <c r="A745" s="530" t="s">
        <v>1797</v>
      </c>
      <c r="B745" s="531" t="s">
        <v>10</v>
      </c>
      <c r="C745" s="569" t="s">
        <v>1798</v>
      </c>
      <c r="D745" s="533" t="n">
        <v>0.4</v>
      </c>
      <c r="E745" s="534"/>
      <c r="F745" s="534"/>
      <c r="G745" s="533" t="s">
        <v>1150</v>
      </c>
      <c r="H745" s="535" t="n">
        <v>9</v>
      </c>
      <c r="I745" s="536" t="n">
        <v>1.37</v>
      </c>
      <c r="J745" s="536" t="n">
        <v>1.4138</v>
      </c>
      <c r="K745" s="536" t="n">
        <v>0.146</v>
      </c>
      <c r="L745" s="537" t="n">
        <f aca="false">ROUND((I745+J745)/2,2)</f>
        <v>1.39</v>
      </c>
      <c r="M745" s="538" t="n">
        <f aca="false">IF(F745=0,ROUND($D745*0.1,2),IF(D745&gt;2.8,0.18,0.15))</f>
        <v>0.04</v>
      </c>
      <c r="N745" s="538" t="n">
        <f aca="false">IF(F745=0,IF(ROUND($D745/4,2),IF(ROUND(($D745*1.2)/6,2)&lt;0.1,0.1,ROUND(($D745*1.2)/6,2))),0.5)</f>
        <v>0.1</v>
      </c>
      <c r="O745" s="537" t="n">
        <f aca="false">L745+M745+N745</f>
        <v>1.53</v>
      </c>
      <c r="P745" s="537" t="n">
        <f aca="false">IF(O745&lt;2,(D745+M745*2)+0.6,(D745+M745*2)+0.6+ROUNDUP(O745-2,0)*0.1)</f>
        <v>1.08</v>
      </c>
      <c r="Q745" s="539" t="n">
        <f aca="false">IF($O745&lt;=$W$4,ROUND(IF($O745&lt;1.5,$O745*$H745*$P745,1.5*$H745*$P745),2),0)</f>
        <v>0</v>
      </c>
      <c r="R745" s="539" t="n">
        <f aca="false">IF($O745&gt;$W$4,ROUND(IF($O745&lt;1.5,$O745*$H745*$P745,1.5*$H745*$P745),2),0)</f>
        <v>14.58</v>
      </c>
      <c r="S745" s="539" t="n">
        <f aca="false">IF($O745&gt;$W$4,ROUND(IF($O745&lt;1.5,0,IF($O745&gt;3,1.5*$H745*$P745,($O745-1.5)*$H745*$P745)),2),0)</f>
        <v>0.29</v>
      </c>
      <c r="T745" s="539" t="n">
        <f aca="false">IF($O745&gt;$W$4,ROUND(IF($O745&lt;3,0,IF($O745&gt;4.5,1.5*$H745*$P745,($O745-3)*$H745*$P745)),2),0)</f>
        <v>0</v>
      </c>
      <c r="U745" s="539" t="n">
        <f aca="false">IF($O745&gt;$W$4,ROUND(IF($O745&lt;4.5,0,IF($O745&gt;6,($O745-4.5)*$H745*$P745,($O745-4.5)*$H745*$P745)),2),0)</f>
        <v>0</v>
      </c>
      <c r="V745" s="540" t="n">
        <f aca="false">IF($O745&gt;$W$4,IF($O745&lt;=4,ROUND($H745*($O745+0.5)*2,2),0),0)</f>
        <v>36.54</v>
      </c>
      <c r="W745" s="541" t="n">
        <f aca="false">IF($O745&gt;$W$4,IF($O745&gt;4,ROUND($H745*($O745+0.5)*2,2),0),0)</f>
        <v>0</v>
      </c>
      <c r="X745" s="530" t="str">
        <f aca="false">A745</f>
        <v>JL4-1</v>
      </c>
      <c r="Y745" s="533" t="n">
        <f aca="false">IF($D745=0.4,1.2,IF($D745=0.6,1.2,IF($D745=0.8,1.3,IF($D745=1,1.5,IF($D745=1.2,1.7,IF($D745&lt;=2,2,"--"))))))</f>
        <v>1.2</v>
      </c>
      <c r="Z745" s="542" t="s">
        <v>1151</v>
      </c>
      <c r="AA745" s="534" t="n">
        <f aca="false">Y745</f>
        <v>1.2</v>
      </c>
      <c r="AB745" s="543" t="n">
        <f aca="false">IF($Y745="--","--",I745)</f>
        <v>1.37</v>
      </c>
      <c r="AC745" s="544" t="n">
        <f aca="false">IF($Y745="--","--",IF(D745&gt;1.5,0.15,ROUND($D745*0.1,2)))</f>
        <v>0.04</v>
      </c>
      <c r="AD745" s="544" t="n">
        <f aca="false">IF($Y745="--","--",0.15)</f>
        <v>0.15</v>
      </c>
      <c r="AE745" s="545" t="n">
        <f aca="false">IF($Y745="--","--",ROUND(AB745+AC745+AD745,2))</f>
        <v>1.56</v>
      </c>
      <c r="AF745" s="545" t="n">
        <f aca="false">IF($Y745="--","--",IF($AB745&lt;=2,$Y745+1,($Y745+1)+ROUNDUP($AB745-2,0)*0.1))</f>
        <v>2.2</v>
      </c>
      <c r="AG745" s="546" t="n">
        <f aca="false">IF($D745=0.4,0.92,IF($D745=0.6,0.68,IF($D745=0.8,0.74,IF($D745=1,0.7,IF($D745=1.2,0.66,IF($D745=1.5,0.6,IF($D745&lt;=2,(2.4-(D745+0.3)),"--")))))))</f>
        <v>0.92</v>
      </c>
      <c r="AH745" s="547" t="n">
        <f aca="false">IF($Y745="--","--",IF($AE745&lt;=$W$4,ROUND(IF($AE745&lt;1.5,$AE745*$AF745*$AG745,1.5*$AF745*$AG745),2),0))</f>
        <v>0</v>
      </c>
      <c r="AI745" s="547" t="n">
        <f aca="false">IF($Y745="--","--",IF($AE745&gt;$W$4,ROUND(IF($AE745&lt;1.5,$AE745*$AF745*$AG745,1.5*$AF745*$AG745),2),0))</f>
        <v>3.04</v>
      </c>
      <c r="AJ745" s="547" t="n">
        <f aca="false">IF($Y745="--","--",IF($AE745&gt;$W$4,ROUND(IF($AE745&lt;1.5,0,IF($AE745&gt;3,1.5*$AF745*$AG745,($AE745-1.5)*$AF745*$AG745)),2),0))</f>
        <v>0.12</v>
      </c>
      <c r="AK745" s="547" t="n">
        <f aca="false">IF($Y745="--","--",IF($AE745&gt;$W$4,ROUND(IF($AE745&lt;3,0,IF($AE745&gt;4.5,1.5*$AF745*$AG745,($AE745-3)*$AF745*$AG745)),2),0))</f>
        <v>0</v>
      </c>
      <c r="AL745" s="547" t="n">
        <f aca="false">IF($Y745="--","--",IF($AE745&gt;$W$4,ROUND(IF($AE745&lt;4.5,0,IF($AE745&gt;6,($AE745-4.5)*$AF745*$AG745,($AE745-4.5)*$AF745*$AG745)),2),0))</f>
        <v>0</v>
      </c>
      <c r="AM745" s="544" t="n">
        <f aca="false">IF($Y745="--","--",IF($AE745&gt;$W$4,IF($AE745&lt;=4,ROUND(($AG745*4)*($AE745+0.5)*2,2),0),0))</f>
        <v>15.16</v>
      </c>
      <c r="AN745" s="548" t="n">
        <f aca="false">IF($Y745="--","--",IF($AE745&gt;$W$4,IF($AE745&gt;4,ROUND(($AG745*4)*($AE745+0.5)*2,2),0),0))</f>
        <v>0</v>
      </c>
      <c r="AO745" s="530" t="s">
        <v>1797</v>
      </c>
      <c r="AP745" s="531" t="s">
        <v>10</v>
      </c>
      <c r="AQ745" s="569" t="s">
        <v>1798</v>
      </c>
      <c r="AR745" s="533" t="n">
        <v>0.4</v>
      </c>
      <c r="AS745" s="534"/>
      <c r="AT745" s="534"/>
      <c r="AU745" s="535" t="n">
        <v>9</v>
      </c>
      <c r="AV745" s="533" t="n">
        <f aca="false">IF($Y745="--","--",Y745+0.2)</f>
        <v>1.4</v>
      </c>
      <c r="AW745" s="542" t="s">
        <v>1151</v>
      </c>
      <c r="AX745" s="534" t="n">
        <f aca="false">AV745</f>
        <v>1.4</v>
      </c>
      <c r="AY745" s="538" t="n">
        <f aca="false">IF(D745&gt;2,AU745,AU745-AV745)</f>
        <v>7.6</v>
      </c>
      <c r="AZ745" s="538" t="n">
        <f aca="false">N745</f>
        <v>0.1</v>
      </c>
      <c r="BA745" s="538" t="n">
        <f aca="false">P745</f>
        <v>1.08</v>
      </c>
      <c r="BB745" s="537" t="n">
        <f aca="false">IF(F745=0,IF(ROUND(AY745*(((N745*P745)+(((D745+M745*2)/6)*P745))-ROUND(((D745+M745*2)^2)*((PI()*96.379/(4*360))-((SIN((96.379/2)*PI()/180))*(COS((96.379/2)*PI()/180))/4)),4)),2),ROUND(AY745*(((N745*P745)+(((D745+M745*2)/4)*P745))-ROUND(((D745+M745*2)^2)*((PI()*120/(4*360))-((SIN((120/2)*PI()/180))*(COS((120/2)*PI()/180))/4)),4)),2)),0)</f>
        <v>1.54</v>
      </c>
      <c r="BC745" s="549" t="n">
        <f aca="false">IF(F745&gt;0,ROUND(AY745*N745*P745,2),0)</f>
        <v>0</v>
      </c>
      <c r="BD745" s="549" t="n">
        <f aca="false">SUM(Q745:U745,AH745:AL745)</f>
        <v>18.03</v>
      </c>
      <c r="BE745" s="549" t="n">
        <f aca="false">IF(F745=0,ROUND((PI()*((D745+M745*2)^2)/4)*AY745,2),ROUND((D745+M745*2)*(F745+M745*2)*AY745,2))</f>
        <v>1.38</v>
      </c>
      <c r="BF745" s="572" t="n">
        <f aca="false">IF(($I745+M745-0.15)&lt;=2,($I745+M745+0.15),IF(($I745+M745)&lt;=3,2.35,($I745+M745+0.2)-0.85))</f>
        <v>1.56</v>
      </c>
      <c r="BG745" s="572" t="n">
        <f aca="false">IF(D745&gt;2,(I745-F745-M745-0.11),IF(($I745+M745)&lt;=2,0,IF(($I745+M745)&gt;3,0.85,(I745+M745+0.2-BF745))))</f>
        <v>0</v>
      </c>
      <c r="BH745" s="572" t="n">
        <f aca="false">IF(D745&gt;2,ROUND(((1.42+0.4)+(0.91+0.4))*2*BG745,2),ROUND(AV745*AX745*BF745,2))</f>
        <v>3.06</v>
      </c>
      <c r="BI745" s="572" t="n">
        <f aca="false">ROUND(((PI()*0.9^2)/4)*BG745,2)</f>
        <v>0</v>
      </c>
      <c r="BJ745" s="550" t="n">
        <f aca="false">ROUND(BD745-BE745-BH745-BI745-BB745-BC745,2)</f>
        <v>12.05</v>
      </c>
      <c r="BK745" s="567"/>
    </row>
    <row r="746" customFormat="false" ht="14.25" hidden="false" customHeight="false" outlineLevel="0" collapsed="false">
      <c r="A746" s="503"/>
      <c r="B746" s="504"/>
      <c r="C746" s="504"/>
      <c r="D746" s="505"/>
      <c r="E746" s="505"/>
      <c r="F746" s="505"/>
      <c r="G746" s="505"/>
      <c r="H746" s="507"/>
      <c r="I746" s="508"/>
      <c r="J746" s="508"/>
      <c r="K746" s="508"/>
      <c r="L746" s="509"/>
      <c r="M746" s="510"/>
      <c r="N746" s="510"/>
      <c r="O746" s="509"/>
      <c r="P746" s="509"/>
      <c r="Q746" s="511"/>
      <c r="R746" s="511"/>
      <c r="S746" s="511"/>
      <c r="T746" s="511"/>
      <c r="U746" s="511"/>
      <c r="V746" s="512"/>
      <c r="W746" s="513"/>
      <c r="X746" s="518"/>
      <c r="Y746" s="505"/>
      <c r="Z746" s="551"/>
      <c r="AA746" s="505"/>
      <c r="AB746" s="552"/>
      <c r="AC746" s="553"/>
      <c r="AD746" s="553"/>
      <c r="AE746" s="554"/>
      <c r="AF746" s="554"/>
      <c r="AG746" s="551"/>
      <c r="AH746" s="555"/>
      <c r="AI746" s="555"/>
      <c r="AJ746" s="555"/>
      <c r="AK746" s="555"/>
      <c r="AL746" s="555"/>
      <c r="AM746" s="553"/>
      <c r="AN746" s="556"/>
      <c r="AO746" s="518"/>
      <c r="AP746" s="504"/>
      <c r="AQ746" s="504"/>
      <c r="AR746" s="505"/>
      <c r="AS746" s="505"/>
      <c r="AT746" s="505"/>
      <c r="AU746" s="507"/>
      <c r="AV746" s="505"/>
      <c r="AW746" s="551"/>
      <c r="AX746" s="505"/>
      <c r="AY746" s="510"/>
      <c r="AZ746" s="510"/>
      <c r="BA746" s="510"/>
      <c r="BB746" s="509"/>
      <c r="BC746" s="509"/>
      <c r="BD746" s="509"/>
      <c r="BE746" s="509"/>
      <c r="BF746" s="511"/>
      <c r="BG746" s="511"/>
      <c r="BH746" s="511"/>
      <c r="BI746" s="511"/>
      <c r="BJ746" s="515"/>
      <c r="BK746" s="516"/>
    </row>
    <row r="747" customFormat="false" ht="14.25" hidden="false" customHeight="false" outlineLevel="0" collapsed="false">
      <c r="A747" s="609" t="s">
        <v>1799</v>
      </c>
      <c r="B747" s="504"/>
      <c r="C747" s="504"/>
      <c r="D747" s="505"/>
      <c r="E747" s="505"/>
      <c r="F747" s="505"/>
      <c r="G747" s="505"/>
      <c r="H747" s="507"/>
      <c r="I747" s="508"/>
      <c r="J747" s="508"/>
      <c r="K747" s="508"/>
      <c r="L747" s="509"/>
      <c r="M747" s="510"/>
      <c r="N747" s="510"/>
      <c r="O747" s="509"/>
      <c r="P747" s="509"/>
      <c r="Q747" s="511"/>
      <c r="R747" s="511"/>
      <c r="S747" s="511"/>
      <c r="T747" s="511"/>
      <c r="U747" s="511"/>
      <c r="V747" s="512"/>
      <c r="W747" s="513"/>
      <c r="X747" s="528" t="str">
        <f aca="false">$A747</f>
        <v>RUA PROFº ROCHED SEBÁ ==&gt; AV. AUGUSTO VIEIRA JAQUES ==&gt; TERRENO PARTICULAR</v>
      </c>
      <c r="Y747" s="522"/>
      <c r="Z747" s="522"/>
      <c r="AA747" s="522"/>
      <c r="AB747" s="525"/>
      <c r="AC747" s="525"/>
      <c r="AD747" s="525"/>
      <c r="AE747" s="525"/>
      <c r="AF747" s="523"/>
      <c r="AG747" s="525"/>
      <c r="AH747" s="525"/>
      <c r="AI747" s="525"/>
      <c r="AJ747" s="525"/>
      <c r="AK747" s="525"/>
      <c r="AL747" s="525"/>
      <c r="AM747" s="525"/>
      <c r="AN747" s="527"/>
      <c r="AO747" s="557" t="str">
        <f aca="false">$A747</f>
        <v>RUA PROFº ROCHED SEBÁ ==&gt; AV. AUGUSTO VIEIRA JAQUES ==&gt; TERRENO PARTICULAR</v>
      </c>
      <c r="AP747" s="504"/>
      <c r="AQ747" s="504"/>
      <c r="AR747" s="505"/>
      <c r="AS747" s="505"/>
      <c r="AT747" s="505"/>
      <c r="AU747" s="507"/>
      <c r="AV747" s="505"/>
      <c r="AW747" s="551"/>
      <c r="AX747" s="505"/>
      <c r="AY747" s="510"/>
      <c r="AZ747" s="510"/>
      <c r="BA747" s="510"/>
      <c r="BB747" s="509"/>
      <c r="BC747" s="509"/>
      <c r="BD747" s="509"/>
      <c r="BE747" s="509"/>
      <c r="BF747" s="511"/>
      <c r="BG747" s="511"/>
      <c r="BH747" s="511"/>
      <c r="BI747" s="511"/>
      <c r="BJ747" s="515"/>
      <c r="BK747" s="516"/>
    </row>
    <row r="748" s="568" customFormat="true" ht="14.25" hidden="false" customHeight="false" outlineLevel="0" collapsed="false">
      <c r="A748" s="530" t="s">
        <v>1800</v>
      </c>
      <c r="B748" s="531" t="s">
        <v>10</v>
      </c>
      <c r="C748" s="569" t="s">
        <v>1801</v>
      </c>
      <c r="D748" s="533" t="n">
        <v>0.4</v>
      </c>
      <c r="E748" s="534"/>
      <c r="F748" s="534"/>
      <c r="G748" s="533" t="s">
        <v>1150</v>
      </c>
      <c r="H748" s="535" t="n">
        <v>24</v>
      </c>
      <c r="I748" s="536" t="n">
        <v>1.7</v>
      </c>
      <c r="J748" s="536" t="n">
        <v>1.845</v>
      </c>
      <c r="K748" s="536" t="n">
        <v>0</v>
      </c>
      <c r="L748" s="537" t="n">
        <f aca="false">ROUND((I748+J748)/2,2)</f>
        <v>1.77</v>
      </c>
      <c r="M748" s="538" t="n">
        <f aca="false">IF(F748=0,ROUND($D748*0.1,2),IF(D748&gt;2.8,0.18,0.15))</f>
        <v>0.04</v>
      </c>
      <c r="N748" s="538" t="n">
        <f aca="false">IF(F748=0,IF(ROUND($D748/4,2),IF(ROUND(($D748*1.2)/6,2)&lt;0.1,0.1,ROUND(($D748*1.2)/6,2))),0.5)</f>
        <v>0.1</v>
      </c>
      <c r="O748" s="537" t="n">
        <f aca="false">L748+M748+N748</f>
        <v>1.91</v>
      </c>
      <c r="P748" s="537" t="n">
        <f aca="false">IF(O748&lt;2,(D748+M748*2)+0.6,(D748+M748*2)+0.6+ROUNDUP(O748-2,0)*0.1)</f>
        <v>1.08</v>
      </c>
      <c r="Q748" s="539" t="n">
        <f aca="false">IF($O748&lt;=$W$4,ROUND(IF($O748&lt;1.5,$O748*$H748*$P748,1.5*$H748*$P748),2),0)</f>
        <v>0</v>
      </c>
      <c r="R748" s="539" t="n">
        <f aca="false">IF($O748&gt;$W$4,ROUND(IF($O748&lt;1.5,$O748*$H748*$P748,1.5*$H748*$P748),2),0)</f>
        <v>38.88</v>
      </c>
      <c r="S748" s="539" t="n">
        <f aca="false">IF($O748&gt;$W$4,ROUND(IF($O748&lt;1.5,0,IF($O748&gt;3,1.5*$H748*$P748,($O748-1.5)*$H748*$P748)),2),0)</f>
        <v>10.63</v>
      </c>
      <c r="T748" s="539" t="n">
        <f aca="false">IF($O748&gt;$W$4,ROUND(IF($O748&lt;3,0,IF($O748&gt;4.5,1.5*$H748*$P748,($O748-3)*$H748*$P748)),2),0)</f>
        <v>0</v>
      </c>
      <c r="U748" s="539" t="n">
        <f aca="false">IF($O748&gt;$W$4,ROUND(IF($O748&lt;4.5,0,IF($O748&gt;6,($O748-4.5)*$H748*$P748,($O748-4.5)*$H748*$P748)),2),0)</f>
        <v>0</v>
      </c>
      <c r="V748" s="540" t="n">
        <f aca="false">IF($O748&gt;$W$4,IF($O748&lt;=4,ROUND($H748*($O748+0.5)*2,2),0),0)</f>
        <v>115.68</v>
      </c>
      <c r="W748" s="541" t="n">
        <f aca="false">IF($O748&gt;$W$4,IF($O748&gt;4,ROUND($H748*($O748+0.5)*2,2),0),0)</f>
        <v>0</v>
      </c>
      <c r="X748" s="530" t="str">
        <f aca="false">A748</f>
        <v>JL1</v>
      </c>
      <c r="Y748" s="533" t="n">
        <f aca="false">IF($D748=0.4,1.2,IF($D748=0.6,1.2,IF($D748=0.8,1.3,IF($D748=1,1.5,IF($D748=1.2,1.7,IF($D748&lt;=2,2,"--"))))))</f>
        <v>1.2</v>
      </c>
      <c r="Z748" s="542" t="s">
        <v>1151</v>
      </c>
      <c r="AA748" s="534" t="n">
        <f aca="false">Y748</f>
        <v>1.2</v>
      </c>
      <c r="AB748" s="543" t="n">
        <f aca="false">IF($Y748="--","--",I748)</f>
        <v>1.7</v>
      </c>
      <c r="AC748" s="544" t="n">
        <f aca="false">IF($Y748="--","--",IF(D748&gt;1.5,0.15,ROUND($D748*0.1,2)))</f>
        <v>0.04</v>
      </c>
      <c r="AD748" s="544" t="n">
        <f aca="false">IF($Y748="--","--",0.15)</f>
        <v>0.15</v>
      </c>
      <c r="AE748" s="545" t="n">
        <f aca="false">IF($Y748="--","--",ROUND(AB748+AC748+AD748,2))</f>
        <v>1.89</v>
      </c>
      <c r="AF748" s="545" t="n">
        <f aca="false">IF($Y748="--","--",IF($AB748&lt;=2,$Y748+1,($Y748+1)+ROUNDUP($AB748-2,0)*0.1))</f>
        <v>2.2</v>
      </c>
      <c r="AG748" s="546" t="n">
        <f aca="false">IF($D748=0.4,0.92,IF($D748=0.6,0.68,IF($D748=0.8,0.74,IF($D748=1,0.7,IF($D748=1.2,0.66,IF($D748=1.5,0.6,IF($D748&lt;=2,(2.4-(D748+0.3)),"--")))))))</f>
        <v>0.92</v>
      </c>
      <c r="AH748" s="547" t="n">
        <f aca="false">IF($Y748="--","--",IF($AE748&lt;=$W$4,ROUND(IF($AE748&lt;1.5,$AE748*$AF748*$AG748,1.5*$AF748*$AG748),2),0))</f>
        <v>0</v>
      </c>
      <c r="AI748" s="547" t="n">
        <f aca="false">IF($Y748="--","--",IF($AE748&gt;$W$4,ROUND(IF($AE748&lt;1.5,$AE748*$AF748*$AG748,1.5*$AF748*$AG748),2),0))</f>
        <v>3.04</v>
      </c>
      <c r="AJ748" s="547" t="n">
        <f aca="false">IF($Y748="--","--",IF($AE748&gt;$W$4,ROUND(IF($AE748&lt;1.5,0,IF($AE748&gt;3,1.5*$AF748*$AG748,($AE748-1.5)*$AF748*$AG748)),2),0))</f>
        <v>0.79</v>
      </c>
      <c r="AK748" s="547" t="n">
        <f aca="false">IF($Y748="--","--",IF($AE748&gt;$W$4,ROUND(IF($AE748&lt;3,0,IF($AE748&gt;4.5,1.5*$AF748*$AG748,($AE748-3)*$AF748*$AG748)),2),0))</f>
        <v>0</v>
      </c>
      <c r="AL748" s="547" t="n">
        <f aca="false">IF($Y748="--","--",IF($AE748&gt;$W$4,ROUND(IF($AE748&lt;4.5,0,IF($AE748&gt;6,($AE748-4.5)*$AF748*$AG748,($AE748-4.5)*$AF748*$AG748)),2),0))</f>
        <v>0</v>
      </c>
      <c r="AM748" s="544" t="n">
        <f aca="false">IF($Y748="--","--",IF($AE748&gt;$W$4,IF($AE748&lt;=4,ROUND(($AG748*4)*($AE748+0.5)*2,2),0),0))</f>
        <v>17.59</v>
      </c>
      <c r="AN748" s="548" t="n">
        <f aca="false">IF($Y748="--","--",IF($AE748&gt;$W$4,IF($AE748&gt;4,ROUND(($AG748*4)*($AE748+0.5)*2,2),0),0))</f>
        <v>0</v>
      </c>
      <c r="AO748" s="530" t="str">
        <f aca="false">A748</f>
        <v>JL1</v>
      </c>
      <c r="AP748" s="531" t="str">
        <f aca="false">B748</f>
        <v>=&gt;</v>
      </c>
      <c r="AQ748" s="569" t="str">
        <f aca="false">C748</f>
        <v>JL2</v>
      </c>
      <c r="AR748" s="533" t="n">
        <f aca="false">D748</f>
        <v>0.4</v>
      </c>
      <c r="AS748" s="534" t="str">
        <f aca="false">IF(E748="x","x","")</f>
        <v/>
      </c>
      <c r="AT748" s="534" t="str">
        <f aca="false">IF(F748&gt;0,F748,"")</f>
        <v/>
      </c>
      <c r="AU748" s="535" t="n">
        <f aca="false">H748</f>
        <v>24</v>
      </c>
      <c r="AV748" s="533" t="n">
        <f aca="false">IF($Y748="--","--",Y748+0.2)</f>
        <v>1.4</v>
      </c>
      <c r="AW748" s="542" t="s">
        <v>1151</v>
      </c>
      <c r="AX748" s="534" t="n">
        <f aca="false">AV748</f>
        <v>1.4</v>
      </c>
      <c r="AY748" s="538" t="n">
        <f aca="false">IF(D748&gt;2,AU748,AU748-AV748)</f>
        <v>22.6</v>
      </c>
      <c r="AZ748" s="538" t="n">
        <f aca="false">N748</f>
        <v>0.1</v>
      </c>
      <c r="BA748" s="538" t="n">
        <f aca="false">P748</f>
        <v>1.08</v>
      </c>
      <c r="BB748" s="537" t="n">
        <f aca="false">IF(F748=0,IF(ROUND(AY748*(((N748*P748)+(((D748+M748*2)/6)*P748))-ROUND(((D748+M748*2)^2)*((PI()*96.379/(4*360))-((SIN((96.379/2)*PI()/180))*(COS((96.379/2)*PI()/180))/4)),4)),2),ROUND(AY748*(((N748*P748)+(((D748+M748*2)/4)*P748))-ROUND(((D748+M748*2)^2)*((PI()*120/(4*360))-((SIN((120/2)*PI()/180))*(COS((120/2)*PI()/180))/4)),4)),2)),0)</f>
        <v>4.57</v>
      </c>
      <c r="BC748" s="549" t="n">
        <f aca="false">IF(F748&gt;0,ROUND(AY748*N748*P748,2),0)</f>
        <v>0</v>
      </c>
      <c r="BD748" s="549" t="n">
        <f aca="false">SUM(Q748:U748,AH748:AL748)</f>
        <v>53.34</v>
      </c>
      <c r="BE748" s="549" t="n">
        <f aca="false">IF(F748=0,ROUND((PI()*((D748+M748*2)^2)/4)*AY748,2),ROUND((D748+M748*2)*(F748+M748*2)*AY748,2))</f>
        <v>4.09</v>
      </c>
      <c r="BF748" s="572" t="n">
        <f aca="false">IF(($I748+M748-0.15)&lt;=2,($I748+M748+0.15),IF(($I748+M748)&lt;=3,2.35,($I748+M748+0.2)-0.85))</f>
        <v>1.89</v>
      </c>
      <c r="BG748" s="572" t="n">
        <f aca="false">IF(D748&gt;2,(I748-F748-M748-0.11),IF(($I748+M748)&lt;=2,0,IF(($I748+M748)&gt;3,0.85,(I748+M748+0.2-BF748))))</f>
        <v>0</v>
      </c>
      <c r="BH748" s="572" t="n">
        <f aca="false">IF(D748&gt;2,ROUND(((1.42+0.4)+(0.91+0.4))*2*BG748,2),ROUND(AV748*AX748*BF748,2))</f>
        <v>3.7</v>
      </c>
      <c r="BI748" s="572" t="n">
        <f aca="false">ROUND(((PI()*0.9^2)/4)*BG748,2)</f>
        <v>0</v>
      </c>
      <c r="BJ748" s="550" t="n">
        <f aca="false">ROUND(BD748-BE748-BH748-BI748-BB748-BC748,2)</f>
        <v>40.98</v>
      </c>
      <c r="BK748" s="567"/>
    </row>
    <row r="749" s="568" customFormat="true" ht="14.25" hidden="false" customHeight="false" outlineLevel="0" collapsed="false">
      <c r="A749" s="530" t="s">
        <v>1801</v>
      </c>
      <c r="B749" s="531" t="s">
        <v>10</v>
      </c>
      <c r="C749" s="569" t="s">
        <v>1802</v>
      </c>
      <c r="D749" s="533" t="n">
        <v>0.4</v>
      </c>
      <c r="E749" s="534"/>
      <c r="F749" s="534"/>
      <c r="G749" s="533" t="s">
        <v>1150</v>
      </c>
      <c r="H749" s="535" t="n">
        <v>34</v>
      </c>
      <c r="I749" s="536" t="n">
        <v>1.845</v>
      </c>
      <c r="J749" s="536" t="n">
        <v>1.6604</v>
      </c>
      <c r="K749" s="536" t="n">
        <v>0.21</v>
      </c>
      <c r="L749" s="537" t="n">
        <f aca="false">ROUND((I749+J749)/2,2)</f>
        <v>1.75</v>
      </c>
      <c r="M749" s="538" t="n">
        <f aca="false">IF(F749=0,ROUND($D749*0.1,2),IF(D749&gt;2.8,0.18,0.15))</f>
        <v>0.04</v>
      </c>
      <c r="N749" s="538" t="n">
        <f aca="false">IF(F749=0,IF(ROUND($D749/4,2),IF(ROUND(($D749*1.2)/6,2)&lt;0.1,0.1,ROUND(($D749*1.2)/6,2))),0.5)</f>
        <v>0.1</v>
      </c>
      <c r="O749" s="537" t="n">
        <f aca="false">L749+M749+N749</f>
        <v>1.89</v>
      </c>
      <c r="P749" s="537" t="n">
        <f aca="false">IF(O749&lt;2,(D749+M749*2)+0.6,(D749+M749*2)+0.6+ROUNDUP(O749-2,0)*0.1)</f>
        <v>1.08</v>
      </c>
      <c r="Q749" s="539" t="n">
        <f aca="false">IF($O749&lt;=$W$4,ROUND(IF($O749&lt;1.5,$O749*$H749*$P749,1.5*$H749*$P749),2),0)</f>
        <v>0</v>
      </c>
      <c r="R749" s="539" t="n">
        <f aca="false">IF($O749&gt;$W$4,ROUND(IF($O749&lt;1.5,$O749*$H749*$P749,1.5*$H749*$P749),2),0)</f>
        <v>55.08</v>
      </c>
      <c r="S749" s="539" t="n">
        <f aca="false">IF($O749&gt;$W$4,ROUND(IF($O749&lt;1.5,0,IF($O749&gt;3,1.5*$H749*$P749,($O749-1.5)*$H749*$P749)),2),0)</f>
        <v>14.32</v>
      </c>
      <c r="T749" s="539" t="n">
        <f aca="false">IF($O749&gt;$W$4,ROUND(IF($O749&lt;3,0,IF($O749&gt;4.5,1.5*$H749*$P749,($O749-3)*$H749*$P749)),2),0)</f>
        <v>0</v>
      </c>
      <c r="U749" s="539" t="n">
        <f aca="false">IF($O749&gt;$W$4,ROUND(IF($O749&lt;4.5,0,IF($O749&gt;6,($O749-4.5)*$H749*$P749,($O749-4.5)*$H749*$P749)),2),0)</f>
        <v>0</v>
      </c>
      <c r="V749" s="540" t="n">
        <f aca="false">IF($O749&gt;$W$4,IF($O749&lt;=4,ROUND($H749*($O749+0.5)*2,2),0),0)</f>
        <v>162.52</v>
      </c>
      <c r="W749" s="541" t="n">
        <f aca="false">IF($O749&gt;$W$4,IF($O749&gt;4,ROUND($H749*($O749+0.5)*2,2),0),0)</f>
        <v>0</v>
      </c>
      <c r="X749" s="530" t="str">
        <f aca="false">A749</f>
        <v>JL2</v>
      </c>
      <c r="Y749" s="533" t="n">
        <f aca="false">IF($D749=0.4,1.2,IF($D749=0.6,1.2,IF($D749=0.8,1.3,IF($D749=1,1.5,IF($D749=1.2,1.7,IF($D749&lt;=2,2,"--"))))))</f>
        <v>1.2</v>
      </c>
      <c r="Z749" s="542" t="s">
        <v>1151</v>
      </c>
      <c r="AA749" s="534" t="n">
        <f aca="false">Y749</f>
        <v>1.2</v>
      </c>
      <c r="AB749" s="543" t="n">
        <f aca="false">IF($Y749="--","--",I749)</f>
        <v>1.845</v>
      </c>
      <c r="AC749" s="544" t="n">
        <f aca="false">IF($Y749="--","--",IF(D749&gt;1.5,0.15,ROUND($D749*0.1,2)))</f>
        <v>0.04</v>
      </c>
      <c r="AD749" s="544" t="n">
        <f aca="false">IF($Y749="--","--",0.15)</f>
        <v>0.15</v>
      </c>
      <c r="AE749" s="545" t="n">
        <f aca="false">IF($Y749="--","--",ROUND(AB749+AC749+AD749,2))</f>
        <v>2.04</v>
      </c>
      <c r="AF749" s="545" t="n">
        <f aca="false">IF($Y749="--","--",IF($AB749&lt;=2,$Y749+1,($Y749+1)+ROUNDUP($AB749-2,0)*0.1))</f>
        <v>2.2</v>
      </c>
      <c r="AG749" s="546" t="n">
        <f aca="false">IF($D749=0.4,0.92,IF($D749=0.6,0.68,IF($D749=0.8,0.74,IF($D749=1,0.7,IF($D749=1.2,0.66,IF($D749=1.5,0.6,IF($D749&lt;=2,(2.4-(D749+0.3)),"--")))))))</f>
        <v>0.92</v>
      </c>
      <c r="AH749" s="547" t="n">
        <f aca="false">IF($Y749="--","--",IF($AE749&lt;=$W$4,ROUND(IF($AE749&lt;1.5,$AE749*$AF749*$AG749,1.5*$AF749*$AG749),2),0))</f>
        <v>0</v>
      </c>
      <c r="AI749" s="547" t="n">
        <f aca="false">IF($Y749="--","--",IF($AE749&gt;$W$4,ROUND(IF($AE749&lt;1.5,$AE749*$AF749*$AG749,1.5*$AF749*$AG749),2),0))</f>
        <v>3.04</v>
      </c>
      <c r="AJ749" s="547" t="n">
        <f aca="false">IF($Y749="--","--",IF($AE749&gt;$W$4,ROUND(IF($AE749&lt;1.5,0,IF($AE749&gt;3,1.5*$AF749*$AG749,($AE749-1.5)*$AF749*$AG749)),2),0))</f>
        <v>1.09</v>
      </c>
      <c r="AK749" s="547" t="n">
        <f aca="false">IF($Y749="--","--",IF($AE749&gt;$W$4,ROUND(IF($AE749&lt;3,0,IF($AE749&gt;4.5,1.5*$AF749*$AG749,($AE749-3)*$AF749*$AG749)),2),0))</f>
        <v>0</v>
      </c>
      <c r="AL749" s="547" t="n">
        <f aca="false">IF($Y749="--","--",IF($AE749&gt;$W$4,ROUND(IF($AE749&lt;4.5,0,IF($AE749&gt;6,($AE749-4.5)*$AF749*$AG749,($AE749-4.5)*$AF749*$AG749)),2),0))</f>
        <v>0</v>
      </c>
      <c r="AM749" s="544" t="n">
        <f aca="false">IF($Y749="--","--",IF($AE749&gt;$W$4,IF($AE749&lt;=4,ROUND(($AG749*4)*($AE749+0.5)*2,2),0),0))</f>
        <v>18.69</v>
      </c>
      <c r="AN749" s="548" t="n">
        <f aca="false">IF($Y749="--","--",IF($AE749&gt;$W$4,IF($AE749&gt;4,ROUND(($AG749*4)*($AE749+0.5)*2,2),0),0))</f>
        <v>0</v>
      </c>
      <c r="AO749" s="530" t="str">
        <f aca="false">A749</f>
        <v>JL2</v>
      </c>
      <c r="AP749" s="531" t="str">
        <f aca="false">B749</f>
        <v>=&gt;</v>
      </c>
      <c r="AQ749" s="569" t="str">
        <f aca="false">C749</f>
        <v>JL3</v>
      </c>
      <c r="AR749" s="533" t="n">
        <f aca="false">D749</f>
        <v>0.4</v>
      </c>
      <c r="AS749" s="534" t="str">
        <f aca="false">IF(E749="x","x","")</f>
        <v/>
      </c>
      <c r="AT749" s="534" t="str">
        <f aca="false">IF(F749&gt;0,F749,"")</f>
        <v/>
      </c>
      <c r="AU749" s="535" t="n">
        <f aca="false">H749</f>
        <v>34</v>
      </c>
      <c r="AV749" s="533" t="n">
        <f aca="false">IF($Y749="--","--",Y749+0.2)</f>
        <v>1.4</v>
      </c>
      <c r="AW749" s="542" t="s">
        <v>1151</v>
      </c>
      <c r="AX749" s="534" t="n">
        <f aca="false">AV749</f>
        <v>1.4</v>
      </c>
      <c r="AY749" s="538" t="n">
        <f aca="false">IF(D749&gt;2,AU749,AU749-AV749)</f>
        <v>32.6</v>
      </c>
      <c r="AZ749" s="538" t="n">
        <f aca="false">N749</f>
        <v>0.1</v>
      </c>
      <c r="BA749" s="538" t="n">
        <f aca="false">P749</f>
        <v>1.08</v>
      </c>
      <c r="BB749" s="537" t="n">
        <f aca="false">IF(F749=0,IF(ROUND(AY749*(((N749*P749)+(((D749+M749*2)/6)*P749))-ROUND(((D749+M749*2)^2)*((PI()*96.379/(4*360))-((SIN((96.379/2)*PI()/180))*(COS((96.379/2)*PI()/180))/4)),4)),2),ROUND(AY749*(((N749*P749)+(((D749+M749*2)/4)*P749))-ROUND(((D749+M749*2)^2)*((PI()*120/(4*360))-((SIN((120/2)*PI()/180))*(COS((120/2)*PI()/180))/4)),4)),2)),0)</f>
        <v>6.59</v>
      </c>
      <c r="BC749" s="549" t="n">
        <f aca="false">IF(F749&gt;0,ROUND(AY749*N749*P749,2),0)</f>
        <v>0</v>
      </c>
      <c r="BD749" s="549" t="n">
        <f aca="false">SUM(Q749:U749,AH749:AL749)</f>
        <v>73.53</v>
      </c>
      <c r="BE749" s="549" t="n">
        <f aca="false">IF(F749=0,ROUND((PI()*((D749+M749*2)^2)/4)*AY749,2),ROUND((D749+M749*2)*(F749+M749*2)*AY749,2))</f>
        <v>5.9</v>
      </c>
      <c r="BF749" s="572" t="n">
        <f aca="false">IF(($I749+M749-0.15)&lt;=2,($I749+M749+0.15),IF(($I749+M749)&lt;=3,2.35,($I749+M749+0.2)-0.85))</f>
        <v>2.035</v>
      </c>
      <c r="BG749" s="572" t="n">
        <f aca="false">IF(D749&gt;2,(I749-F749-M749-0.11),IF(($I749+M749)&lt;=2,0,IF(($I749+M749)&gt;3,0.85,(I749+M749+0.2-BF749))))</f>
        <v>0</v>
      </c>
      <c r="BH749" s="572" t="n">
        <f aca="false">IF(D749&gt;2,ROUND(((1.42+0.4)+(0.91+0.4))*2*BG749,2),ROUND(AV749*AX749*BF749,2))</f>
        <v>3.99</v>
      </c>
      <c r="BI749" s="572" t="n">
        <f aca="false">ROUND(((PI()*0.9^2)/4)*BG749,2)</f>
        <v>0</v>
      </c>
      <c r="BJ749" s="550" t="n">
        <f aca="false">ROUND(BD749-BE749-BH749-BI749-BB749-BC749,2)</f>
        <v>57.05</v>
      </c>
      <c r="BK749" s="567"/>
    </row>
    <row r="750" s="568" customFormat="true" ht="14.25" hidden="false" customHeight="false" outlineLevel="0" collapsed="false">
      <c r="A750" s="530" t="s">
        <v>1802</v>
      </c>
      <c r="B750" s="531" t="s">
        <v>10</v>
      </c>
      <c r="C750" s="569" t="s">
        <v>1798</v>
      </c>
      <c r="D750" s="533" t="n">
        <v>0.6</v>
      </c>
      <c r="E750" s="534"/>
      <c r="F750" s="534"/>
      <c r="G750" s="533" t="s">
        <v>1150</v>
      </c>
      <c r="H750" s="535" t="n">
        <v>35</v>
      </c>
      <c r="I750" s="536" t="n">
        <v>1.8704</v>
      </c>
      <c r="J750" s="536" t="n">
        <v>1.55985</v>
      </c>
      <c r="K750" s="536" t="n">
        <v>0</v>
      </c>
      <c r="L750" s="537" t="n">
        <f aca="false">ROUND((I750+J750)/2,2)</f>
        <v>1.72</v>
      </c>
      <c r="M750" s="538" t="n">
        <f aca="false">IF(F750=0,ROUND($D750*0.1,2),IF(D750&gt;2.8,0.18,0.15))</f>
        <v>0.06</v>
      </c>
      <c r="N750" s="538" t="n">
        <f aca="false">IF(F750=0,IF(ROUND($D750/4,2),IF(ROUND(($D750*1.2)/6,2)&lt;0.1,0.1,ROUND(($D750*1.2)/6,2))),0.5)</f>
        <v>0.12</v>
      </c>
      <c r="O750" s="537" t="n">
        <f aca="false">L750+M750+N750</f>
        <v>1.9</v>
      </c>
      <c r="P750" s="537" t="n">
        <f aca="false">IF(O750&lt;2,(D750+M750*2)+0.6,(D750+M750*2)+0.6+ROUNDUP(O750-2,0)*0.1)</f>
        <v>1.32</v>
      </c>
      <c r="Q750" s="539" t="n">
        <f aca="false">IF($O750&lt;=$W$4,ROUND(IF($O750&lt;1.5,$O750*$H750*$P750,1.5*$H750*$P750),2),0)</f>
        <v>0</v>
      </c>
      <c r="R750" s="539" t="n">
        <f aca="false">IF($O750&gt;$W$4,ROUND(IF($O750&lt;1.5,$O750*$H750*$P750,1.5*$H750*$P750),2),0)</f>
        <v>69.3</v>
      </c>
      <c r="S750" s="539" t="n">
        <f aca="false">IF($O750&gt;$W$4,ROUND(IF($O750&lt;1.5,0,IF($O750&gt;3,1.5*$H750*$P750,($O750-1.5)*$H750*$P750)),2),0)</f>
        <v>18.48</v>
      </c>
      <c r="T750" s="539" t="n">
        <f aca="false">IF($O750&gt;$W$4,ROUND(IF($O750&lt;3,0,IF($O750&gt;4.5,1.5*$H750*$P750,($O750-3)*$H750*$P750)),2),0)</f>
        <v>0</v>
      </c>
      <c r="U750" s="539" t="n">
        <f aca="false">IF($O750&gt;$W$4,ROUND(IF($O750&lt;4.5,0,IF($O750&gt;6,($O750-4.5)*$H750*$P750,($O750-4.5)*$H750*$P750)),2),0)</f>
        <v>0</v>
      </c>
      <c r="V750" s="540" t="n">
        <f aca="false">IF($O750&gt;$W$4,IF($O750&lt;=4,ROUND($H750*($O750+0.5)*2,2),0),0)</f>
        <v>168</v>
      </c>
      <c r="W750" s="541" t="n">
        <f aca="false">IF($O750&gt;$W$4,IF($O750&gt;4,ROUND($H750*($O750+0.5)*2,2),0),0)</f>
        <v>0</v>
      </c>
      <c r="X750" s="530" t="str">
        <f aca="false">A750</f>
        <v>JL3</v>
      </c>
      <c r="Y750" s="533" t="n">
        <f aca="false">IF($D750=0.4,1.2,IF($D750=0.6,1.2,IF($D750=0.8,1.3,IF($D750=1,1.5,IF($D750=1.2,1.7,IF($D750&lt;=2,2,"--"))))))</f>
        <v>1.2</v>
      </c>
      <c r="Z750" s="542" t="s">
        <v>1151</v>
      </c>
      <c r="AA750" s="534" t="n">
        <f aca="false">Y750</f>
        <v>1.2</v>
      </c>
      <c r="AB750" s="543" t="n">
        <f aca="false">IF($Y750="--","--",I750)</f>
        <v>1.8704</v>
      </c>
      <c r="AC750" s="544" t="n">
        <f aca="false">IF($Y750="--","--",IF(D750&gt;1.5,0.15,ROUND($D750*0.1,2)))</f>
        <v>0.06</v>
      </c>
      <c r="AD750" s="544" t="n">
        <f aca="false">IF($Y750="--","--",0.15)</f>
        <v>0.15</v>
      </c>
      <c r="AE750" s="545" t="n">
        <f aca="false">IF($Y750="--","--",ROUND(AB750+AC750+AD750,2))</f>
        <v>2.08</v>
      </c>
      <c r="AF750" s="545" t="n">
        <f aca="false">IF($Y750="--","--",IF($AB750&lt;=2,$Y750+1,($Y750+1)+ROUNDUP($AB750-2,0)*0.1))</f>
        <v>2.2</v>
      </c>
      <c r="AG750" s="546" t="n">
        <f aca="false">IF($D750=0.4,0.92,IF($D750=0.6,0.68,IF($D750=0.8,0.74,IF($D750=1,0.7,IF($D750=1.2,0.66,IF($D750=1.5,0.6,IF($D750&lt;=2,(2.4-(D750+0.3)),"--")))))))</f>
        <v>0.68</v>
      </c>
      <c r="AH750" s="547" t="n">
        <f aca="false">IF($Y750="--","--",IF($AE750&lt;=$W$4,ROUND(IF($AE750&lt;1.5,$AE750*$AF750*$AG750,1.5*$AF750*$AG750),2),0))</f>
        <v>0</v>
      </c>
      <c r="AI750" s="547" t="n">
        <f aca="false">IF($Y750="--","--",IF($AE750&gt;$W$4,ROUND(IF($AE750&lt;1.5,$AE750*$AF750*$AG750,1.5*$AF750*$AG750),2),0))</f>
        <v>2.24</v>
      </c>
      <c r="AJ750" s="547" t="n">
        <f aca="false">IF($Y750="--","--",IF($AE750&gt;$W$4,ROUND(IF($AE750&lt;1.5,0,IF($AE750&gt;3,1.5*$AF750*$AG750,($AE750-1.5)*$AF750*$AG750)),2),0))</f>
        <v>0.87</v>
      </c>
      <c r="AK750" s="547" t="n">
        <f aca="false">IF($Y750="--","--",IF($AE750&gt;$W$4,ROUND(IF($AE750&lt;3,0,IF($AE750&gt;4.5,1.5*$AF750*$AG750,($AE750-3)*$AF750*$AG750)),2),0))</f>
        <v>0</v>
      </c>
      <c r="AL750" s="547" t="n">
        <f aca="false">IF($Y750="--","--",IF($AE750&gt;$W$4,ROUND(IF($AE750&lt;4.5,0,IF($AE750&gt;6,($AE750-4.5)*$AF750*$AG750,($AE750-4.5)*$AF750*$AG750)),2),0))</f>
        <v>0</v>
      </c>
      <c r="AM750" s="544" t="n">
        <f aca="false">IF($Y750="--","--",IF($AE750&gt;$W$4,IF($AE750&lt;=4,ROUND(($AG750*4)*($AE750+0.5)*2,2),0),0))</f>
        <v>14.04</v>
      </c>
      <c r="AN750" s="548" t="n">
        <f aca="false">IF($Y750="--","--",IF($AE750&gt;$W$4,IF($AE750&gt;4,ROUND(($AG750*4)*($AE750+0.5)*2,2),0),0))</f>
        <v>0</v>
      </c>
      <c r="AO750" s="530" t="str">
        <f aca="false">A750</f>
        <v>JL3</v>
      </c>
      <c r="AP750" s="531" t="str">
        <f aca="false">B750</f>
        <v>=&gt;</v>
      </c>
      <c r="AQ750" s="569" t="str">
        <f aca="false">C750</f>
        <v>JL4</v>
      </c>
      <c r="AR750" s="533" t="n">
        <f aca="false">D750</f>
        <v>0.6</v>
      </c>
      <c r="AS750" s="534" t="str">
        <f aca="false">IF(E750="x","x","")</f>
        <v/>
      </c>
      <c r="AT750" s="534" t="str">
        <f aca="false">IF(F750&gt;0,F750,"")</f>
        <v/>
      </c>
      <c r="AU750" s="535" t="n">
        <f aca="false">H750</f>
        <v>35</v>
      </c>
      <c r="AV750" s="533" t="n">
        <f aca="false">IF($Y750="--","--",Y750+0.2)</f>
        <v>1.4</v>
      </c>
      <c r="AW750" s="542" t="s">
        <v>1151</v>
      </c>
      <c r="AX750" s="534" t="n">
        <f aca="false">AV750</f>
        <v>1.4</v>
      </c>
      <c r="AY750" s="538" t="n">
        <f aca="false">IF(D750&gt;2,AU750,AU750-AV750)</f>
        <v>33.6</v>
      </c>
      <c r="AZ750" s="538" t="n">
        <f aca="false">N750</f>
        <v>0.12</v>
      </c>
      <c r="BA750" s="538" t="n">
        <f aca="false">P750</f>
        <v>1.32</v>
      </c>
      <c r="BB750" s="537" t="n">
        <f aca="false">IF(F750=0,IF(ROUND(AY750*(((N750*P750)+(((D750+M750*2)/6)*P750))-ROUND(((D750+M750*2)^2)*((PI()*96.379/(4*360))-((SIN((96.379/2)*PI()/180))*(COS((96.379/2)*PI()/180))/4)),4)),2),ROUND(AY750*(((N750*P750)+(((D750+M750*2)/4)*P750))-ROUND(((D750+M750*2)^2)*((PI()*120/(4*360))-((SIN((120/2)*PI()/180))*(COS((120/2)*PI()/180))/4)),4)),2)),0)</f>
        <v>10.63</v>
      </c>
      <c r="BC750" s="549" t="n">
        <f aca="false">IF(F750&gt;0,ROUND(AY750*N750*P750,2),0)</f>
        <v>0</v>
      </c>
      <c r="BD750" s="549" t="n">
        <f aca="false">SUM(Q750:U750,AH750:AL750)</f>
        <v>90.89</v>
      </c>
      <c r="BE750" s="549" t="n">
        <f aca="false">IF(F750=0,ROUND((PI()*((D750+M750*2)^2)/4)*AY750,2),ROUND((D750+M750*2)*(F750+M750*2)*AY750,2))</f>
        <v>13.68</v>
      </c>
      <c r="BF750" s="572" t="n">
        <f aca="false">IF(($I750+M750-0.15)&lt;=2,($I750+M750+0.15),IF(($I750+M750)&lt;=3,2.35,($I750+M750+0.2)-0.85))</f>
        <v>2.0804</v>
      </c>
      <c r="BG750" s="572" t="n">
        <f aca="false">IF(D750&gt;2,(I750-F750-M750-0.11),IF(($I750+M750)&lt;=2,0,IF(($I750+M750)&gt;3,0.85,(I750+M750+0.2-BF750))))</f>
        <v>0</v>
      </c>
      <c r="BH750" s="572" t="n">
        <f aca="false">IF(D750&gt;2,ROUND(((1.42+0.4)+(0.91+0.4))*2*BG750,2),ROUND(AV750*AX750*BF750,2))</f>
        <v>4.08</v>
      </c>
      <c r="BI750" s="572" t="n">
        <f aca="false">ROUND(((PI()*0.9^2)/4)*BG750,2)</f>
        <v>0</v>
      </c>
      <c r="BJ750" s="550" t="n">
        <f aca="false">ROUND(BD750-BE750-BH750-BI750-BB750-BC750,2)</f>
        <v>62.5</v>
      </c>
      <c r="BK750" s="567"/>
    </row>
    <row r="751" s="568" customFormat="true" ht="14.25" hidden="false" customHeight="false" outlineLevel="0" collapsed="false">
      <c r="A751" s="530" t="s">
        <v>1798</v>
      </c>
      <c r="B751" s="531" t="s">
        <v>10</v>
      </c>
      <c r="C751" s="569" t="s">
        <v>1803</v>
      </c>
      <c r="D751" s="533" t="n">
        <v>0.6</v>
      </c>
      <c r="E751" s="534"/>
      <c r="F751" s="534"/>
      <c r="G751" s="533" t="s">
        <v>1150</v>
      </c>
      <c r="H751" s="535" t="n">
        <v>27</v>
      </c>
      <c r="I751" s="536" t="n">
        <v>1.55985</v>
      </c>
      <c r="J751" s="536" t="n">
        <v>1.44305</v>
      </c>
      <c r="K751" s="536" t="n">
        <v>0</v>
      </c>
      <c r="L751" s="537" t="n">
        <f aca="false">ROUND((I751+J751)/2,2)</f>
        <v>1.5</v>
      </c>
      <c r="M751" s="538" t="n">
        <f aca="false">IF(F751=0,ROUND($D751*0.1,2),IF(D751&gt;2.8,0.18,0.15))</f>
        <v>0.06</v>
      </c>
      <c r="N751" s="538" t="n">
        <f aca="false">IF(F751=0,IF(ROUND($D751/4,2),IF(ROUND(($D751*1.2)/6,2)&lt;0.1,0.1,ROUND(($D751*1.2)/6,2))),0.5)</f>
        <v>0.12</v>
      </c>
      <c r="O751" s="537" t="n">
        <f aca="false">L751+M751+N751</f>
        <v>1.68</v>
      </c>
      <c r="P751" s="537" t="n">
        <f aca="false">IF(O751&lt;2,(D751+M751*2)+0.6,(D751+M751*2)+0.6+ROUNDUP(O751-2,0)*0.1)</f>
        <v>1.32</v>
      </c>
      <c r="Q751" s="539" t="n">
        <f aca="false">IF($O751&lt;=$W$4,ROUND(IF($O751&lt;1.5,$O751*$H751*$P751,1.5*$H751*$P751),2),0)</f>
        <v>0</v>
      </c>
      <c r="R751" s="539" t="n">
        <f aca="false">IF($O751&gt;$W$4,ROUND(IF($O751&lt;1.5,$O751*$H751*$P751,1.5*$H751*$P751),2),0)</f>
        <v>53.46</v>
      </c>
      <c r="S751" s="539" t="n">
        <f aca="false">IF($O751&gt;$W$4,ROUND(IF($O751&lt;1.5,0,IF($O751&gt;3,1.5*$H751*$P751,($O751-1.5)*$H751*$P751)),2),0)</f>
        <v>6.42</v>
      </c>
      <c r="T751" s="539" t="n">
        <f aca="false">IF($O751&gt;$W$4,ROUND(IF($O751&lt;3,0,IF($O751&gt;4.5,1.5*$H751*$P751,($O751-3)*$H751*$P751)),2),0)</f>
        <v>0</v>
      </c>
      <c r="U751" s="539" t="n">
        <f aca="false">IF($O751&gt;$W$4,ROUND(IF($O751&lt;4.5,0,IF($O751&gt;6,($O751-4.5)*$H751*$P751,($O751-4.5)*$H751*$P751)),2),0)</f>
        <v>0</v>
      </c>
      <c r="V751" s="540" t="n">
        <f aca="false">IF($O751&gt;$W$4,IF($O751&lt;=4,ROUND($H751*($O751+0.5)*2,2),0),0)</f>
        <v>117.72</v>
      </c>
      <c r="W751" s="541" t="n">
        <f aca="false">IF($O751&gt;$W$4,IF($O751&gt;4,ROUND($H751*($O751+0.5)*2,2),0),0)</f>
        <v>0</v>
      </c>
      <c r="X751" s="530" t="str">
        <f aca="false">A751</f>
        <v>JL4</v>
      </c>
      <c r="Y751" s="533" t="n">
        <f aca="false">IF($D751=0.4,1.2,IF($D751=0.6,1.2,IF($D751=0.8,1.3,IF($D751=1,1.5,IF($D751=1.2,1.7,IF($D751&lt;=2,2,"--"))))))</f>
        <v>1.2</v>
      </c>
      <c r="Z751" s="542" t="s">
        <v>1151</v>
      </c>
      <c r="AA751" s="534" t="n">
        <f aca="false">Y751</f>
        <v>1.2</v>
      </c>
      <c r="AB751" s="543" t="n">
        <f aca="false">IF($Y751="--","--",I751)</f>
        <v>1.55985</v>
      </c>
      <c r="AC751" s="544" t="n">
        <f aca="false">IF($Y751="--","--",IF(D751&gt;1.5,0.15,ROUND($D751*0.1,2)))</f>
        <v>0.06</v>
      </c>
      <c r="AD751" s="544" t="n">
        <f aca="false">IF($Y751="--","--",0.15)</f>
        <v>0.15</v>
      </c>
      <c r="AE751" s="545" t="n">
        <f aca="false">IF($Y751="--","--",ROUND(AB751+AC751+AD751,2))</f>
        <v>1.77</v>
      </c>
      <c r="AF751" s="545" t="n">
        <f aca="false">IF($Y751="--","--",IF($AB751&lt;=2,$Y751+1,($Y751+1)+ROUNDUP($AB751-2,0)*0.1))</f>
        <v>2.2</v>
      </c>
      <c r="AG751" s="546" t="n">
        <f aca="false">IF($D751=0.4,0.92,IF($D751=0.6,0.68,IF($D751=0.8,0.74,IF($D751=1,0.7,IF($D751=1.2,0.66,IF($D751=1.5,0.6,IF($D751&lt;=2,(2.4-(D751+0.3)),"--")))))))</f>
        <v>0.68</v>
      </c>
      <c r="AH751" s="547" t="n">
        <f aca="false">IF($Y751="--","--",IF($AE751&lt;=$W$4,ROUND(IF($AE751&lt;1.5,$AE751*$AF751*$AG751,1.5*$AF751*$AG751),2),0))</f>
        <v>0</v>
      </c>
      <c r="AI751" s="547" t="n">
        <f aca="false">IF($Y751="--","--",IF($AE751&gt;$W$4,ROUND(IF($AE751&lt;1.5,$AE751*$AF751*$AG751,1.5*$AF751*$AG751),2),0))</f>
        <v>2.24</v>
      </c>
      <c r="AJ751" s="547" t="n">
        <f aca="false">IF($Y751="--","--",IF($AE751&gt;$W$4,ROUND(IF($AE751&lt;1.5,0,IF($AE751&gt;3,1.5*$AF751*$AG751,($AE751-1.5)*$AF751*$AG751)),2),0))</f>
        <v>0.4</v>
      </c>
      <c r="AK751" s="547" t="n">
        <f aca="false">IF($Y751="--","--",IF($AE751&gt;$W$4,ROUND(IF($AE751&lt;3,0,IF($AE751&gt;4.5,1.5*$AF751*$AG751,($AE751-3)*$AF751*$AG751)),2),0))</f>
        <v>0</v>
      </c>
      <c r="AL751" s="547" t="n">
        <f aca="false">IF($Y751="--","--",IF($AE751&gt;$W$4,ROUND(IF($AE751&lt;4.5,0,IF($AE751&gt;6,($AE751-4.5)*$AF751*$AG751,($AE751-4.5)*$AF751*$AG751)),2),0))</f>
        <v>0</v>
      </c>
      <c r="AM751" s="544" t="n">
        <f aca="false">IF($Y751="--","--",IF($AE751&gt;$W$4,IF($AE751&lt;=4,ROUND(($AG751*4)*($AE751+0.5)*2,2),0),0))</f>
        <v>12.35</v>
      </c>
      <c r="AN751" s="548" t="n">
        <f aca="false">IF($Y751="--","--",IF($AE751&gt;$W$4,IF($AE751&gt;4,ROUND(($AG751*4)*($AE751+0.5)*2,2),0),0))</f>
        <v>0</v>
      </c>
      <c r="AO751" s="530" t="str">
        <f aca="false">A751</f>
        <v>JL4</v>
      </c>
      <c r="AP751" s="531" t="str">
        <f aca="false">B751</f>
        <v>=&gt;</v>
      </c>
      <c r="AQ751" s="569" t="str">
        <f aca="false">C751</f>
        <v>JL5</v>
      </c>
      <c r="AR751" s="533" t="n">
        <f aca="false">D751</f>
        <v>0.6</v>
      </c>
      <c r="AS751" s="534" t="str">
        <f aca="false">IF(E751="x","x","")</f>
        <v/>
      </c>
      <c r="AT751" s="534" t="str">
        <f aca="false">IF(F751&gt;0,F751,"")</f>
        <v/>
      </c>
      <c r="AU751" s="535" t="n">
        <f aca="false">H751</f>
        <v>27</v>
      </c>
      <c r="AV751" s="533" t="n">
        <f aca="false">IF($Y751="--","--",Y751+0.2)</f>
        <v>1.4</v>
      </c>
      <c r="AW751" s="542" t="s">
        <v>1151</v>
      </c>
      <c r="AX751" s="534" t="n">
        <f aca="false">AV751</f>
        <v>1.4</v>
      </c>
      <c r="AY751" s="538" t="n">
        <f aca="false">IF(D751&gt;2,AU751,AU751-AV751)</f>
        <v>25.6</v>
      </c>
      <c r="AZ751" s="538" t="n">
        <f aca="false">N751</f>
        <v>0.12</v>
      </c>
      <c r="BA751" s="538" t="n">
        <f aca="false">P751</f>
        <v>1.32</v>
      </c>
      <c r="BB751" s="537" t="n">
        <f aca="false">IF(F751=0,IF(ROUND(AY751*(((N751*P751)+(((D751+M751*2)/6)*P751))-ROUND(((D751+M751*2)^2)*((PI()*96.379/(4*360))-((SIN((96.379/2)*PI()/180))*(COS((96.379/2)*PI()/180))/4)),4)),2),ROUND(AY751*(((N751*P751)+(((D751+M751*2)/4)*P751))-ROUND(((D751+M751*2)^2)*((PI()*120/(4*360))-((SIN((120/2)*PI()/180))*(COS((120/2)*PI()/180))/4)),4)),2)),0)</f>
        <v>8.1</v>
      </c>
      <c r="BC751" s="549" t="n">
        <f aca="false">IF(F751&gt;0,ROUND(AY751*N751*P751,2),0)</f>
        <v>0</v>
      </c>
      <c r="BD751" s="549" t="n">
        <f aca="false">SUM(Q751:U751,AH751:AL751)</f>
        <v>62.52</v>
      </c>
      <c r="BE751" s="549" t="n">
        <f aca="false">IF(F751=0,ROUND((PI()*((D751+M751*2)^2)/4)*AY751,2),ROUND((D751+M751*2)*(F751+M751*2)*AY751,2))</f>
        <v>10.42</v>
      </c>
      <c r="BF751" s="572" t="n">
        <f aca="false">IF(($I751+M751-0.15)&lt;=2,($I751+M751+0.15),IF(($I751+M751)&lt;=3,2.35,($I751+M751+0.2)-0.85))</f>
        <v>1.76985</v>
      </c>
      <c r="BG751" s="572" t="n">
        <f aca="false">IF(D751&gt;2,(I751-F751-M751-0.11),IF(($I751+M751)&lt;=2,0,IF(($I751+M751)&gt;3,0.85,(I751+M751+0.2-BF751))))</f>
        <v>0</v>
      </c>
      <c r="BH751" s="572" t="n">
        <f aca="false">IF(D751&gt;2,ROUND(((1.42+0.4)+(0.91+0.4))*2*BG751,2),ROUND(AV751*AX751*BF751,2))</f>
        <v>3.47</v>
      </c>
      <c r="BI751" s="572" t="n">
        <f aca="false">ROUND(((PI()*0.9^2)/4)*BG751,2)</f>
        <v>0</v>
      </c>
      <c r="BJ751" s="550" t="n">
        <f aca="false">ROUND(BD751-BE751-BH751-BI751-BB751-BC751,2)</f>
        <v>40.53</v>
      </c>
      <c r="BK751" s="567"/>
    </row>
    <row r="752" s="568" customFormat="true" ht="14.25" hidden="false" customHeight="false" outlineLevel="0" collapsed="false">
      <c r="A752" s="530" t="s">
        <v>1803</v>
      </c>
      <c r="B752" s="531" t="s">
        <v>10</v>
      </c>
      <c r="C752" s="569" t="s">
        <v>1428</v>
      </c>
      <c r="D752" s="533" t="n">
        <v>0.6</v>
      </c>
      <c r="E752" s="534"/>
      <c r="F752" s="534"/>
      <c r="G752" s="533" t="s">
        <v>1150</v>
      </c>
      <c r="H752" s="535" t="n">
        <v>20</v>
      </c>
      <c r="I752" s="536" t="n">
        <v>1.44305</v>
      </c>
      <c r="J752" s="536" t="n">
        <v>1.86675</v>
      </c>
      <c r="K752" s="536" t="n">
        <v>0</v>
      </c>
      <c r="L752" s="537" t="n">
        <f aca="false">ROUND((I752+J752)/2,2)</f>
        <v>1.65</v>
      </c>
      <c r="M752" s="538" t="n">
        <f aca="false">IF(F752=0,ROUND($D752*0.1,2),IF(D752&gt;2.8,0.18,0.15))</f>
        <v>0.06</v>
      </c>
      <c r="N752" s="538" t="n">
        <f aca="false">IF(F752=0,IF(ROUND($D752/4,2),IF(ROUND(($D752*1.2)/6,2)&lt;0.1,0.1,ROUND(($D752*1.2)/6,2))),0.5)</f>
        <v>0.12</v>
      </c>
      <c r="O752" s="537" t="n">
        <f aca="false">L752+M752+N752</f>
        <v>1.83</v>
      </c>
      <c r="P752" s="537" t="n">
        <f aca="false">IF(O752&lt;2,(D752+M752*2)+0.6,(D752+M752*2)+0.6+ROUNDUP(O752-2,0)*0.1)</f>
        <v>1.32</v>
      </c>
      <c r="Q752" s="539" t="n">
        <f aca="false">IF($O752&lt;=$W$4,ROUND(IF($O752&lt;1.5,$O752*$H752*$P752,1.5*$H752*$P752),2),0)</f>
        <v>0</v>
      </c>
      <c r="R752" s="539" t="n">
        <f aca="false">IF($O752&gt;$W$4,ROUND(IF($O752&lt;1.5,$O752*$H752*$P752,1.5*$H752*$P752),2),0)</f>
        <v>39.6</v>
      </c>
      <c r="S752" s="539" t="n">
        <f aca="false">IF($O752&gt;$W$4,ROUND(IF($O752&lt;1.5,0,IF($O752&gt;3,1.5*$H752*$P752,($O752-1.5)*$H752*$P752)),2),0)</f>
        <v>8.71</v>
      </c>
      <c r="T752" s="539" t="n">
        <f aca="false">IF($O752&gt;$W$4,ROUND(IF($O752&lt;3,0,IF($O752&gt;4.5,1.5*$H752*$P752,($O752-3)*$H752*$P752)),2),0)</f>
        <v>0</v>
      </c>
      <c r="U752" s="539" t="n">
        <f aca="false">IF($O752&gt;$W$4,ROUND(IF($O752&lt;4.5,0,IF($O752&gt;6,($O752-4.5)*$H752*$P752,($O752-4.5)*$H752*$P752)),2),0)</f>
        <v>0</v>
      </c>
      <c r="V752" s="540" t="n">
        <f aca="false">IF($O752&gt;$W$4,IF($O752&lt;=4,ROUND($H752*($O752+0.5)*2,2),0),0)</f>
        <v>93.2</v>
      </c>
      <c r="W752" s="541" t="n">
        <f aca="false">IF($O752&gt;$W$4,IF($O752&gt;4,ROUND($H752*($O752+0.5)*2,2),0),0)</f>
        <v>0</v>
      </c>
      <c r="X752" s="530" t="str">
        <f aca="false">A752</f>
        <v>JL5</v>
      </c>
      <c r="Y752" s="533" t="n">
        <f aca="false">IF($D752=0.4,1.2,IF($D752=0.6,1.2,IF($D752=0.8,1.3,IF($D752=1,1.5,IF($D752=1.2,1.7,IF($D752&lt;=2,2,"--"))))))</f>
        <v>1.2</v>
      </c>
      <c r="Z752" s="542" t="s">
        <v>1151</v>
      </c>
      <c r="AA752" s="534" t="n">
        <f aca="false">Y752</f>
        <v>1.2</v>
      </c>
      <c r="AB752" s="543" t="n">
        <f aca="false">IF($Y752="--","--",I752)</f>
        <v>1.44305</v>
      </c>
      <c r="AC752" s="544" t="n">
        <f aca="false">IF($Y752="--","--",IF(D752&gt;1.5,0.15,ROUND($D752*0.1,2)))</f>
        <v>0.06</v>
      </c>
      <c r="AD752" s="544" t="n">
        <f aca="false">IF($Y752="--","--",0.15)</f>
        <v>0.15</v>
      </c>
      <c r="AE752" s="545" t="n">
        <f aca="false">IF($Y752="--","--",ROUND(AB752+AC752+AD752,2))</f>
        <v>1.65</v>
      </c>
      <c r="AF752" s="545" t="n">
        <f aca="false">IF($Y752="--","--",IF($AB752&lt;=2,$Y752+1,($Y752+1)+ROUNDUP($AB752-2,0)*0.1))</f>
        <v>2.2</v>
      </c>
      <c r="AG752" s="546" t="n">
        <f aca="false">IF($D752=0.4,0.92,IF($D752=0.6,0.68,IF($D752=0.8,0.74,IF($D752=1,0.7,IF($D752=1.2,0.66,IF($D752=1.5,0.6,IF($D752&lt;=2,(2.4-(D752+0.3)),"--")))))))</f>
        <v>0.68</v>
      </c>
      <c r="AH752" s="547" t="n">
        <f aca="false">IF($Y752="--","--",IF($AE752&lt;=$W$4,ROUND(IF($AE752&lt;1.5,$AE752*$AF752*$AG752,1.5*$AF752*$AG752),2),0))</f>
        <v>0</v>
      </c>
      <c r="AI752" s="547" t="n">
        <f aca="false">IF($Y752="--","--",IF($AE752&gt;$W$4,ROUND(IF($AE752&lt;1.5,$AE752*$AF752*$AG752,1.5*$AF752*$AG752),2),0))</f>
        <v>2.24</v>
      </c>
      <c r="AJ752" s="547" t="n">
        <f aca="false">IF($Y752="--","--",IF($AE752&gt;$W$4,ROUND(IF($AE752&lt;1.5,0,IF($AE752&gt;3,1.5*$AF752*$AG752,($AE752-1.5)*$AF752*$AG752)),2),0))</f>
        <v>0.22</v>
      </c>
      <c r="AK752" s="547" t="n">
        <f aca="false">IF($Y752="--","--",IF($AE752&gt;$W$4,ROUND(IF($AE752&lt;3,0,IF($AE752&gt;4.5,1.5*$AF752*$AG752,($AE752-3)*$AF752*$AG752)),2),0))</f>
        <v>0</v>
      </c>
      <c r="AL752" s="547" t="n">
        <f aca="false">IF($Y752="--","--",IF($AE752&gt;$W$4,ROUND(IF($AE752&lt;4.5,0,IF($AE752&gt;6,($AE752-4.5)*$AF752*$AG752,($AE752-4.5)*$AF752*$AG752)),2),0))</f>
        <v>0</v>
      </c>
      <c r="AM752" s="544" t="n">
        <f aca="false">IF($Y752="--","--",IF($AE752&gt;$W$4,IF($AE752&lt;=4,ROUND(($AG752*4)*($AE752+0.5)*2,2),0),0))</f>
        <v>11.7</v>
      </c>
      <c r="AN752" s="548" t="n">
        <f aca="false">IF($Y752="--","--",IF($AE752&gt;$W$4,IF($AE752&gt;4,ROUND(($AG752*4)*($AE752+0.5)*2,2),0),0))</f>
        <v>0</v>
      </c>
      <c r="AO752" s="530" t="str">
        <f aca="false">A752</f>
        <v>JL5</v>
      </c>
      <c r="AP752" s="531" t="str">
        <f aca="false">B752</f>
        <v>=&gt;</v>
      </c>
      <c r="AQ752" s="569" t="str">
        <f aca="false">C752</f>
        <v>Rio João Mendes</v>
      </c>
      <c r="AR752" s="533" t="n">
        <f aca="false">D752</f>
        <v>0.6</v>
      </c>
      <c r="AS752" s="534" t="str">
        <f aca="false">IF(E752="x","x","")</f>
        <v/>
      </c>
      <c r="AT752" s="534" t="str">
        <f aca="false">IF(F752&gt;0,F752,"")</f>
        <v/>
      </c>
      <c r="AU752" s="535" t="n">
        <f aca="false">H752</f>
        <v>20</v>
      </c>
      <c r="AV752" s="533" t="n">
        <f aca="false">IF($Y752="--","--",Y752+0.2)</f>
        <v>1.4</v>
      </c>
      <c r="AW752" s="542" t="s">
        <v>1151</v>
      </c>
      <c r="AX752" s="534" t="n">
        <f aca="false">AV752</f>
        <v>1.4</v>
      </c>
      <c r="AY752" s="538" t="n">
        <f aca="false">IF(D752&gt;2,AU752,AU752-AV752)</f>
        <v>18.6</v>
      </c>
      <c r="AZ752" s="538" t="n">
        <f aca="false">N752</f>
        <v>0.12</v>
      </c>
      <c r="BA752" s="538" t="n">
        <f aca="false">P752</f>
        <v>1.32</v>
      </c>
      <c r="BB752" s="537" t="n">
        <f aca="false">IF(F752=0,IF(ROUND(AY752*(((N752*P752)+(((D752+M752*2)/6)*P752))-ROUND(((D752+M752*2)^2)*((PI()*96.379/(4*360))-((SIN((96.379/2)*PI()/180))*(COS((96.379/2)*PI()/180))/4)),4)),2),ROUND(AY752*(((N752*P752)+(((D752+M752*2)/4)*P752))-ROUND(((D752+M752*2)^2)*((PI()*120/(4*360))-((SIN((120/2)*PI()/180))*(COS((120/2)*PI()/180))/4)),4)),2)),0)</f>
        <v>5.89</v>
      </c>
      <c r="BC752" s="549" t="n">
        <f aca="false">IF(F752&gt;0,ROUND(AY752*N752*P752,2),0)</f>
        <v>0</v>
      </c>
      <c r="BD752" s="549" t="n">
        <f aca="false">SUM(Q752:U752,AH752:AL752)</f>
        <v>50.77</v>
      </c>
      <c r="BE752" s="549" t="n">
        <f aca="false">IF(F752=0,ROUND((PI()*((D752+M752*2)^2)/4)*AY752,2),ROUND((D752+M752*2)*(F752+M752*2)*AY752,2))</f>
        <v>7.57</v>
      </c>
      <c r="BF752" s="572" t="n">
        <f aca="false">IF(($I752+M752-0.15)&lt;=2,($I752+M752+0.15),IF(($I752+M752)&lt;=3,2.35,($I752+M752+0.2)-0.85))</f>
        <v>1.65305</v>
      </c>
      <c r="BG752" s="572" t="n">
        <f aca="false">IF(D752&gt;2,(I752-F752-M752-0.11),IF(($I752+M752)&lt;=2,0,IF(($I752+M752)&gt;3,0.85,(I752+M752+0.2-BF752))))</f>
        <v>0</v>
      </c>
      <c r="BH752" s="572" t="n">
        <f aca="false">IF(D752&gt;2,ROUND(((1.42+0.4)+(0.91+0.4))*2*BG752,2),ROUND(AV752*AX752*BF752,2))</f>
        <v>3.24</v>
      </c>
      <c r="BI752" s="572" t="n">
        <f aca="false">ROUND(((PI()*0.9^2)/4)*BG752,2)</f>
        <v>0</v>
      </c>
      <c r="BJ752" s="550" t="n">
        <f aca="false">ROUND(BD752-BE752-BH752-BI752-BB752-BC752,2)</f>
        <v>34.07</v>
      </c>
      <c r="BK752" s="567"/>
    </row>
    <row r="753" customFormat="false" ht="14.25" hidden="false" customHeight="false" outlineLevel="0" collapsed="false">
      <c r="A753" s="503"/>
      <c r="B753" s="504"/>
      <c r="C753" s="604"/>
      <c r="D753" s="505"/>
      <c r="E753" s="505"/>
      <c r="F753" s="505"/>
      <c r="G753" s="505"/>
      <c r="H753" s="507"/>
      <c r="I753" s="508"/>
      <c r="J753" s="508"/>
      <c r="K753" s="508"/>
      <c r="L753" s="509"/>
      <c r="M753" s="510"/>
      <c r="N753" s="510"/>
      <c r="O753" s="509"/>
      <c r="P753" s="509"/>
      <c r="Q753" s="511"/>
      <c r="R753" s="511"/>
      <c r="S753" s="511"/>
      <c r="T753" s="511"/>
      <c r="U753" s="511"/>
      <c r="V753" s="512"/>
      <c r="W753" s="513"/>
      <c r="X753" s="503"/>
      <c r="Y753" s="505"/>
      <c r="Z753" s="551"/>
      <c r="AA753" s="505"/>
      <c r="AB753" s="552"/>
      <c r="AC753" s="553"/>
      <c r="AD753" s="553"/>
      <c r="AE753" s="554"/>
      <c r="AF753" s="554"/>
      <c r="AG753" s="551"/>
      <c r="AH753" s="555"/>
      <c r="AI753" s="555"/>
      <c r="AJ753" s="555"/>
      <c r="AK753" s="555"/>
      <c r="AL753" s="555"/>
      <c r="AM753" s="553"/>
      <c r="AN753" s="556"/>
      <c r="AO753" s="503"/>
      <c r="AP753" s="504"/>
      <c r="AQ753" s="604"/>
      <c r="AR753" s="505"/>
      <c r="AS753" s="505"/>
      <c r="AT753" s="505"/>
      <c r="AU753" s="507"/>
      <c r="AV753" s="505"/>
      <c r="AW753" s="551"/>
      <c r="AX753" s="505"/>
      <c r="AY753" s="510"/>
      <c r="AZ753" s="510"/>
      <c r="BA753" s="510"/>
      <c r="BB753" s="509"/>
      <c r="BC753" s="509"/>
      <c r="BD753" s="509"/>
      <c r="BE753" s="509"/>
      <c r="BF753" s="511"/>
      <c r="BG753" s="511"/>
      <c r="BH753" s="511"/>
      <c r="BI753" s="511"/>
      <c r="BJ753" s="515"/>
      <c r="BK753" s="516"/>
    </row>
    <row r="754" s="456" customFormat="true" ht="14.25" hidden="false" customHeight="false" outlineLevel="0" collapsed="false">
      <c r="A754" s="517" t="s">
        <v>1804</v>
      </c>
      <c r="B754" s="504"/>
      <c r="C754" s="504"/>
      <c r="D754" s="505"/>
      <c r="E754" s="505"/>
      <c r="F754" s="505"/>
      <c r="G754" s="506"/>
      <c r="H754" s="507"/>
      <c r="I754" s="508"/>
      <c r="J754" s="508"/>
      <c r="K754" s="508"/>
      <c r="L754" s="509"/>
      <c r="M754" s="510"/>
      <c r="N754" s="510"/>
      <c r="O754" s="509"/>
      <c r="P754" s="509"/>
      <c r="Q754" s="511"/>
      <c r="R754" s="511"/>
      <c r="S754" s="511"/>
      <c r="T754" s="511"/>
      <c r="U754" s="511"/>
      <c r="V754" s="512"/>
      <c r="W754" s="513"/>
      <c r="X754" s="518" t="str">
        <f aca="false">$A754</f>
        <v>BACIA JM - JOÃO MENDES  (M)</v>
      </c>
      <c r="Y754" s="505"/>
      <c r="Z754" s="551"/>
      <c r="AA754" s="505"/>
      <c r="AB754" s="552"/>
      <c r="AC754" s="553"/>
      <c r="AD754" s="553"/>
      <c r="AE754" s="554"/>
      <c r="AF754" s="554"/>
      <c r="AG754" s="551"/>
      <c r="AH754" s="555"/>
      <c r="AI754" s="555"/>
      <c r="AJ754" s="555"/>
      <c r="AK754" s="555"/>
      <c r="AL754" s="555"/>
      <c r="AM754" s="553"/>
      <c r="AN754" s="556"/>
      <c r="AO754" s="518" t="str">
        <f aca="false">$A754</f>
        <v>BACIA JM - JOÃO MENDES  (M)</v>
      </c>
      <c r="AP754" s="504"/>
      <c r="AQ754" s="504"/>
      <c r="AR754" s="505"/>
      <c r="AS754" s="505"/>
      <c r="AT754" s="505"/>
      <c r="AU754" s="507"/>
      <c r="AV754" s="506"/>
      <c r="AW754" s="506"/>
      <c r="AX754" s="506"/>
      <c r="AY754" s="510"/>
      <c r="AZ754" s="510"/>
      <c r="BA754" s="510"/>
      <c r="BB754" s="509"/>
      <c r="BC754" s="509"/>
      <c r="BD754" s="509"/>
      <c r="BE754" s="509"/>
      <c r="BF754" s="509"/>
      <c r="BG754" s="509"/>
      <c r="BH754" s="509"/>
      <c r="BI754" s="509"/>
      <c r="BJ754" s="515"/>
      <c r="BK754" s="516"/>
    </row>
    <row r="755" customFormat="false" ht="14.25" hidden="false" customHeight="false" outlineLevel="0" collapsed="false">
      <c r="A755" s="557" t="s">
        <v>1805</v>
      </c>
      <c r="B755" s="504"/>
      <c r="C755" s="504"/>
      <c r="D755" s="505"/>
      <c r="E755" s="505"/>
      <c r="F755" s="505"/>
      <c r="G755" s="506"/>
      <c r="H755" s="507"/>
      <c r="I755" s="508"/>
      <c r="J755" s="508"/>
      <c r="K755" s="508"/>
      <c r="L755" s="509"/>
      <c r="M755" s="510"/>
      <c r="N755" s="510"/>
      <c r="O755" s="509"/>
      <c r="P755" s="509"/>
      <c r="Q755" s="511"/>
      <c r="R755" s="511"/>
      <c r="S755" s="511"/>
      <c r="T755" s="511"/>
      <c r="U755" s="511"/>
      <c r="V755" s="512"/>
      <c r="W755" s="513"/>
      <c r="X755" s="528" t="str">
        <f aca="false">$A755</f>
        <v>AV. AUGUSTO VIEIRA JAQUES ==&gt; TERRENO PARTICULAR</v>
      </c>
      <c r="Y755" s="522"/>
      <c r="Z755" s="522"/>
      <c r="AA755" s="522"/>
      <c r="AB755" s="525"/>
      <c r="AC755" s="525"/>
      <c r="AD755" s="525"/>
      <c r="AE755" s="525"/>
      <c r="AF755" s="523"/>
      <c r="AG755" s="525"/>
      <c r="AH755" s="525"/>
      <c r="AI755" s="525"/>
      <c r="AJ755" s="525"/>
      <c r="AK755" s="525"/>
      <c r="AL755" s="525"/>
      <c r="AM755" s="525"/>
      <c r="AN755" s="527"/>
      <c r="AO755" s="557" t="str">
        <f aca="false">$A755</f>
        <v>AV. AUGUSTO VIEIRA JAQUES ==&gt; TERRENO PARTICULAR</v>
      </c>
      <c r="AP755" s="504"/>
      <c r="AQ755" s="504"/>
      <c r="AR755" s="505"/>
      <c r="AS755" s="505"/>
      <c r="AT755" s="505"/>
      <c r="AU755" s="507"/>
      <c r="AV755" s="506"/>
      <c r="AW755" s="506"/>
      <c r="AX755" s="506"/>
      <c r="AY755" s="510"/>
      <c r="AZ755" s="510"/>
      <c r="BA755" s="510"/>
      <c r="BB755" s="509"/>
      <c r="BC755" s="509"/>
      <c r="BD755" s="509"/>
      <c r="BE755" s="509"/>
      <c r="BF755" s="509"/>
      <c r="BG755" s="509"/>
      <c r="BH755" s="509"/>
      <c r="BI755" s="509"/>
      <c r="BJ755" s="515"/>
      <c r="BK755" s="516"/>
    </row>
    <row r="756" customFormat="false" ht="14.25" hidden="false" customHeight="false" outlineLevel="0" collapsed="false">
      <c r="A756" s="558" t="s">
        <v>1806</v>
      </c>
      <c r="B756" s="570" t="s">
        <v>10</v>
      </c>
      <c r="C756" s="571" t="s">
        <v>1807</v>
      </c>
      <c r="D756" s="560" t="n">
        <v>0.8</v>
      </c>
      <c r="E756" s="561"/>
      <c r="F756" s="561"/>
      <c r="G756" s="560" t="s">
        <v>1155</v>
      </c>
      <c r="H756" s="562" t="n">
        <v>25</v>
      </c>
      <c r="I756" s="563" t="n">
        <v>1.28</v>
      </c>
      <c r="J756" s="563" t="n">
        <v>1.3449</v>
      </c>
      <c r="K756" s="536" t="n">
        <v>0</v>
      </c>
      <c r="L756" s="537" t="n">
        <f aca="false">ROUND((I756+J756)/2,2)</f>
        <v>1.31</v>
      </c>
      <c r="M756" s="538" t="n">
        <f aca="false">IF(F756=0,ROUND($D756*0.1,2),IF(D756&gt;2.8,0.18,0.15))</f>
        <v>0.08</v>
      </c>
      <c r="N756" s="538" t="n">
        <f aca="false">IF(F756=0,IF(ROUND($D756/4,2),IF(ROUND(($D756*1.2)/6,2)&lt;0.1,0.1,ROUND(($D756*1.2)/6,2))),0.5)</f>
        <v>0.16</v>
      </c>
      <c r="O756" s="537" t="n">
        <f aca="false">L756+M756+N756</f>
        <v>1.55</v>
      </c>
      <c r="P756" s="537" t="n">
        <f aca="false">IF(O756&lt;2,(D756+M756*2)+0.6,(D756+M756*2)+0.6+ROUNDUP(O756-2,0)*0.1)</f>
        <v>1.56</v>
      </c>
      <c r="Q756" s="539" t="n">
        <f aca="false">IF($O756&lt;=$W$4,ROUND(IF($O756&lt;1.5,$O756*$H756*$P756,1.5*$H756*$P756),2),0)</f>
        <v>0</v>
      </c>
      <c r="R756" s="539" t="n">
        <f aca="false">IF($O756&gt;$W$4,ROUND(IF($O756&lt;1.5,$O756*$H756*$P756,1.5*$H756*$P756),2),0)</f>
        <v>58.5</v>
      </c>
      <c r="S756" s="539" t="n">
        <f aca="false">IF($O756&gt;$W$4,ROUND(IF($O756&lt;1.5,0,IF($O756&gt;3,1.5*$H756*$P756,($O756-1.5)*$H756*$P756)),2),0)</f>
        <v>1.95</v>
      </c>
      <c r="T756" s="539" t="n">
        <f aca="false">IF($O756&gt;$W$4,ROUND(IF($O756&lt;3,0,IF($O756&gt;4.5,1.5*$H756*$P756,($O756-3)*$H756*$P756)),2),0)</f>
        <v>0</v>
      </c>
      <c r="U756" s="539" t="n">
        <f aca="false">IF($O756&gt;$W$4,ROUND(IF($O756&lt;4.5,0,IF($O756&gt;6,($O756-4.5)*$H756*$P756,($O756-4.5)*$H756*$P756)),2),0)</f>
        <v>0</v>
      </c>
      <c r="V756" s="540" t="n">
        <f aca="false">IF($O756&gt;$W$4,IF($O756&lt;=4,ROUND($H756*($O756+0.5)*2,2),0),0)</f>
        <v>102.5</v>
      </c>
      <c r="W756" s="541" t="n">
        <f aca="false">IF($O756&gt;$W$4,IF($O756&gt;4,ROUND($H756*($O756+0.5)*2,2),0),0)</f>
        <v>0</v>
      </c>
      <c r="X756" s="558" t="str">
        <f aca="false">A756</f>
        <v>JM1</v>
      </c>
      <c r="Y756" s="560" t="n">
        <f aca="false">IF($D756=0.4,1.2,IF($D756=0.6,1.2,IF($D756=0.8,1.3,IF($D756=1,1.5,IF($D756=1.2,1.7,IF($D756&lt;=2,2,"--"))))))</f>
        <v>1.3</v>
      </c>
      <c r="Z756" s="564" t="s">
        <v>1151</v>
      </c>
      <c r="AA756" s="561" t="n">
        <f aca="false">Y756</f>
        <v>1.3</v>
      </c>
      <c r="AB756" s="543" t="n">
        <f aca="false">IF($Y756="--","--",I756)</f>
        <v>1.28</v>
      </c>
      <c r="AC756" s="544" t="n">
        <f aca="false">IF($Y756="--","--",IF(D756&gt;1.5,0.15,ROUND($D756*0.1,2)))</f>
        <v>0.08</v>
      </c>
      <c r="AD756" s="544" t="n">
        <f aca="false">IF($Y756="--","--",0.15)</f>
        <v>0.15</v>
      </c>
      <c r="AE756" s="545" t="n">
        <f aca="false">IF($Y756="--","--",ROUND(AB756+AC756+AD756,2))</f>
        <v>1.51</v>
      </c>
      <c r="AF756" s="565" t="n">
        <f aca="false">IF($Y756="--","--",IF($AB756&lt;=2,$Y756+1,($Y756+1)+ROUNDUP($AB756-2,0)*0.1))</f>
        <v>2.3</v>
      </c>
      <c r="AG756" s="566" t="n">
        <f aca="false">IF($D756=0.4,0.92,IF($D756=0.6,0.68,IF($D756=0.8,0.74,IF($D756=1,0.7,IF($D756=1.2,0.66,IF($D756=1.5,0.6,IF($D756&lt;=2,(2.4-(D756+0.3)),"--")))))))</f>
        <v>0.74</v>
      </c>
      <c r="AH756" s="547" t="n">
        <f aca="false">IF($Y756="--","--",IF($AE756&lt;=$W$4,ROUND(IF($AE756&lt;1.5,$AE756*$AF756*$AG756,1.5*$AF756*$AG756),2),0))</f>
        <v>0</v>
      </c>
      <c r="AI756" s="547" t="n">
        <f aca="false">IF($Y756="--","--",IF($AE756&gt;$W$4,ROUND(IF($AE756&lt;1.5,$AE756*$AF756*$AG756,1.5*$AF756*$AG756),2),0))</f>
        <v>2.55</v>
      </c>
      <c r="AJ756" s="547" t="n">
        <f aca="false">IF($Y756="--","--",IF($AE756&gt;$W$4,ROUND(IF($AE756&lt;1.5,0,IF($AE756&gt;3,1.5*$AF756*$AG756,($AE756-1.5)*$AF756*$AG756)),2),0))</f>
        <v>0.02</v>
      </c>
      <c r="AK756" s="547" t="n">
        <f aca="false">IF($Y756="--","--",IF($AE756&gt;$W$4,ROUND(IF($AE756&lt;3,0,IF($AE756&gt;4.5,1.5*$AF756*$AG756,($AE756-3)*$AF756*$AG756)),2),0))</f>
        <v>0</v>
      </c>
      <c r="AL756" s="547" t="n">
        <f aca="false">IF($Y756="--","--",IF($AE756&gt;$W$4,ROUND(IF($AE756&lt;4.5,0,IF($AE756&gt;6,($AE756-4.5)*$AF756*$AG756,($AE756-4.5)*$AF756*$AG756)),2),0))</f>
        <v>0</v>
      </c>
      <c r="AM756" s="544" t="n">
        <f aca="false">IF($Y756="--","--",IF($AE756&gt;$W$4,IF($AE756&lt;=4,ROUND(($AG756*4)*($AE756+0.5)*2,2),0),0))</f>
        <v>11.9</v>
      </c>
      <c r="AN756" s="548" t="n">
        <f aca="false">IF($Y756="--","--",IF($AE756&gt;$W$4,IF($AE756&gt;4,ROUND(($AG756*4)*($AE756+0.5)*2,2),0),0))</f>
        <v>0</v>
      </c>
      <c r="AO756" s="558" t="s">
        <v>1806</v>
      </c>
      <c r="AP756" s="570" t="s">
        <v>10</v>
      </c>
      <c r="AQ756" s="571" t="s">
        <v>1807</v>
      </c>
      <c r="AR756" s="560" t="n">
        <v>0.8</v>
      </c>
      <c r="AS756" s="561"/>
      <c r="AT756" s="561"/>
      <c r="AU756" s="562" t="n">
        <v>25</v>
      </c>
      <c r="AV756" s="560" t="n">
        <f aca="false">IF($Y756="--","--",Y756+0.2)</f>
        <v>1.5</v>
      </c>
      <c r="AW756" s="564" t="s">
        <v>1151</v>
      </c>
      <c r="AX756" s="561" t="n">
        <f aca="false">AV756</f>
        <v>1.5</v>
      </c>
      <c r="AY756" s="538" t="n">
        <f aca="false">IF(D756&gt;2,AU756,AU756-AV756)</f>
        <v>23.5</v>
      </c>
      <c r="AZ756" s="538" t="n">
        <f aca="false">N756</f>
        <v>0.16</v>
      </c>
      <c r="BA756" s="538" t="n">
        <f aca="false">P756</f>
        <v>1.56</v>
      </c>
      <c r="BB756" s="537" t="n">
        <f aca="false">IF(F756=0,IF(ROUND(AY756*(((N756*P756)+(((D756+M756*2)/6)*P756))-ROUND(((D756+M756*2)^2)*((PI()*96.379/(4*360))-((SIN((96.379/2)*PI()/180))*(COS((96.379/2)*PI()/180))/4)),4)),2),ROUND(AY756*(((N756*P756)+(((D756+M756*2)/4)*P756))-ROUND(((D756+M756*2)^2)*((PI()*120/(4*360))-((SIN((120/2)*PI()/180))*(COS((120/2)*PI()/180))/4)),4)),2)),0)</f>
        <v>11.34</v>
      </c>
      <c r="BC756" s="549" t="n">
        <f aca="false">IF(F756&gt;0,ROUND(AY756*N756*P756,2),0)</f>
        <v>0</v>
      </c>
      <c r="BD756" s="549" t="n">
        <f aca="false">SUM(Q756:U756,AH756:AL756)</f>
        <v>63.02</v>
      </c>
      <c r="BE756" s="549" t="n">
        <f aca="false">IF(F756=0,ROUND((PI()*((D756+M756*2)^2)/4)*AY756,2),ROUND((D756+M756*2)*(F756+M756*2)*AY756,2))</f>
        <v>17.01</v>
      </c>
      <c r="BF756" s="572" t="n">
        <f aca="false">IF(($I756+M756-0.15)&lt;=2,($I756+M756+0.15),IF(($I756+M756)&lt;=3,2.35,($I756+M756+0.2)-0.85))</f>
        <v>1.51</v>
      </c>
      <c r="BG756" s="572" t="n">
        <f aca="false">IF(D756&gt;2,(I756-F756-M756-0.11),IF(($I756+M756)&lt;=2,0,IF(($I756+M756)&gt;3,0.85,(I756+M756+0.2-BF756))))</f>
        <v>0</v>
      </c>
      <c r="BH756" s="572" t="n">
        <f aca="false">IF(D756&gt;2,ROUND(((1.42+0.4)+(0.91+0.4))*2*BG756,2),ROUND(AV756*AX756*BF756,2))</f>
        <v>3.4</v>
      </c>
      <c r="BI756" s="572" t="n">
        <f aca="false">ROUND(((PI()*0.9^2)/4)*BG756,2)</f>
        <v>0</v>
      </c>
      <c r="BJ756" s="550" t="n">
        <f aca="false">ROUND(BD756-BE756-BH756-BI756-BB756-BC756,2)</f>
        <v>31.27</v>
      </c>
      <c r="BK756" s="516"/>
    </row>
    <row r="757" customFormat="false" ht="14.25" hidden="false" customHeight="false" outlineLevel="0" collapsed="false">
      <c r="A757" s="558" t="s">
        <v>1807</v>
      </c>
      <c r="B757" s="570" t="s">
        <v>10</v>
      </c>
      <c r="C757" s="571" t="s">
        <v>1808</v>
      </c>
      <c r="D757" s="560" t="n">
        <v>0.8</v>
      </c>
      <c r="E757" s="561"/>
      <c r="F757" s="561"/>
      <c r="G757" s="560" t="s">
        <v>1155</v>
      </c>
      <c r="H757" s="562" t="n">
        <v>17</v>
      </c>
      <c r="I757" s="563" t="n">
        <v>1.3449</v>
      </c>
      <c r="J757" s="563" t="n">
        <v>1.3012</v>
      </c>
      <c r="K757" s="536" t="n">
        <v>0</v>
      </c>
      <c r="L757" s="537" t="n">
        <f aca="false">ROUND((I757+J757)/2,2)</f>
        <v>1.32</v>
      </c>
      <c r="M757" s="538" t="n">
        <f aca="false">IF(F757=0,ROUND($D757*0.1,2),IF(D757&gt;2.8,0.18,0.15))</f>
        <v>0.08</v>
      </c>
      <c r="N757" s="538" t="n">
        <f aca="false">IF(F757=0,IF(ROUND($D757/4,2),IF(ROUND(($D757*1.2)/6,2)&lt;0.1,0.1,ROUND(($D757*1.2)/6,2))),0.5)</f>
        <v>0.16</v>
      </c>
      <c r="O757" s="537" t="n">
        <f aca="false">L757+M757+N757</f>
        <v>1.56</v>
      </c>
      <c r="P757" s="537" t="n">
        <f aca="false">IF(O757&lt;2,(D757+M757*2)+0.6,(D757+M757*2)+0.6+ROUNDUP(O757-2,0)*0.1)</f>
        <v>1.56</v>
      </c>
      <c r="Q757" s="539" t="n">
        <f aca="false">IF($O757&lt;=$W$4,ROUND(IF($O757&lt;1.5,$O757*$H757*$P757,1.5*$H757*$P757),2),0)</f>
        <v>0</v>
      </c>
      <c r="R757" s="539" t="n">
        <f aca="false">IF($O757&gt;$W$4,ROUND(IF($O757&lt;1.5,$O757*$H757*$P757,1.5*$H757*$P757),2),0)</f>
        <v>39.78</v>
      </c>
      <c r="S757" s="539" t="n">
        <f aca="false">IF($O757&gt;$W$4,ROUND(IF($O757&lt;1.5,0,IF($O757&gt;3,1.5*$H757*$P757,($O757-1.5)*$H757*$P757)),2),0)</f>
        <v>1.59</v>
      </c>
      <c r="T757" s="539" t="n">
        <f aca="false">IF($O757&gt;$W$4,ROUND(IF($O757&lt;3,0,IF($O757&gt;4.5,1.5*$H757*$P757,($O757-3)*$H757*$P757)),2),0)</f>
        <v>0</v>
      </c>
      <c r="U757" s="539" t="n">
        <f aca="false">IF($O757&gt;$W$4,ROUND(IF($O757&lt;4.5,0,IF($O757&gt;6,($O757-4.5)*$H757*$P757,($O757-4.5)*$H757*$P757)),2),0)</f>
        <v>0</v>
      </c>
      <c r="V757" s="540" t="n">
        <f aca="false">IF($O757&gt;$W$4,IF($O757&lt;=4,ROUND($H757*($O757+0.5)*2,2),0),0)</f>
        <v>70.04</v>
      </c>
      <c r="W757" s="541" t="n">
        <f aca="false">IF($O757&gt;$W$4,IF($O757&gt;4,ROUND($H757*($O757+0.5)*2,2),0),0)</f>
        <v>0</v>
      </c>
      <c r="X757" s="558" t="str">
        <f aca="false">A757</f>
        <v>JM2</v>
      </c>
      <c r="Y757" s="560" t="n">
        <f aca="false">IF($D757=0.4,1.2,IF($D757=0.6,1.2,IF($D757=0.8,1.3,IF($D757=1,1.5,IF($D757=1.2,1.7,IF($D757&lt;=2,2,"--"))))))</f>
        <v>1.3</v>
      </c>
      <c r="Z757" s="564" t="s">
        <v>1151</v>
      </c>
      <c r="AA757" s="561" t="n">
        <f aca="false">Y757</f>
        <v>1.3</v>
      </c>
      <c r="AB757" s="543" t="n">
        <f aca="false">IF($Y757="--","--",I757)</f>
        <v>1.3449</v>
      </c>
      <c r="AC757" s="544" t="n">
        <f aca="false">IF($Y757="--","--",IF(D757&gt;1.5,0.15,ROUND($D757*0.1,2)))</f>
        <v>0.08</v>
      </c>
      <c r="AD757" s="544" t="n">
        <f aca="false">IF($Y757="--","--",0.15)</f>
        <v>0.15</v>
      </c>
      <c r="AE757" s="545" t="n">
        <f aca="false">IF($Y757="--","--",ROUND(AB757+AC757+AD757,2))</f>
        <v>1.57</v>
      </c>
      <c r="AF757" s="565" t="n">
        <f aca="false">IF($Y757="--","--",IF($AB757&lt;=2,$Y757+1,($Y757+1)+ROUNDUP($AB757-2,0)*0.1))</f>
        <v>2.3</v>
      </c>
      <c r="AG757" s="566" t="n">
        <f aca="false">IF($D757=0.4,0.92,IF($D757=0.6,0.68,IF($D757=0.8,0.74,IF($D757=1,0.7,IF($D757=1.2,0.66,IF($D757=1.5,0.6,IF($D757&lt;=2,(2.4-(D757+0.3)),"--")))))))</f>
        <v>0.74</v>
      </c>
      <c r="AH757" s="547" t="n">
        <f aca="false">IF($Y757="--","--",IF($AE757&lt;=$W$4,ROUND(IF($AE757&lt;1.5,$AE757*$AF757*$AG757,1.5*$AF757*$AG757),2),0))</f>
        <v>0</v>
      </c>
      <c r="AI757" s="547" t="n">
        <f aca="false">IF($Y757="--","--",IF($AE757&gt;$W$4,ROUND(IF($AE757&lt;1.5,$AE757*$AF757*$AG757,1.5*$AF757*$AG757),2),0))</f>
        <v>2.55</v>
      </c>
      <c r="AJ757" s="547" t="n">
        <f aca="false">IF($Y757="--","--",IF($AE757&gt;$W$4,ROUND(IF($AE757&lt;1.5,0,IF($AE757&gt;3,1.5*$AF757*$AG757,($AE757-1.5)*$AF757*$AG757)),2),0))</f>
        <v>0.12</v>
      </c>
      <c r="AK757" s="547" t="n">
        <f aca="false">IF($Y757="--","--",IF($AE757&gt;$W$4,ROUND(IF($AE757&lt;3,0,IF($AE757&gt;4.5,1.5*$AF757*$AG757,($AE757-3)*$AF757*$AG757)),2),0))</f>
        <v>0</v>
      </c>
      <c r="AL757" s="547" t="n">
        <f aca="false">IF($Y757="--","--",IF($AE757&gt;$W$4,ROUND(IF($AE757&lt;4.5,0,IF($AE757&gt;6,($AE757-4.5)*$AF757*$AG757,($AE757-4.5)*$AF757*$AG757)),2),0))</f>
        <v>0</v>
      </c>
      <c r="AM757" s="544" t="n">
        <f aca="false">IF($Y757="--","--",IF($AE757&gt;$W$4,IF($AE757&lt;=4,ROUND(($AG757*4)*($AE757+0.5)*2,2),0),0))</f>
        <v>12.25</v>
      </c>
      <c r="AN757" s="548" t="n">
        <f aca="false">IF($Y757="--","--",IF($AE757&gt;$W$4,IF($AE757&gt;4,ROUND(($AG757*4)*($AE757+0.5)*2,2),0),0))</f>
        <v>0</v>
      </c>
      <c r="AO757" s="558" t="s">
        <v>1807</v>
      </c>
      <c r="AP757" s="570" t="s">
        <v>10</v>
      </c>
      <c r="AQ757" s="571" t="s">
        <v>1808</v>
      </c>
      <c r="AR757" s="560" t="n">
        <v>0.8</v>
      </c>
      <c r="AS757" s="561"/>
      <c r="AT757" s="561"/>
      <c r="AU757" s="562" t="n">
        <v>17</v>
      </c>
      <c r="AV757" s="560" t="n">
        <f aca="false">IF($Y757="--","--",Y757+0.2)</f>
        <v>1.5</v>
      </c>
      <c r="AW757" s="564" t="s">
        <v>1151</v>
      </c>
      <c r="AX757" s="561" t="n">
        <f aca="false">AV757</f>
        <v>1.5</v>
      </c>
      <c r="AY757" s="538" t="n">
        <f aca="false">IF(D757&gt;2,AU757,AU757-AV757)</f>
        <v>15.5</v>
      </c>
      <c r="AZ757" s="538" t="n">
        <f aca="false">N757</f>
        <v>0.16</v>
      </c>
      <c r="BA757" s="538" t="n">
        <f aca="false">P757</f>
        <v>1.56</v>
      </c>
      <c r="BB757" s="537" t="n">
        <f aca="false">IF(F757=0,IF(ROUND(AY757*(((N757*P757)+(((D757+M757*2)/6)*P757))-ROUND(((D757+M757*2)^2)*((PI()*96.379/(4*360))-((SIN((96.379/2)*PI()/180))*(COS((96.379/2)*PI()/180))/4)),4)),2),ROUND(AY757*(((N757*P757)+(((D757+M757*2)/4)*P757))-ROUND(((D757+M757*2)^2)*((PI()*120/(4*360))-((SIN((120/2)*PI()/180))*(COS((120/2)*PI()/180))/4)),4)),2)),0)</f>
        <v>7.48</v>
      </c>
      <c r="BC757" s="549" t="n">
        <f aca="false">IF(F757&gt;0,ROUND(AY757*N757*P757,2),0)</f>
        <v>0</v>
      </c>
      <c r="BD757" s="549" t="n">
        <f aca="false">SUM(Q757:U757,AH757:AL757)</f>
        <v>44.04</v>
      </c>
      <c r="BE757" s="549" t="n">
        <f aca="false">IF(F757=0,ROUND((PI()*((D757+M757*2)^2)/4)*AY757,2),ROUND((D757+M757*2)*(F757+M757*2)*AY757,2))</f>
        <v>11.22</v>
      </c>
      <c r="BF757" s="572" t="n">
        <f aca="false">IF(($I757+M757-0.15)&lt;=2,($I757+M757+0.15),IF(($I757+M757)&lt;=3,2.35,($I757+M757+0.2)-0.85))</f>
        <v>1.5749</v>
      </c>
      <c r="BG757" s="572" t="n">
        <f aca="false">IF(D757&gt;2,(I757-F757-M757-0.11),IF(($I757+M757)&lt;=2,0,IF(($I757+M757)&gt;3,0.85,(I757+M757+0.2-BF757))))</f>
        <v>0</v>
      </c>
      <c r="BH757" s="572" t="n">
        <f aca="false">IF(D757&gt;2,ROUND(((1.42+0.4)+(0.91+0.4))*2*BG757,2),ROUND(AV757*AX757*BF757,2))</f>
        <v>3.54</v>
      </c>
      <c r="BI757" s="572" t="n">
        <f aca="false">ROUND(((PI()*0.9^2)/4)*BG757,2)</f>
        <v>0</v>
      </c>
      <c r="BJ757" s="550" t="n">
        <f aca="false">ROUND(BD757-BE757-BH757-BI757-BB757-BC757,2)</f>
        <v>21.8</v>
      </c>
      <c r="BK757" s="516"/>
    </row>
    <row r="758" customFormat="false" ht="14.25" hidden="false" customHeight="false" outlineLevel="0" collapsed="false">
      <c r="A758" s="530" t="s">
        <v>1808</v>
      </c>
      <c r="B758" s="531" t="s">
        <v>10</v>
      </c>
      <c r="C758" s="569" t="s">
        <v>1428</v>
      </c>
      <c r="D758" s="533" t="n">
        <v>0.8</v>
      </c>
      <c r="E758" s="534"/>
      <c r="F758" s="534"/>
      <c r="G758" s="533" t="s">
        <v>1155</v>
      </c>
      <c r="H758" s="535" t="n">
        <v>22</v>
      </c>
      <c r="I758" s="536" t="n">
        <v>1.3012</v>
      </c>
      <c r="J758" s="536" t="n">
        <v>1.7107</v>
      </c>
      <c r="K758" s="536" t="n">
        <v>0.156</v>
      </c>
      <c r="L758" s="537" t="n">
        <f aca="false">ROUND((I758+J758)/2,2)</f>
        <v>1.51</v>
      </c>
      <c r="M758" s="538" t="n">
        <f aca="false">IF(F758=0,ROUND($D758*0.1,2),IF(D758&gt;2.8,0.18,0.15))</f>
        <v>0.08</v>
      </c>
      <c r="N758" s="538" t="n">
        <f aca="false">IF(F758=0,IF(ROUND($D758/4,2),IF(ROUND(($D758*1.2)/6,2)&lt;0.1,0.1,ROUND(($D758*1.2)/6,2))),0.5)</f>
        <v>0.16</v>
      </c>
      <c r="O758" s="537" t="n">
        <f aca="false">L758+M758+N758</f>
        <v>1.75</v>
      </c>
      <c r="P758" s="537" t="n">
        <f aca="false">IF(O758&lt;2,(D758+M758*2)+0.6,(D758+M758*2)+0.6+ROUNDUP(O758-2,0)*0.1)</f>
        <v>1.56</v>
      </c>
      <c r="Q758" s="539" t="n">
        <f aca="false">IF($O758&lt;=$W$4,ROUND(IF($O758&lt;1.5,$O758*$H758*$P758,1.5*$H758*$P758),2),0)</f>
        <v>0</v>
      </c>
      <c r="R758" s="539" t="n">
        <f aca="false">IF($O758&gt;$W$4,ROUND(IF($O758&lt;1.5,$O758*$H758*$P758,1.5*$H758*$P758),2),0)</f>
        <v>51.48</v>
      </c>
      <c r="S758" s="539" t="n">
        <f aca="false">IF($O758&gt;$W$4,ROUND(IF($O758&lt;1.5,0,IF($O758&gt;3,1.5*$H758*$P758,($O758-1.5)*$H758*$P758)),2),0)</f>
        <v>8.58</v>
      </c>
      <c r="T758" s="539" t="n">
        <f aca="false">IF($O758&gt;$W$4,ROUND(IF($O758&lt;3,0,IF($O758&gt;4.5,1.5*$H758*$P758,($O758-3)*$H758*$P758)),2),0)</f>
        <v>0</v>
      </c>
      <c r="U758" s="539" t="n">
        <f aca="false">IF($O758&gt;$W$4,ROUND(IF($O758&lt;4.5,0,IF($O758&gt;6,($O758-4.5)*$H758*$P758,($O758-4.5)*$H758*$P758)),2),0)</f>
        <v>0</v>
      </c>
      <c r="V758" s="540" t="n">
        <f aca="false">IF($O758&gt;$W$4,IF($O758&lt;=4,ROUND($H758*($O758+0.5)*2,2),0),0)</f>
        <v>99</v>
      </c>
      <c r="W758" s="541" t="n">
        <f aca="false">IF($O758&gt;$W$4,IF($O758&gt;4,ROUND($H758*($O758+0.5)*2,2),0),0)</f>
        <v>0</v>
      </c>
      <c r="X758" s="530" t="str">
        <f aca="false">A758</f>
        <v>JM3</v>
      </c>
      <c r="Y758" s="533" t="n">
        <f aca="false">IF($D758=0.4,1.2,IF($D758=0.6,1.2,IF($D758=0.8,1.3,IF($D758=1,1.5,IF($D758=1.2,1.7,IF($D758&lt;=2,2,"--"))))))</f>
        <v>1.3</v>
      </c>
      <c r="Z758" s="542" t="s">
        <v>1151</v>
      </c>
      <c r="AA758" s="534" t="n">
        <f aca="false">Y758</f>
        <v>1.3</v>
      </c>
      <c r="AB758" s="543" t="n">
        <f aca="false">IF($Y758="--","--",I758)</f>
        <v>1.3012</v>
      </c>
      <c r="AC758" s="544" t="n">
        <f aca="false">IF($Y758="--","--",IF(D758&gt;1.5,0.15,ROUND($D758*0.1,2)))</f>
        <v>0.08</v>
      </c>
      <c r="AD758" s="544" t="n">
        <f aca="false">IF($Y758="--","--",0.15)</f>
        <v>0.15</v>
      </c>
      <c r="AE758" s="545" t="n">
        <f aca="false">IF($Y758="--","--",ROUND(AB758+AC758+AD758,2))</f>
        <v>1.53</v>
      </c>
      <c r="AF758" s="545" t="n">
        <f aca="false">IF($Y758="--","--",IF($AB758&lt;=2,$Y758+1,($Y758+1)+ROUNDUP($AB758-2,0)*0.1))</f>
        <v>2.3</v>
      </c>
      <c r="AG758" s="546" t="n">
        <f aca="false">IF($D758=0.4,0.92,IF($D758=0.6,0.68,IF($D758=0.8,0.74,IF($D758=1,0.7,IF($D758=1.2,0.66,IF($D758=1.5,0.6,IF($D758&lt;=2,(2.4-(D758+0.3)),"--")))))))</f>
        <v>0.74</v>
      </c>
      <c r="AH758" s="547" t="n">
        <f aca="false">IF($Y758="--","--",IF($AE758&lt;=$W$4,ROUND(IF($AE758&lt;1.5,$AE758*$AF758*$AG758,1.5*$AF758*$AG758),2),0))</f>
        <v>0</v>
      </c>
      <c r="AI758" s="547" t="n">
        <f aca="false">IF($Y758="--","--",IF($AE758&gt;$W$4,ROUND(IF($AE758&lt;1.5,$AE758*$AF758*$AG758,1.5*$AF758*$AG758),2),0))</f>
        <v>2.55</v>
      </c>
      <c r="AJ758" s="547" t="n">
        <f aca="false">IF($Y758="--","--",IF($AE758&gt;$W$4,ROUND(IF($AE758&lt;1.5,0,IF($AE758&gt;3,1.5*$AF758*$AG758,($AE758-1.5)*$AF758*$AG758)),2),0))</f>
        <v>0.05</v>
      </c>
      <c r="AK758" s="547" t="n">
        <f aca="false">IF($Y758="--","--",IF($AE758&gt;$W$4,ROUND(IF($AE758&lt;3,0,IF($AE758&gt;4.5,1.5*$AF758*$AG758,($AE758-3)*$AF758*$AG758)),2),0))</f>
        <v>0</v>
      </c>
      <c r="AL758" s="547" t="n">
        <f aca="false">IF($Y758="--","--",IF($AE758&gt;$W$4,ROUND(IF($AE758&lt;4.5,0,IF($AE758&gt;6,($AE758-4.5)*$AF758*$AG758,($AE758-4.5)*$AF758*$AG758)),2),0))</f>
        <v>0</v>
      </c>
      <c r="AM758" s="544" t="n">
        <f aca="false">IF($Y758="--","--",IF($AE758&gt;$W$4,IF($AE758&lt;=4,ROUND(($AG758*4)*($AE758+0.5)*2,2),0),0))</f>
        <v>12.02</v>
      </c>
      <c r="AN758" s="548" t="n">
        <f aca="false">IF($Y758="--","--",IF($AE758&gt;$W$4,IF($AE758&gt;4,ROUND(($AG758*4)*($AE758+0.5)*2,2),0),0))</f>
        <v>0</v>
      </c>
      <c r="AO758" s="530" t="s">
        <v>1808</v>
      </c>
      <c r="AP758" s="531" t="s">
        <v>10</v>
      </c>
      <c r="AQ758" s="569" t="s">
        <v>1428</v>
      </c>
      <c r="AR758" s="533" t="n">
        <v>0.8</v>
      </c>
      <c r="AS758" s="534"/>
      <c r="AT758" s="534"/>
      <c r="AU758" s="535" t="n">
        <v>22</v>
      </c>
      <c r="AV758" s="533" t="n">
        <f aca="false">IF($Y758="--","--",Y758+0.2)</f>
        <v>1.5</v>
      </c>
      <c r="AW758" s="542" t="s">
        <v>1151</v>
      </c>
      <c r="AX758" s="534" t="n">
        <f aca="false">AV758</f>
        <v>1.5</v>
      </c>
      <c r="AY758" s="538" t="n">
        <f aca="false">IF(D758&gt;2,AU758,AU758-AV758)</f>
        <v>20.5</v>
      </c>
      <c r="AZ758" s="538" t="n">
        <f aca="false">N758</f>
        <v>0.16</v>
      </c>
      <c r="BA758" s="538" t="n">
        <f aca="false">P758</f>
        <v>1.56</v>
      </c>
      <c r="BB758" s="537" t="n">
        <f aca="false">IF(F758=0,IF(ROUND(AY758*(((N758*P758)+(((D758+M758*2)/6)*P758))-ROUND(((D758+M758*2)^2)*((PI()*96.379/(4*360))-((SIN((96.379/2)*PI()/180))*(COS((96.379/2)*PI()/180))/4)),4)),2),ROUND(AY758*(((N758*P758)+(((D758+M758*2)/4)*P758))-ROUND(((D758+M758*2)^2)*((PI()*120/(4*360))-((SIN((120/2)*PI()/180))*(COS((120/2)*PI()/180))/4)),4)),2)),0)</f>
        <v>9.89</v>
      </c>
      <c r="BC758" s="549" t="n">
        <f aca="false">IF(F758&gt;0,ROUND(AY758*N758*P758,2),0)</f>
        <v>0</v>
      </c>
      <c r="BD758" s="549" t="n">
        <f aca="false">SUM(Q758:U758,AH758:AL758)</f>
        <v>62.66</v>
      </c>
      <c r="BE758" s="549" t="n">
        <f aca="false">IF(F758=0,ROUND((PI()*((D758+M758*2)^2)/4)*AY758,2),ROUND((D758+M758*2)*(F758+M758*2)*AY758,2))</f>
        <v>14.84</v>
      </c>
      <c r="BF758" s="572" t="n">
        <f aca="false">IF(($I758+M758-0.15)&lt;=2,($I758+M758+0.15),IF(($I758+M758)&lt;=3,2.35,($I758+M758+0.2)-0.85))</f>
        <v>1.5312</v>
      </c>
      <c r="BG758" s="572" t="n">
        <f aca="false">IF(D758&gt;2,(I758-F758-M758-0.11),IF(($I758+M758)&lt;=2,0,IF(($I758+M758)&gt;3,0.85,(I758+M758+0.2-BF758))))</f>
        <v>0</v>
      </c>
      <c r="BH758" s="572" t="n">
        <f aca="false">IF(D758&gt;2,ROUND(((1.42+0.4)+(0.91+0.4))*2*BG758,2),ROUND(AV758*AX758*BF758,2))</f>
        <v>3.45</v>
      </c>
      <c r="BI758" s="572" t="n">
        <f aca="false">ROUND(((PI()*0.9^2)/4)*BG758,2)</f>
        <v>0</v>
      </c>
      <c r="BJ758" s="550" t="n">
        <f aca="false">ROUND(BD758-BE758-BH758-BI758-BB758-BC758,2)</f>
        <v>34.48</v>
      </c>
      <c r="BK758" s="516"/>
    </row>
    <row r="759" customFormat="false" ht="14.25" hidden="false" customHeight="false" outlineLevel="0" collapsed="false">
      <c r="A759" s="503"/>
      <c r="B759" s="504"/>
      <c r="C759" s="604"/>
      <c r="D759" s="505"/>
      <c r="E759" s="505"/>
      <c r="F759" s="505"/>
      <c r="G759" s="505"/>
      <c r="H759" s="507"/>
      <c r="I759" s="508"/>
      <c r="J759" s="508"/>
      <c r="K759" s="508"/>
      <c r="L759" s="509"/>
      <c r="M759" s="510"/>
      <c r="N759" s="510"/>
      <c r="O759" s="509"/>
      <c r="P759" s="509"/>
      <c r="Q759" s="511"/>
      <c r="R759" s="511"/>
      <c r="S759" s="511"/>
      <c r="T759" s="511"/>
      <c r="U759" s="511"/>
      <c r="V759" s="512"/>
      <c r="W759" s="513"/>
      <c r="X759" s="503"/>
      <c r="Y759" s="505"/>
      <c r="Z759" s="551"/>
      <c r="AA759" s="505"/>
      <c r="AB759" s="552"/>
      <c r="AC759" s="553"/>
      <c r="AD759" s="553"/>
      <c r="AE759" s="554"/>
      <c r="AF759" s="554"/>
      <c r="AG759" s="551"/>
      <c r="AH759" s="555"/>
      <c r="AI759" s="555"/>
      <c r="AJ759" s="555"/>
      <c r="AK759" s="555"/>
      <c r="AL759" s="555"/>
      <c r="AM759" s="553"/>
      <c r="AN759" s="556"/>
      <c r="AO759" s="503"/>
      <c r="AP759" s="504"/>
      <c r="AQ759" s="604"/>
      <c r="AR759" s="505"/>
      <c r="AS759" s="505"/>
      <c r="AT759" s="505"/>
      <c r="AU759" s="507"/>
      <c r="AV759" s="505"/>
      <c r="AW759" s="551"/>
      <c r="AX759" s="505"/>
      <c r="AY759" s="510"/>
      <c r="AZ759" s="510"/>
      <c r="BA759" s="510"/>
      <c r="BB759" s="509"/>
      <c r="BC759" s="509"/>
      <c r="BD759" s="509"/>
      <c r="BE759" s="509"/>
      <c r="BF759" s="511"/>
      <c r="BG759" s="511"/>
      <c r="BH759" s="511"/>
      <c r="BI759" s="511"/>
      <c r="BJ759" s="515"/>
      <c r="BK759" s="516"/>
    </row>
    <row r="760" s="456" customFormat="true" ht="14.25" hidden="false" customHeight="false" outlineLevel="0" collapsed="false">
      <c r="A760" s="517" t="s">
        <v>1809</v>
      </c>
      <c r="B760" s="504"/>
      <c r="C760" s="504"/>
      <c r="D760" s="505"/>
      <c r="E760" s="505"/>
      <c r="F760" s="505"/>
      <c r="G760" s="506"/>
      <c r="H760" s="507"/>
      <c r="I760" s="508"/>
      <c r="J760" s="508"/>
      <c r="K760" s="508"/>
      <c r="L760" s="509"/>
      <c r="M760" s="510"/>
      <c r="N760" s="510"/>
      <c r="O760" s="509"/>
      <c r="P760" s="509"/>
      <c r="Q760" s="511"/>
      <c r="R760" s="511"/>
      <c r="S760" s="511"/>
      <c r="T760" s="511"/>
      <c r="U760" s="511"/>
      <c r="V760" s="512"/>
      <c r="W760" s="513"/>
      <c r="X760" s="518" t="str">
        <f aca="false">$A760</f>
        <v>BACIA JN - JOÃO MENDES  (N)</v>
      </c>
      <c r="Y760" s="505"/>
      <c r="Z760" s="551"/>
      <c r="AA760" s="505"/>
      <c r="AB760" s="552"/>
      <c r="AC760" s="553"/>
      <c r="AD760" s="553"/>
      <c r="AE760" s="554"/>
      <c r="AF760" s="554"/>
      <c r="AG760" s="551"/>
      <c r="AH760" s="555"/>
      <c r="AI760" s="555"/>
      <c r="AJ760" s="555"/>
      <c r="AK760" s="555"/>
      <c r="AL760" s="555"/>
      <c r="AM760" s="553"/>
      <c r="AN760" s="556"/>
      <c r="AO760" s="518" t="str">
        <f aca="false">$A760</f>
        <v>BACIA JN - JOÃO MENDES  (N)</v>
      </c>
      <c r="AP760" s="504"/>
      <c r="AQ760" s="504"/>
      <c r="AR760" s="505"/>
      <c r="AS760" s="505"/>
      <c r="AT760" s="505"/>
      <c r="AU760" s="507"/>
      <c r="AV760" s="506"/>
      <c r="AW760" s="506"/>
      <c r="AX760" s="506"/>
      <c r="AY760" s="510"/>
      <c r="AZ760" s="510"/>
      <c r="BA760" s="510"/>
      <c r="BB760" s="509"/>
      <c r="BC760" s="509"/>
      <c r="BD760" s="509"/>
      <c r="BE760" s="509"/>
      <c r="BF760" s="509"/>
      <c r="BG760" s="509"/>
      <c r="BH760" s="509"/>
      <c r="BI760" s="509"/>
      <c r="BJ760" s="515"/>
      <c r="BK760" s="516"/>
    </row>
    <row r="761" customFormat="false" ht="14.25" hidden="false" customHeight="false" outlineLevel="0" collapsed="false">
      <c r="A761" s="557" t="s">
        <v>1034</v>
      </c>
      <c r="B761" s="504"/>
      <c r="C761" s="504"/>
      <c r="D761" s="505"/>
      <c r="E761" s="505"/>
      <c r="F761" s="505"/>
      <c r="G761" s="506"/>
      <c r="H761" s="507"/>
      <c r="I761" s="508"/>
      <c r="J761" s="508"/>
      <c r="K761" s="508"/>
      <c r="L761" s="509"/>
      <c r="M761" s="510"/>
      <c r="N761" s="510"/>
      <c r="O761" s="509"/>
      <c r="P761" s="509"/>
      <c r="Q761" s="511"/>
      <c r="R761" s="511"/>
      <c r="S761" s="511"/>
      <c r="T761" s="511"/>
      <c r="U761" s="511"/>
      <c r="V761" s="512"/>
      <c r="W761" s="513"/>
      <c r="X761" s="528" t="str">
        <f aca="false">$A761</f>
        <v>Rua Dr. Luiz de Araújo Braz</v>
      </c>
      <c r="Y761" s="522"/>
      <c r="Z761" s="522"/>
      <c r="AA761" s="522"/>
      <c r="AB761" s="525"/>
      <c r="AC761" s="525"/>
      <c r="AD761" s="525"/>
      <c r="AE761" s="525"/>
      <c r="AF761" s="523"/>
      <c r="AG761" s="525"/>
      <c r="AH761" s="525"/>
      <c r="AI761" s="525"/>
      <c r="AJ761" s="525"/>
      <c r="AK761" s="525"/>
      <c r="AL761" s="525"/>
      <c r="AM761" s="525"/>
      <c r="AN761" s="527"/>
      <c r="AO761" s="557" t="str">
        <f aca="false">$A761</f>
        <v>Rua Dr. Luiz de Araújo Braz</v>
      </c>
      <c r="AP761" s="504"/>
      <c r="AQ761" s="504"/>
      <c r="AR761" s="505"/>
      <c r="AS761" s="505"/>
      <c r="AT761" s="505"/>
      <c r="AU761" s="507"/>
      <c r="AV761" s="506"/>
      <c r="AW761" s="506"/>
      <c r="AX761" s="506"/>
      <c r="AY761" s="510"/>
      <c r="AZ761" s="510"/>
      <c r="BA761" s="510"/>
      <c r="BB761" s="509"/>
      <c r="BC761" s="509"/>
      <c r="BD761" s="509"/>
      <c r="BE761" s="509"/>
      <c r="BF761" s="509"/>
      <c r="BG761" s="509"/>
      <c r="BH761" s="509"/>
      <c r="BI761" s="509"/>
      <c r="BJ761" s="515"/>
      <c r="BK761" s="516"/>
    </row>
    <row r="762" s="633" customFormat="true" ht="28.5" hidden="false" customHeight="false" outlineLevel="0" collapsed="false">
      <c r="A762" s="610" t="s">
        <v>1810</v>
      </c>
      <c r="B762" s="611" t="s">
        <v>10</v>
      </c>
      <c r="C762" s="612" t="s">
        <v>1811</v>
      </c>
      <c r="D762" s="613" t="n">
        <v>3.5</v>
      </c>
      <c r="E762" s="614" t="s">
        <v>1151</v>
      </c>
      <c r="F762" s="614" t="n">
        <v>1.5</v>
      </c>
      <c r="G762" s="615" t="s">
        <v>1812</v>
      </c>
      <c r="H762" s="616" t="n">
        <v>12</v>
      </c>
      <c r="I762" s="617" t="n">
        <v>1.75</v>
      </c>
      <c r="J762" s="617" t="n">
        <v>1.7923</v>
      </c>
      <c r="K762" s="617" t="n">
        <v>0</v>
      </c>
      <c r="L762" s="618" t="n">
        <f aca="false">ROUND((I762+J762)/2,2)</f>
        <v>1.77</v>
      </c>
      <c r="M762" s="619" t="n">
        <f aca="false">IF(F762=0,ROUND($D762*0.1,2),IF(D762&gt;2.8,0.18,0.15))</f>
        <v>0.18</v>
      </c>
      <c r="N762" s="619" t="n">
        <f aca="false">IF(F762=0,IF(ROUND($D762/4,2),IF(ROUND(($D762*1.2)/6,2)&lt;0.1,0.1,ROUND(($D762*1.2)/6,2))),0.5)</f>
        <v>0.5</v>
      </c>
      <c r="O762" s="618" t="n">
        <f aca="false">L762+M762+N762</f>
        <v>2.45</v>
      </c>
      <c r="P762" s="618" t="n">
        <f aca="false">0.6+0.18*4+3.5*2+0.1</f>
        <v>8.42</v>
      </c>
      <c r="Q762" s="620" t="n">
        <f aca="false">IF($O762&lt;=$W$4,ROUND(IF($O762&lt;1.5,$O762*$H762*$P762,1.5*$H762*$P762),2),0)</f>
        <v>0</v>
      </c>
      <c r="R762" s="620" t="n">
        <f aca="false">IF($O762&gt;$W$4,ROUND(IF($O762&lt;1.5,$O762*$H762*$P762,1.5*$H762*$P762),2),0)</f>
        <v>151.56</v>
      </c>
      <c r="S762" s="620" t="n">
        <f aca="false">IF($O762&gt;$W$4,ROUND(IF($O762&lt;1.5,0,IF($O762&gt;3,1.5*$H762*$P762,($O762-1.5)*$H762*$P762)),2),0)</f>
        <v>95.99</v>
      </c>
      <c r="T762" s="620" t="n">
        <f aca="false">IF($O762&gt;$W$4,ROUND(IF($O762&lt;3,0,IF($O762&gt;4.5,1.5*$H762*$P762,($O762-3)*$H762*$P762)),2),0)</f>
        <v>0</v>
      </c>
      <c r="U762" s="620" t="n">
        <f aca="false">IF($O762&gt;$W$4,ROUND(IF($O762&lt;4.5,0,IF($O762&gt;6,($O762-4.5)*$H762*$P762,($O762-4.5)*$H762*$P762)),2),0)</f>
        <v>0</v>
      </c>
      <c r="V762" s="621" t="n">
        <f aca="false">IF($O762&gt;$W$4,IF($O762&lt;=4,ROUND($H762*($O762+0.5)*2,2),0),0)</f>
        <v>70.8</v>
      </c>
      <c r="W762" s="622" t="n">
        <f aca="false">IF($O762&gt;$W$4,IF($O762&gt;4,ROUND($H762*($O762+0.5)*2,2),0),0)</f>
        <v>0</v>
      </c>
      <c r="X762" s="610" t="str">
        <f aca="false">A762</f>
        <v>JN1</v>
      </c>
      <c r="Y762" s="613" t="str">
        <f aca="false">IF($D762=0.4,1.2,IF($D762=0.6,1.2,IF($D762=0.8,1.3,IF($D762=1,1.5,IF($D762=1.2,1.7,IF($D762&lt;=2,2,"--"))))))</f>
        <v>--</v>
      </c>
      <c r="Z762" s="623" t="s">
        <v>1151</v>
      </c>
      <c r="AA762" s="614" t="str">
        <f aca="false">Y762</f>
        <v>--</v>
      </c>
      <c r="AB762" s="624" t="str">
        <f aca="false">IF($Y762="--","--",I762)</f>
        <v>--</v>
      </c>
      <c r="AC762" s="625" t="str">
        <f aca="false">IF($Y762="--","--",IF(D762&gt;1.5,0.15,ROUND($D762*0.1,2)))</f>
        <v>--</v>
      </c>
      <c r="AD762" s="625" t="str">
        <f aca="false">IF($Y762="--","--",0.15)</f>
        <v>--</v>
      </c>
      <c r="AE762" s="626" t="str">
        <f aca="false">IF($Y762="--","--",ROUND(AB762+AC762+AD762,2))</f>
        <v>--</v>
      </c>
      <c r="AF762" s="626" t="str">
        <f aca="false">IF($Y762="--","--",IF($AB762&lt;=2,$Y762+1,($Y762+1)+ROUNDUP($AB762-2,0)*0.1))</f>
        <v>--</v>
      </c>
      <c r="AG762" s="627" t="str">
        <f aca="false">IF($D762=0.4,0.92,IF($D762=0.6,0.68,IF($D762=0.8,0.74,IF($D762=1,0.7,IF($D762=1.2,0.66,IF($D762=1.5,0.6,IF($D762&lt;=2,(2.4-(D762+0.3)),"--")))))))</f>
        <v>--</v>
      </c>
      <c r="AH762" s="628" t="str">
        <f aca="false">IF($Y762="--","--",IF($AE762&lt;=$W$4,ROUND(IF($AE762&lt;1.5,$AE762*$AF762*$AG762,1.5*$AF762*$AG762),2),0))</f>
        <v>--</v>
      </c>
      <c r="AI762" s="628" t="str">
        <f aca="false">IF($Y762="--","--",IF($AE762&gt;$W$4,ROUND(IF($AE762&lt;1.5,$AE762*$AF762*$AG762,1.5*$AF762*$AG762),2),0))</f>
        <v>--</v>
      </c>
      <c r="AJ762" s="628" t="str">
        <f aca="false">IF($Y762="--","--",IF($AE762&gt;$W$4,ROUND(IF($AE762&lt;1.5,0,IF($AE762&gt;3,1.5*$AF762*$AG762,($AE762-1.5)*$AF762*$AG762)),2),0))</f>
        <v>--</v>
      </c>
      <c r="AK762" s="628" t="str">
        <f aca="false">IF($Y762="--","--",IF($AE762&gt;$W$4,ROUND(IF($AE762&lt;3,0,IF($AE762&gt;4.5,1.5*$AF762*$AG762,($AE762-3)*$AF762*$AG762)),2),0))</f>
        <v>--</v>
      </c>
      <c r="AL762" s="628" t="str">
        <f aca="false">IF($Y762="--","--",IF($AE762&gt;$W$4,ROUND(IF($AE762&lt;4.5,0,IF($AE762&gt;6,($AE762-4.5)*$AF762*$AG762,($AE762-4.5)*$AF762*$AG762)),2),0))</f>
        <v>--</v>
      </c>
      <c r="AM762" s="625" t="str">
        <f aca="false">IF($Y762="--","--",IF($AE762&gt;$W$4,IF($AE762&lt;=4,ROUND(($AG762*4)*($AE762+0.5)*2,2),0),0))</f>
        <v>--</v>
      </c>
      <c r="AN762" s="629" t="str">
        <f aca="false">IF($Y762="--","--",IF($AE762&gt;$W$4,IF($AE762&gt;4,ROUND(($AG762*4)*($AE762+0.5)*2,2),0),0))</f>
        <v>--</v>
      </c>
      <c r="AO762" s="610" t="s">
        <v>1810</v>
      </c>
      <c r="AP762" s="611" t="s">
        <v>10</v>
      </c>
      <c r="AQ762" s="612" t="s">
        <v>1811</v>
      </c>
      <c r="AR762" s="613" t="n">
        <v>3.5</v>
      </c>
      <c r="AS762" s="614" t="s">
        <v>1151</v>
      </c>
      <c r="AT762" s="614" t="n">
        <v>1.5</v>
      </c>
      <c r="AU762" s="616" t="n">
        <v>12</v>
      </c>
      <c r="AV762" s="613" t="str">
        <f aca="false">IF($Y762="--","--",Y762+0.2)</f>
        <v>--</v>
      </c>
      <c r="AW762" s="623" t="s">
        <v>1151</v>
      </c>
      <c r="AX762" s="614" t="str">
        <f aca="false">AV762</f>
        <v>--</v>
      </c>
      <c r="AY762" s="619" t="n">
        <f aca="false">IF(D762&gt;2,AU762,AU762-AV762)</f>
        <v>12</v>
      </c>
      <c r="AZ762" s="619" t="n">
        <f aca="false">N762</f>
        <v>0.5</v>
      </c>
      <c r="BA762" s="619" t="n">
        <f aca="false">P762</f>
        <v>8.42</v>
      </c>
      <c r="BB762" s="618" t="n">
        <f aca="false">IF(F762=0,IF(ROUND(AY762*(((N762*P762)+(((D762+M762*2)/6)*P762))-ROUND(((D762+M762*2)^2)*((PI()*96.379/(4*360))-((SIN((96.379/2)*PI()/180))*(COS((96.379/2)*PI()/180))/4)),4)),2),ROUND(AY762*(((N762*P762)+(((D762+M762*2)/4)*P762))-ROUND(((D762+M762*2)^2)*((PI()*120/(4*360))-((SIN((120/2)*PI()/180))*(COS((120/2)*PI()/180))/4)),4)),2)),0)</f>
        <v>0</v>
      </c>
      <c r="BC762" s="630" t="n">
        <f aca="false">IF(F762&gt;0,ROUND(AY762*N762*P762,2),0)</f>
        <v>50.52</v>
      </c>
      <c r="BD762" s="630" t="n">
        <f aca="false">SUM(Q762:U762,AH762:AL762)</f>
        <v>247.55</v>
      </c>
      <c r="BE762" s="630" t="n">
        <f aca="false">IF(F762=0,ROUND((PI()*((D762+M762*2)^2)/4)*AY762,2),ROUND((D762+M762*2)*(F762+M762*2)*AY762,2))</f>
        <v>86.16</v>
      </c>
      <c r="BF762" s="620" t="n">
        <v>0</v>
      </c>
      <c r="BG762" s="620" t="n">
        <v>0</v>
      </c>
      <c r="BH762" s="620" t="n">
        <v>0</v>
      </c>
      <c r="BI762" s="620" t="n">
        <v>0</v>
      </c>
      <c r="BJ762" s="631" t="n">
        <f aca="false">ROUND(BD762-BE762-BH762-BI762-BB762-BC762,2)</f>
        <v>110.87</v>
      </c>
      <c r="BK762" s="632"/>
    </row>
    <row r="763" customFormat="false" ht="14.25" hidden="false" customHeight="false" outlineLevel="0" collapsed="false">
      <c r="A763" s="503"/>
      <c r="B763" s="504"/>
      <c r="C763" s="604"/>
      <c r="D763" s="505"/>
      <c r="E763" s="505"/>
      <c r="F763" s="505"/>
      <c r="G763" s="505"/>
      <c r="H763" s="507"/>
      <c r="I763" s="508"/>
      <c r="J763" s="508"/>
      <c r="K763" s="508"/>
      <c r="L763" s="509"/>
      <c r="M763" s="510"/>
      <c r="N763" s="510"/>
      <c r="O763" s="509"/>
      <c r="P763" s="509"/>
      <c r="Q763" s="511"/>
      <c r="R763" s="511"/>
      <c r="S763" s="511"/>
      <c r="T763" s="511"/>
      <c r="U763" s="511"/>
      <c r="V763" s="512"/>
      <c r="W763" s="513"/>
      <c r="X763" s="503"/>
      <c r="Y763" s="505"/>
      <c r="Z763" s="551"/>
      <c r="AA763" s="505"/>
      <c r="AB763" s="552"/>
      <c r="AC763" s="553"/>
      <c r="AD763" s="553"/>
      <c r="AE763" s="554"/>
      <c r="AF763" s="554"/>
      <c r="AG763" s="551"/>
      <c r="AH763" s="555"/>
      <c r="AI763" s="555"/>
      <c r="AJ763" s="555"/>
      <c r="AK763" s="555"/>
      <c r="AL763" s="555"/>
      <c r="AM763" s="553"/>
      <c r="AN763" s="556"/>
      <c r="AO763" s="503"/>
      <c r="AP763" s="504"/>
      <c r="AQ763" s="604"/>
      <c r="AR763" s="505"/>
      <c r="AS763" s="505"/>
      <c r="AT763" s="505"/>
      <c r="AU763" s="507"/>
      <c r="AV763" s="505"/>
      <c r="AW763" s="551"/>
      <c r="AX763" s="505"/>
      <c r="AY763" s="510"/>
      <c r="AZ763" s="510"/>
      <c r="BA763" s="510"/>
      <c r="BB763" s="509"/>
      <c r="BC763" s="509"/>
      <c r="BD763" s="509"/>
      <c r="BE763" s="509"/>
      <c r="BF763" s="511"/>
      <c r="BG763" s="511"/>
      <c r="BH763" s="511"/>
      <c r="BI763" s="511"/>
      <c r="BJ763" s="515"/>
      <c r="BK763" s="516"/>
    </row>
    <row r="764" s="456" customFormat="true" ht="14.25" hidden="false" customHeight="false" outlineLevel="0" collapsed="false">
      <c r="A764" s="517" t="s">
        <v>1813</v>
      </c>
      <c r="B764" s="504"/>
      <c r="C764" s="504"/>
      <c r="D764" s="505"/>
      <c r="E764" s="505"/>
      <c r="F764" s="505"/>
      <c r="G764" s="506"/>
      <c r="H764" s="507"/>
      <c r="I764" s="508"/>
      <c r="J764" s="508"/>
      <c r="K764" s="508"/>
      <c r="L764" s="509"/>
      <c r="M764" s="510"/>
      <c r="N764" s="510"/>
      <c r="O764" s="509"/>
      <c r="P764" s="509"/>
      <c r="Q764" s="511"/>
      <c r="R764" s="511"/>
      <c r="S764" s="511"/>
      <c r="T764" s="511"/>
      <c r="U764" s="511"/>
      <c r="V764" s="512"/>
      <c r="W764" s="513"/>
      <c r="X764" s="518" t="str">
        <f aca="false">$A764</f>
        <v>BACIA RC - BACIA ROMANA (C)</v>
      </c>
      <c r="Y764" s="505"/>
      <c r="Z764" s="551"/>
      <c r="AA764" s="505"/>
      <c r="AB764" s="552"/>
      <c r="AC764" s="553"/>
      <c r="AD764" s="553"/>
      <c r="AE764" s="554"/>
      <c r="AF764" s="554"/>
      <c r="AG764" s="551"/>
      <c r="AH764" s="555"/>
      <c r="AI764" s="555"/>
      <c r="AJ764" s="555"/>
      <c r="AK764" s="555"/>
      <c r="AL764" s="555"/>
      <c r="AM764" s="553"/>
      <c r="AN764" s="556"/>
      <c r="AO764" s="518" t="str">
        <f aca="false">$A764</f>
        <v>BACIA RC - BACIA ROMANA (C)</v>
      </c>
      <c r="AP764" s="504"/>
      <c r="AQ764" s="504"/>
      <c r="AR764" s="505"/>
      <c r="AS764" s="505"/>
      <c r="AT764" s="505"/>
      <c r="AU764" s="507"/>
      <c r="AV764" s="506"/>
      <c r="AW764" s="506"/>
      <c r="AX764" s="506"/>
      <c r="AY764" s="510"/>
      <c r="AZ764" s="510"/>
      <c r="BA764" s="510"/>
      <c r="BB764" s="509"/>
      <c r="BC764" s="509"/>
      <c r="BD764" s="509"/>
      <c r="BE764" s="509"/>
      <c r="BF764" s="509"/>
      <c r="BG764" s="509"/>
      <c r="BH764" s="509"/>
      <c r="BI764" s="509"/>
      <c r="BJ764" s="515"/>
      <c r="BK764" s="516"/>
    </row>
    <row r="765" customFormat="false" ht="14.25" hidden="false" customHeight="false" outlineLevel="0" collapsed="false">
      <c r="A765" s="557" t="s">
        <v>1814</v>
      </c>
      <c r="B765" s="504"/>
      <c r="C765" s="504"/>
      <c r="D765" s="505"/>
      <c r="E765" s="505"/>
      <c r="F765" s="505"/>
      <c r="G765" s="506"/>
      <c r="H765" s="507"/>
      <c r="I765" s="508"/>
      <c r="J765" s="508"/>
      <c r="K765" s="508"/>
      <c r="L765" s="509"/>
      <c r="M765" s="510"/>
      <c r="N765" s="510"/>
      <c r="O765" s="509"/>
      <c r="P765" s="509"/>
      <c r="Q765" s="511"/>
      <c r="R765" s="511"/>
      <c r="S765" s="511"/>
      <c r="T765" s="511"/>
      <c r="U765" s="511"/>
      <c r="V765" s="512"/>
      <c r="W765" s="513"/>
      <c r="X765" s="528" t="str">
        <f aca="false">$A765</f>
        <v>RUA JOÃO PAULO II</v>
      </c>
      <c r="Y765" s="522"/>
      <c r="Z765" s="522"/>
      <c r="AA765" s="522"/>
      <c r="AB765" s="525"/>
      <c r="AC765" s="525"/>
      <c r="AD765" s="525"/>
      <c r="AE765" s="525"/>
      <c r="AF765" s="523"/>
      <c r="AG765" s="525"/>
      <c r="AH765" s="525"/>
      <c r="AI765" s="525"/>
      <c r="AJ765" s="525"/>
      <c r="AK765" s="525"/>
      <c r="AL765" s="525"/>
      <c r="AM765" s="525"/>
      <c r="AN765" s="527"/>
      <c r="AO765" s="557" t="str">
        <f aca="false">$A765</f>
        <v>RUA JOÃO PAULO II</v>
      </c>
      <c r="AP765" s="504"/>
      <c r="AQ765" s="504"/>
      <c r="AR765" s="505"/>
      <c r="AS765" s="505"/>
      <c r="AT765" s="505"/>
      <c r="AU765" s="507"/>
      <c r="AV765" s="506"/>
      <c r="AW765" s="506"/>
      <c r="AX765" s="506"/>
      <c r="AY765" s="510"/>
      <c r="AZ765" s="510"/>
      <c r="BA765" s="510"/>
      <c r="BB765" s="509"/>
      <c r="BC765" s="509"/>
      <c r="BD765" s="509"/>
      <c r="BE765" s="509"/>
      <c r="BF765" s="509"/>
      <c r="BG765" s="509"/>
      <c r="BH765" s="509"/>
      <c r="BI765" s="509"/>
      <c r="BJ765" s="515"/>
      <c r="BK765" s="516"/>
    </row>
    <row r="766" customFormat="false" ht="14.25" hidden="false" customHeight="false" outlineLevel="0" collapsed="false">
      <c r="A766" s="558" t="s">
        <v>1815</v>
      </c>
      <c r="B766" s="570" t="s">
        <v>10</v>
      </c>
      <c r="C766" s="571" t="s">
        <v>1816</v>
      </c>
      <c r="D766" s="560" t="n">
        <v>0.4</v>
      </c>
      <c r="E766" s="561"/>
      <c r="F766" s="561"/>
      <c r="G766" s="560" t="s">
        <v>1150</v>
      </c>
      <c r="H766" s="562" t="n">
        <v>34</v>
      </c>
      <c r="I766" s="563" t="n">
        <v>1.284</v>
      </c>
      <c r="J766" s="563" t="n">
        <v>1.284</v>
      </c>
      <c r="K766" s="536" t="n">
        <v>0.176</v>
      </c>
      <c r="L766" s="537" t="n">
        <f aca="false">ROUND((I766+J766)/2,2)</f>
        <v>1.28</v>
      </c>
      <c r="M766" s="538" t="n">
        <f aca="false">IF(F766=0,ROUND($D766*0.1,2),IF(D766&gt;2.8,0.18,0.15))</f>
        <v>0.04</v>
      </c>
      <c r="N766" s="538" t="n">
        <f aca="false">IF(F766=0,IF(ROUND($D766/4,2),IF(ROUND(($D766*1.2)/6,2)&lt;0.1,0.1,ROUND(($D766*1.2)/6,2))),0.5)</f>
        <v>0.1</v>
      </c>
      <c r="O766" s="537" t="n">
        <f aca="false">L766+M766+N766</f>
        <v>1.42</v>
      </c>
      <c r="P766" s="537" t="n">
        <f aca="false">IF(O766&lt;2,(D766+M766*2)+0.6,(D766+M766*2)+0.6+ROUNDUP(O766-2,0)*0.1)</f>
        <v>1.08</v>
      </c>
      <c r="Q766" s="539" t="n">
        <f aca="false">IF($O766&lt;=$W$4,ROUND(IF($O766&lt;1.5,$O766*$H766*$P766,1.5*$H766*$P766),2),0)</f>
        <v>52.14</v>
      </c>
      <c r="R766" s="539" t="n">
        <f aca="false">IF($O766&gt;$W$4,ROUND(IF($O766&lt;1.5,$O766*$H766*$P766,1.5*$H766*$P766),2),0)</f>
        <v>0</v>
      </c>
      <c r="S766" s="539" t="n">
        <f aca="false">IF($O766&gt;$W$4,ROUND(IF($O766&lt;1.5,0,IF($O766&gt;3,1.5*$H766*$P766,($O766-1.5)*$H766*$P766)),2),0)</f>
        <v>0</v>
      </c>
      <c r="T766" s="539" t="n">
        <f aca="false">IF($O766&gt;$W$4,ROUND(IF($O766&lt;3,0,IF($O766&gt;4.5,1.5*$H766*$P766,($O766-3)*$H766*$P766)),2),0)</f>
        <v>0</v>
      </c>
      <c r="U766" s="539" t="n">
        <f aca="false">IF($O766&gt;$W$4,ROUND(IF($O766&lt;4.5,0,IF($O766&gt;6,($O766-4.5)*$H766*$P766,($O766-4.5)*$H766*$P766)),2),0)</f>
        <v>0</v>
      </c>
      <c r="V766" s="540" t="n">
        <f aca="false">IF($O766&gt;$W$4,IF($O766&lt;=4,ROUND($H766*($O766+0.5)*2,2),0),0)</f>
        <v>0</v>
      </c>
      <c r="W766" s="541" t="n">
        <f aca="false">IF($O766&gt;$W$4,IF($O766&gt;4,ROUND($H766*($O766+0.5)*2,2),0),0)</f>
        <v>0</v>
      </c>
      <c r="X766" s="558" t="str">
        <f aca="false">A766</f>
        <v>RC1</v>
      </c>
      <c r="Y766" s="560" t="n">
        <f aca="false">IF($D766=0.4,1.2,IF($D766=0.6,1.2,IF($D766=0.8,1.3,IF($D766=1,1.5,IF($D766=1.2,1.7,IF($D766&lt;=2,2,"--"))))))</f>
        <v>1.2</v>
      </c>
      <c r="Z766" s="564" t="s">
        <v>1151</v>
      </c>
      <c r="AA766" s="561" t="n">
        <f aca="false">Y766</f>
        <v>1.2</v>
      </c>
      <c r="AB766" s="543" t="n">
        <f aca="false">IF($Y766="--","--",I766)</f>
        <v>1.284</v>
      </c>
      <c r="AC766" s="544" t="n">
        <f aca="false">IF($Y766="--","--",IF(D766&gt;1.5,0.15,ROUND($D766*0.1,2)))</f>
        <v>0.04</v>
      </c>
      <c r="AD766" s="544" t="n">
        <f aca="false">IF($Y766="--","--",0.15)</f>
        <v>0.15</v>
      </c>
      <c r="AE766" s="545" t="n">
        <f aca="false">IF($Y766="--","--",ROUND(AB766+AC766+AD766,2))</f>
        <v>1.47</v>
      </c>
      <c r="AF766" s="565" t="n">
        <f aca="false">IF($Y766="--","--",IF($AB766&lt;=2,$Y766+1,($Y766+1)+ROUNDUP($AB766-2,0)*0.1))</f>
        <v>2.2</v>
      </c>
      <c r="AG766" s="566" t="n">
        <f aca="false">IF($D766=0.4,0.92,IF($D766=0.6,0.68,IF($D766=0.8,0.74,IF($D766=1,0.7,IF($D766=1.2,0.66,IF($D766=1.5,0.6,IF($D766&lt;=2,(2.4-(D766+0.3)),"--")))))))</f>
        <v>0.92</v>
      </c>
      <c r="AH766" s="547" t="n">
        <f aca="false">IF($Y766="--","--",IF($AE766&lt;=$W$4,ROUND(IF($AE766&lt;1.5,$AE766*$AF766*$AG766,1.5*$AF766*$AG766),2),0))</f>
        <v>2.98</v>
      </c>
      <c r="AI766" s="547" t="n">
        <f aca="false">IF($Y766="--","--",IF($AE766&gt;$W$4,ROUND(IF($AE766&lt;1.5,$AE766*$AF766*$AG766,1.5*$AF766*$AG766),2),0))</f>
        <v>0</v>
      </c>
      <c r="AJ766" s="547" t="n">
        <f aca="false">IF($Y766="--","--",IF($AE766&gt;$W$4,ROUND(IF($AE766&lt;1.5,0,IF($AE766&gt;3,1.5*$AF766*$AG766,($AE766-1.5)*$AF766*$AG766)),2),0))</f>
        <v>0</v>
      </c>
      <c r="AK766" s="547" t="n">
        <f aca="false">IF($Y766="--","--",IF($AE766&gt;$W$4,ROUND(IF($AE766&lt;3,0,IF($AE766&gt;4.5,1.5*$AF766*$AG766,($AE766-3)*$AF766*$AG766)),2),0))</f>
        <v>0</v>
      </c>
      <c r="AL766" s="547" t="n">
        <f aca="false">IF($Y766="--","--",IF($AE766&gt;$W$4,ROUND(IF($AE766&lt;4.5,0,IF($AE766&gt;6,($AE766-4.5)*$AF766*$AG766,($AE766-4.5)*$AF766*$AG766)),2),0))</f>
        <v>0</v>
      </c>
      <c r="AM766" s="544" t="n">
        <f aca="false">IF($Y766="--","--",IF($AE766&gt;$W$4,IF($AE766&lt;=4,ROUND(($AG766*4)*($AE766+0.5)*2,2),0),0))</f>
        <v>0</v>
      </c>
      <c r="AN766" s="548" t="n">
        <f aca="false">IF($Y766="--","--",IF($AE766&gt;$W$4,IF($AE766&gt;4,ROUND(($AG766*4)*($AE766+0.5)*2,2),0),0))</f>
        <v>0</v>
      </c>
      <c r="AO766" s="558" t="s">
        <v>1815</v>
      </c>
      <c r="AP766" s="570" t="s">
        <v>10</v>
      </c>
      <c r="AQ766" s="571" t="s">
        <v>1816</v>
      </c>
      <c r="AR766" s="560" t="n">
        <v>0.4</v>
      </c>
      <c r="AS766" s="561"/>
      <c r="AT766" s="561"/>
      <c r="AU766" s="562" t="n">
        <v>34</v>
      </c>
      <c r="AV766" s="560" t="n">
        <f aca="false">IF($Y766="--","--",Y766+0.2)</f>
        <v>1.4</v>
      </c>
      <c r="AW766" s="564" t="s">
        <v>1151</v>
      </c>
      <c r="AX766" s="561" t="n">
        <f aca="false">AV766</f>
        <v>1.4</v>
      </c>
      <c r="AY766" s="538" t="n">
        <f aca="false">IF(D766&gt;2,AU766,AU766-AV766)</f>
        <v>32.6</v>
      </c>
      <c r="AZ766" s="538" t="n">
        <f aca="false">N766</f>
        <v>0.1</v>
      </c>
      <c r="BA766" s="538" t="n">
        <f aca="false">P766</f>
        <v>1.08</v>
      </c>
      <c r="BB766" s="537" t="n">
        <f aca="false">IF(F766=0,IF(ROUND(AY766*(((N766*P766)+(((D766+M766*2)/6)*P766))-ROUND(((D766+M766*2)^2)*((PI()*96.379/(4*360))-((SIN((96.379/2)*PI()/180))*(COS((96.379/2)*PI()/180))/4)),4)),2),ROUND(AY766*(((N766*P766)+(((D766+M766*2)/4)*P766))-ROUND(((D766+M766*2)^2)*((PI()*120/(4*360))-((SIN((120/2)*PI()/180))*(COS((120/2)*PI()/180))/4)),4)),2)),0)</f>
        <v>6.59</v>
      </c>
      <c r="BC766" s="549" t="n">
        <f aca="false">IF(F766&gt;0,ROUND(AY766*N766*P766,2),0)</f>
        <v>0</v>
      </c>
      <c r="BD766" s="549" t="n">
        <f aca="false">SUM(Q766:U766,AH766:AL766)</f>
        <v>55.12</v>
      </c>
      <c r="BE766" s="549" t="n">
        <f aca="false">IF(F766=0,ROUND((PI()*((D766+M766*2)^2)/4)*AY766,2),ROUND((D766+M766*2)*(F766+M766*2)*AY766,2))</f>
        <v>5.9</v>
      </c>
      <c r="BF766" s="572" t="n">
        <f aca="false">IF(($I766+M766-0.15)&lt;=2,($I766+M766+0.15),IF(($I766+M766)&lt;=3,2.35,($I766+M766+0.2)-0.85))</f>
        <v>1.474</v>
      </c>
      <c r="BG766" s="572" t="n">
        <f aca="false">IF(D766&gt;2,(I766-F766-M766-0.11),IF(($I766+M766)&lt;=2,0,IF(($I766+M766)&gt;3,0.85,(I766+M766+0.2-BF766))))</f>
        <v>0</v>
      </c>
      <c r="BH766" s="572" t="n">
        <f aca="false">IF(D766&gt;2,ROUND(((1.42+0.4)+(0.91+0.4))*2*BG766,2),ROUND(AV766*AX766*BF766,2))</f>
        <v>2.89</v>
      </c>
      <c r="BI766" s="572" t="n">
        <f aca="false">ROUND(((PI()*0.9^2)/4)*BG766,2)</f>
        <v>0</v>
      </c>
      <c r="BJ766" s="550" t="n">
        <f aca="false">ROUND(BD766-BE766-BH766-BI766-BB766-BC766,2)</f>
        <v>39.74</v>
      </c>
      <c r="BK766" s="516"/>
    </row>
    <row r="767" customFormat="false" ht="14.25" hidden="false" customHeight="false" outlineLevel="0" collapsed="false">
      <c r="A767" s="558" t="s">
        <v>1816</v>
      </c>
      <c r="B767" s="570" t="s">
        <v>10</v>
      </c>
      <c r="C767" s="571" t="s">
        <v>1817</v>
      </c>
      <c r="D767" s="560" t="n">
        <v>0.4</v>
      </c>
      <c r="E767" s="561"/>
      <c r="F767" s="561"/>
      <c r="G767" s="560" t="s">
        <v>1150</v>
      </c>
      <c r="H767" s="562" t="n">
        <v>36</v>
      </c>
      <c r="I767" s="563" t="n">
        <v>1.46</v>
      </c>
      <c r="J767" s="563" t="n">
        <v>1.6757</v>
      </c>
      <c r="K767" s="536" t="n">
        <v>0</v>
      </c>
      <c r="L767" s="537" t="n">
        <f aca="false">ROUND((I767+J767)/2,2)</f>
        <v>1.57</v>
      </c>
      <c r="M767" s="538" t="n">
        <f aca="false">IF(F767=0,ROUND($D767*0.1,2),IF(D767&gt;2.8,0.18,0.15))</f>
        <v>0.04</v>
      </c>
      <c r="N767" s="538" t="n">
        <f aca="false">IF(F767=0,IF(ROUND($D767/4,2),IF(ROUND(($D767*1.2)/6,2)&lt;0.1,0.1,ROUND(($D767*1.2)/6,2))),0.5)</f>
        <v>0.1</v>
      </c>
      <c r="O767" s="537" t="n">
        <f aca="false">L767+M767+N767</f>
        <v>1.71</v>
      </c>
      <c r="P767" s="537" t="n">
        <f aca="false">IF(O767&lt;2,(D767+M767*2)+0.6,(D767+M767*2)+0.6+ROUNDUP(O767-2,0)*0.1)</f>
        <v>1.08</v>
      </c>
      <c r="Q767" s="539" t="n">
        <f aca="false">IF($O767&lt;=$W$4,ROUND(IF($O767&lt;1.5,$O767*$H767*$P767,1.5*$H767*$P767),2),0)</f>
        <v>0</v>
      </c>
      <c r="R767" s="539" t="n">
        <f aca="false">IF($O767&gt;$W$4,ROUND(IF($O767&lt;1.5,$O767*$H767*$P767,1.5*$H767*$P767),2),0)</f>
        <v>58.32</v>
      </c>
      <c r="S767" s="539" t="n">
        <f aca="false">IF($O767&gt;$W$4,ROUND(IF($O767&lt;1.5,0,IF($O767&gt;3,1.5*$H767*$P767,($O767-1.5)*$H767*$P767)),2),0)</f>
        <v>8.16</v>
      </c>
      <c r="T767" s="539" t="n">
        <f aca="false">IF($O767&gt;$W$4,ROUND(IF($O767&lt;3,0,IF($O767&gt;4.5,1.5*$H767*$P767,($O767-3)*$H767*$P767)),2),0)</f>
        <v>0</v>
      </c>
      <c r="U767" s="539" t="n">
        <f aca="false">IF($O767&gt;$W$4,ROUND(IF($O767&lt;4.5,0,IF($O767&gt;6,($O767-4.5)*$H767*$P767,($O767-4.5)*$H767*$P767)),2),0)</f>
        <v>0</v>
      </c>
      <c r="V767" s="540" t="n">
        <f aca="false">IF($O767&gt;$W$4,IF($O767&lt;=4,ROUND($H767*($O767+0.5)*2,2),0),0)</f>
        <v>159.12</v>
      </c>
      <c r="W767" s="541" t="n">
        <f aca="false">IF($O767&gt;$W$4,IF($O767&gt;4,ROUND($H767*($O767+0.5)*2,2),0),0)</f>
        <v>0</v>
      </c>
      <c r="X767" s="558" t="str">
        <f aca="false">A767</f>
        <v>RC2</v>
      </c>
      <c r="Y767" s="560" t="n">
        <f aca="false">IF($D767=0.4,1.2,IF($D767=0.6,1.2,IF($D767=0.8,1.3,IF($D767=1,1.5,IF($D767=1.2,1.7,IF($D767&lt;=2,2,"--"))))))</f>
        <v>1.2</v>
      </c>
      <c r="Z767" s="564" t="s">
        <v>1151</v>
      </c>
      <c r="AA767" s="561" t="n">
        <f aca="false">Y767</f>
        <v>1.2</v>
      </c>
      <c r="AB767" s="543" t="n">
        <f aca="false">IF($Y767="--","--",I767)</f>
        <v>1.46</v>
      </c>
      <c r="AC767" s="544" t="n">
        <f aca="false">IF($Y767="--","--",IF(D767&gt;1.5,0.15,ROUND($D767*0.1,2)))</f>
        <v>0.04</v>
      </c>
      <c r="AD767" s="544" t="n">
        <f aca="false">IF($Y767="--","--",0.15)</f>
        <v>0.15</v>
      </c>
      <c r="AE767" s="545" t="n">
        <f aca="false">IF($Y767="--","--",ROUND(AB767+AC767+AD767,2))</f>
        <v>1.65</v>
      </c>
      <c r="AF767" s="565" t="n">
        <f aca="false">IF($Y767="--","--",IF($AB767&lt;=2,$Y767+1,($Y767+1)+ROUNDUP($AB767-2,0)*0.1))</f>
        <v>2.2</v>
      </c>
      <c r="AG767" s="566" t="n">
        <f aca="false">IF($D767=0.4,0.92,IF($D767=0.6,0.68,IF($D767=0.8,0.74,IF($D767=1,0.7,IF($D767=1.2,0.66,IF($D767=1.5,0.6,IF($D767&lt;=2,(2.4-(D767+0.3)),"--")))))))</f>
        <v>0.92</v>
      </c>
      <c r="AH767" s="547" t="n">
        <f aca="false">IF($Y767="--","--",IF($AE767&lt;=$W$4,ROUND(IF($AE767&lt;1.5,$AE767*$AF767*$AG767,1.5*$AF767*$AG767),2),0))</f>
        <v>0</v>
      </c>
      <c r="AI767" s="547" t="n">
        <f aca="false">IF($Y767="--","--",IF($AE767&gt;$W$4,ROUND(IF($AE767&lt;1.5,$AE767*$AF767*$AG767,1.5*$AF767*$AG767),2),0))</f>
        <v>3.04</v>
      </c>
      <c r="AJ767" s="547" t="n">
        <f aca="false">IF($Y767="--","--",IF($AE767&gt;$W$4,ROUND(IF($AE767&lt;1.5,0,IF($AE767&gt;3,1.5*$AF767*$AG767,($AE767-1.5)*$AF767*$AG767)),2),0))</f>
        <v>0.3</v>
      </c>
      <c r="AK767" s="547" t="n">
        <f aca="false">IF($Y767="--","--",IF($AE767&gt;$W$4,ROUND(IF($AE767&lt;3,0,IF($AE767&gt;4.5,1.5*$AF767*$AG767,($AE767-3)*$AF767*$AG767)),2),0))</f>
        <v>0</v>
      </c>
      <c r="AL767" s="547" t="n">
        <f aca="false">IF($Y767="--","--",IF($AE767&gt;$W$4,ROUND(IF($AE767&lt;4.5,0,IF($AE767&gt;6,($AE767-4.5)*$AF767*$AG767,($AE767-4.5)*$AF767*$AG767)),2),0))</f>
        <v>0</v>
      </c>
      <c r="AM767" s="544" t="n">
        <f aca="false">IF($Y767="--","--",IF($AE767&gt;$W$4,IF($AE767&lt;=4,ROUND(($AG767*4)*($AE767+0.5)*2,2),0),0))</f>
        <v>15.82</v>
      </c>
      <c r="AN767" s="548" t="n">
        <f aca="false">IF($Y767="--","--",IF($AE767&gt;$W$4,IF($AE767&gt;4,ROUND(($AG767*4)*($AE767+0.5)*2,2),0),0))</f>
        <v>0</v>
      </c>
      <c r="AO767" s="558" t="s">
        <v>1816</v>
      </c>
      <c r="AP767" s="570" t="s">
        <v>10</v>
      </c>
      <c r="AQ767" s="571" t="s">
        <v>1817</v>
      </c>
      <c r="AR767" s="560" t="n">
        <v>0.4</v>
      </c>
      <c r="AS767" s="561"/>
      <c r="AT767" s="561"/>
      <c r="AU767" s="562" t="n">
        <v>36</v>
      </c>
      <c r="AV767" s="560" t="n">
        <f aca="false">IF($Y767="--","--",Y767+0.2)</f>
        <v>1.4</v>
      </c>
      <c r="AW767" s="564" t="s">
        <v>1151</v>
      </c>
      <c r="AX767" s="561" t="n">
        <f aca="false">AV767</f>
        <v>1.4</v>
      </c>
      <c r="AY767" s="538" t="n">
        <f aca="false">IF(D767&gt;2,AU767,AU767-AV767)</f>
        <v>34.6</v>
      </c>
      <c r="AZ767" s="538" t="n">
        <f aca="false">N767</f>
        <v>0.1</v>
      </c>
      <c r="BA767" s="538" t="n">
        <f aca="false">P767</f>
        <v>1.08</v>
      </c>
      <c r="BB767" s="537" t="n">
        <f aca="false">IF(F767=0,IF(ROUND(AY767*(((N767*P767)+(((D767+M767*2)/6)*P767))-ROUND(((D767+M767*2)^2)*((PI()*96.379/(4*360))-((SIN((96.379/2)*PI()/180))*(COS((96.379/2)*PI()/180))/4)),4)),2),ROUND(AY767*(((N767*P767)+(((D767+M767*2)/4)*P767))-ROUND(((D767+M767*2)^2)*((PI()*120/(4*360))-((SIN((120/2)*PI()/180))*(COS((120/2)*PI()/180))/4)),4)),2)),0)</f>
        <v>7</v>
      </c>
      <c r="BC767" s="549" t="n">
        <f aca="false">IF(F767&gt;0,ROUND(AY767*N767*P767,2),0)</f>
        <v>0</v>
      </c>
      <c r="BD767" s="549" t="n">
        <f aca="false">SUM(Q767:U767,AH767:AL767)</f>
        <v>69.82</v>
      </c>
      <c r="BE767" s="549" t="n">
        <f aca="false">IF(F767=0,ROUND((PI()*((D767+M767*2)^2)/4)*AY767,2),ROUND((D767+M767*2)*(F767+M767*2)*AY767,2))</f>
        <v>6.26</v>
      </c>
      <c r="BF767" s="572" t="n">
        <f aca="false">IF(($I767+M767-0.15)&lt;=2,($I767+M767+0.15),IF(($I767+M767)&lt;=3,2.35,($I767+M767+0.2)-0.85))</f>
        <v>1.65</v>
      </c>
      <c r="BG767" s="572" t="n">
        <f aca="false">IF(D767&gt;2,(I767-F767-M767-0.11),IF(($I767+M767)&lt;=2,0,IF(($I767+M767)&gt;3,0.85,(I767+M767+0.2-BF767))))</f>
        <v>0</v>
      </c>
      <c r="BH767" s="572" t="n">
        <f aca="false">IF(D767&gt;2,ROUND(((1.42+0.4)+(0.91+0.4))*2*BG767,2),ROUND(AV767*AX767*BF767,2))</f>
        <v>3.23</v>
      </c>
      <c r="BI767" s="572" t="n">
        <f aca="false">ROUND(((PI()*0.9^2)/4)*BG767,2)</f>
        <v>0</v>
      </c>
      <c r="BJ767" s="550" t="n">
        <f aca="false">ROUND(BD767-BE767-BH767-BI767-BB767-BC767,2)</f>
        <v>53.33</v>
      </c>
      <c r="BK767" s="516"/>
    </row>
    <row r="768" customFormat="false" ht="14.25" hidden="false" customHeight="false" outlineLevel="0" collapsed="false">
      <c r="A768" s="558" t="s">
        <v>1817</v>
      </c>
      <c r="B768" s="570" t="s">
        <v>10</v>
      </c>
      <c r="C768" s="571" t="s">
        <v>1818</v>
      </c>
      <c r="D768" s="560" t="n">
        <v>0.4</v>
      </c>
      <c r="E768" s="561"/>
      <c r="F768" s="561"/>
      <c r="G768" s="560" t="s">
        <v>1150</v>
      </c>
      <c r="H768" s="562" t="n">
        <v>37</v>
      </c>
      <c r="I768" s="563" t="n">
        <v>1.6757</v>
      </c>
      <c r="J768" s="563" t="n">
        <v>1.6141</v>
      </c>
      <c r="K768" s="536" t="n">
        <v>0</v>
      </c>
      <c r="L768" s="537" t="n">
        <f aca="false">ROUND((I768+J768)/2,2)</f>
        <v>1.64</v>
      </c>
      <c r="M768" s="538" t="n">
        <f aca="false">IF(F768=0,ROUND($D768*0.1,2),IF(D768&gt;2.8,0.18,0.15))</f>
        <v>0.04</v>
      </c>
      <c r="N768" s="538" t="n">
        <f aca="false">IF(F768=0,IF(ROUND($D768/4,2),IF(ROUND(($D768*1.2)/6,2)&lt;0.1,0.1,ROUND(($D768*1.2)/6,2))),0.5)</f>
        <v>0.1</v>
      </c>
      <c r="O768" s="537" t="n">
        <f aca="false">L768+M768+N768</f>
        <v>1.78</v>
      </c>
      <c r="P768" s="537" t="n">
        <f aca="false">IF(O768&lt;2,(D768+M768*2)+0.6,(D768+M768*2)+0.6+ROUNDUP(O768-2,0)*0.1)</f>
        <v>1.08</v>
      </c>
      <c r="Q768" s="539" t="n">
        <f aca="false">IF($O768&lt;=$W$4,ROUND(IF($O768&lt;1.5,$O768*$H768*$P768,1.5*$H768*$P768),2),0)</f>
        <v>0</v>
      </c>
      <c r="R768" s="539" t="n">
        <f aca="false">IF($O768&gt;$W$4,ROUND(IF($O768&lt;1.5,$O768*$H768*$P768,1.5*$H768*$P768),2),0)</f>
        <v>59.94</v>
      </c>
      <c r="S768" s="539" t="n">
        <f aca="false">IF($O768&gt;$W$4,ROUND(IF($O768&lt;1.5,0,IF($O768&gt;3,1.5*$H768*$P768,($O768-1.5)*$H768*$P768)),2),0)</f>
        <v>11.19</v>
      </c>
      <c r="T768" s="539" t="n">
        <f aca="false">IF($O768&gt;$W$4,ROUND(IF($O768&lt;3,0,IF($O768&gt;4.5,1.5*$H768*$P768,($O768-3)*$H768*$P768)),2),0)</f>
        <v>0</v>
      </c>
      <c r="U768" s="539" t="n">
        <f aca="false">IF($O768&gt;$W$4,ROUND(IF($O768&lt;4.5,0,IF($O768&gt;6,($O768-4.5)*$H768*$P768,($O768-4.5)*$H768*$P768)),2),0)</f>
        <v>0</v>
      </c>
      <c r="V768" s="540" t="n">
        <f aca="false">IF($O768&gt;$W$4,IF($O768&lt;=4,ROUND($H768*($O768+0.5)*2,2),0),0)</f>
        <v>168.72</v>
      </c>
      <c r="W768" s="541" t="n">
        <f aca="false">IF($O768&gt;$W$4,IF($O768&gt;4,ROUND($H768*($O768+0.5)*2,2),0),0)</f>
        <v>0</v>
      </c>
      <c r="X768" s="558" t="str">
        <f aca="false">A768</f>
        <v>RC3</v>
      </c>
      <c r="Y768" s="560" t="n">
        <f aca="false">IF($D768=0.4,1.2,IF($D768=0.6,1.2,IF($D768=0.8,1.3,IF($D768=1,1.5,IF($D768=1.2,1.7,IF($D768&lt;=2,2,"--"))))))</f>
        <v>1.2</v>
      </c>
      <c r="Z768" s="564" t="s">
        <v>1151</v>
      </c>
      <c r="AA768" s="561" t="n">
        <f aca="false">Y768</f>
        <v>1.2</v>
      </c>
      <c r="AB768" s="543" t="n">
        <f aca="false">IF($Y768="--","--",I768)</f>
        <v>1.6757</v>
      </c>
      <c r="AC768" s="544" t="n">
        <f aca="false">IF($Y768="--","--",IF(D768&gt;1.5,0.15,ROUND($D768*0.1,2)))</f>
        <v>0.04</v>
      </c>
      <c r="AD768" s="544" t="n">
        <f aca="false">IF($Y768="--","--",0.15)</f>
        <v>0.15</v>
      </c>
      <c r="AE768" s="545" t="n">
        <f aca="false">IF($Y768="--","--",ROUND(AB768+AC768+AD768,2))</f>
        <v>1.87</v>
      </c>
      <c r="AF768" s="565" t="n">
        <f aca="false">IF($Y768="--","--",IF($AB768&lt;=2,$Y768+1,($Y768+1)+ROUNDUP($AB768-2,0)*0.1))</f>
        <v>2.2</v>
      </c>
      <c r="AG768" s="566" t="n">
        <f aca="false">IF($D768=0.4,0.92,IF($D768=0.6,0.68,IF($D768=0.8,0.74,IF($D768=1,0.7,IF($D768=1.2,0.66,IF($D768=1.5,0.6,IF($D768&lt;=2,(2.4-(D768+0.3)),"--")))))))</f>
        <v>0.92</v>
      </c>
      <c r="AH768" s="547" t="n">
        <f aca="false">IF($Y768="--","--",IF($AE768&lt;=$W$4,ROUND(IF($AE768&lt;1.5,$AE768*$AF768*$AG768,1.5*$AF768*$AG768),2),0))</f>
        <v>0</v>
      </c>
      <c r="AI768" s="547" t="n">
        <f aca="false">IF($Y768="--","--",IF($AE768&gt;$W$4,ROUND(IF($AE768&lt;1.5,$AE768*$AF768*$AG768,1.5*$AF768*$AG768),2),0))</f>
        <v>3.04</v>
      </c>
      <c r="AJ768" s="547" t="n">
        <f aca="false">IF($Y768="--","--",IF($AE768&gt;$W$4,ROUND(IF($AE768&lt;1.5,0,IF($AE768&gt;3,1.5*$AF768*$AG768,($AE768-1.5)*$AF768*$AG768)),2),0))</f>
        <v>0.75</v>
      </c>
      <c r="AK768" s="547" t="n">
        <f aca="false">IF($Y768="--","--",IF($AE768&gt;$W$4,ROUND(IF($AE768&lt;3,0,IF($AE768&gt;4.5,1.5*$AF768*$AG768,($AE768-3)*$AF768*$AG768)),2),0))</f>
        <v>0</v>
      </c>
      <c r="AL768" s="547" t="n">
        <f aca="false">IF($Y768="--","--",IF($AE768&gt;$W$4,ROUND(IF($AE768&lt;4.5,0,IF($AE768&gt;6,($AE768-4.5)*$AF768*$AG768,($AE768-4.5)*$AF768*$AG768)),2),0))</f>
        <v>0</v>
      </c>
      <c r="AM768" s="544" t="n">
        <f aca="false">IF($Y768="--","--",IF($AE768&gt;$W$4,IF($AE768&lt;=4,ROUND(($AG768*4)*($AE768+0.5)*2,2),0),0))</f>
        <v>17.44</v>
      </c>
      <c r="AN768" s="548" t="n">
        <f aca="false">IF($Y768="--","--",IF($AE768&gt;$W$4,IF($AE768&gt;4,ROUND(($AG768*4)*($AE768+0.5)*2,2),0),0))</f>
        <v>0</v>
      </c>
      <c r="AO768" s="558" t="s">
        <v>1817</v>
      </c>
      <c r="AP768" s="570" t="s">
        <v>10</v>
      </c>
      <c r="AQ768" s="571" t="s">
        <v>1818</v>
      </c>
      <c r="AR768" s="560" t="n">
        <v>0.4</v>
      </c>
      <c r="AS768" s="561"/>
      <c r="AT768" s="561"/>
      <c r="AU768" s="562" t="n">
        <v>37</v>
      </c>
      <c r="AV768" s="560" t="n">
        <f aca="false">IF($Y768="--","--",Y768+0.2)</f>
        <v>1.4</v>
      </c>
      <c r="AW768" s="564" t="s">
        <v>1151</v>
      </c>
      <c r="AX768" s="561" t="n">
        <f aca="false">AV768</f>
        <v>1.4</v>
      </c>
      <c r="AY768" s="538" t="n">
        <f aca="false">IF(D768&gt;2,AU768,AU768-AV768)</f>
        <v>35.6</v>
      </c>
      <c r="AZ768" s="538" t="n">
        <f aca="false">N768</f>
        <v>0.1</v>
      </c>
      <c r="BA768" s="538" t="n">
        <f aca="false">P768</f>
        <v>1.08</v>
      </c>
      <c r="BB768" s="537" t="n">
        <f aca="false">IF(F768=0,IF(ROUND(AY768*(((N768*P768)+(((D768+M768*2)/6)*P768))-ROUND(((D768+M768*2)^2)*((PI()*96.379/(4*360))-((SIN((96.379/2)*PI()/180))*(COS((96.379/2)*PI()/180))/4)),4)),2),ROUND(AY768*(((N768*P768)+(((D768+M768*2)/4)*P768))-ROUND(((D768+M768*2)^2)*((PI()*120/(4*360))-((SIN((120/2)*PI()/180))*(COS((120/2)*PI()/180))/4)),4)),2)),0)</f>
        <v>7.2</v>
      </c>
      <c r="BC768" s="549" t="n">
        <f aca="false">IF(F768&gt;0,ROUND(AY768*N768*P768,2),0)</f>
        <v>0</v>
      </c>
      <c r="BD768" s="549" t="n">
        <f aca="false">SUM(Q768:U768,AH768:AL768)</f>
        <v>74.92</v>
      </c>
      <c r="BE768" s="549" t="n">
        <f aca="false">IF(F768=0,ROUND((PI()*((D768+M768*2)^2)/4)*AY768,2),ROUND((D768+M768*2)*(F768+M768*2)*AY768,2))</f>
        <v>6.44</v>
      </c>
      <c r="BF768" s="572" t="n">
        <f aca="false">IF(($I768+M768-0.15)&lt;=2,($I768+M768+0.15),IF(($I768+M768)&lt;=3,2.35,($I768+M768+0.2)-0.85))</f>
        <v>1.8657</v>
      </c>
      <c r="BG768" s="572" t="n">
        <f aca="false">IF(D768&gt;2,(I768-F768-M768-0.11),IF(($I768+M768)&lt;=2,0,IF(($I768+M768)&gt;3,0.85,(I768+M768+0.2-BF768))))</f>
        <v>0</v>
      </c>
      <c r="BH768" s="572" t="n">
        <f aca="false">IF(D768&gt;2,ROUND(((1.42+0.4)+(0.91+0.4))*2*BG768,2),ROUND(AV768*AX768*BF768,2))</f>
        <v>3.66</v>
      </c>
      <c r="BI768" s="572" t="n">
        <f aca="false">ROUND(((PI()*0.9^2)/4)*BG768,2)</f>
        <v>0</v>
      </c>
      <c r="BJ768" s="550" t="n">
        <f aca="false">ROUND(BD768-BE768-BH768-BI768-BB768-BC768,2)</f>
        <v>57.62</v>
      </c>
      <c r="BK768" s="516"/>
    </row>
    <row r="769" customFormat="false" ht="14.25" hidden="false" customHeight="false" outlineLevel="0" collapsed="false">
      <c r="A769" s="558" t="s">
        <v>1818</v>
      </c>
      <c r="B769" s="570" t="s">
        <v>10</v>
      </c>
      <c r="C769" s="571" t="s">
        <v>1819</v>
      </c>
      <c r="D769" s="560" t="n">
        <v>0.4</v>
      </c>
      <c r="E769" s="561"/>
      <c r="F769" s="561"/>
      <c r="G769" s="560" t="s">
        <v>1150</v>
      </c>
      <c r="H769" s="562" t="n">
        <v>35</v>
      </c>
      <c r="I769" s="563" t="n">
        <v>1.6141</v>
      </c>
      <c r="J769" s="563" t="n">
        <v>1.5596</v>
      </c>
      <c r="K769" s="536" t="n">
        <v>0</v>
      </c>
      <c r="L769" s="537" t="n">
        <f aca="false">ROUND((I769+J769)/2,2)</f>
        <v>1.59</v>
      </c>
      <c r="M769" s="538" t="n">
        <f aca="false">IF(F769=0,ROUND($D769*0.1,2),IF(D769&gt;2.8,0.18,0.15))</f>
        <v>0.04</v>
      </c>
      <c r="N769" s="538" t="n">
        <f aca="false">IF(F769=0,IF(ROUND($D769/4,2),IF(ROUND(($D769*1.2)/6,2)&lt;0.1,0.1,ROUND(($D769*1.2)/6,2))),0.5)</f>
        <v>0.1</v>
      </c>
      <c r="O769" s="537" t="n">
        <f aca="false">L769+M769+N769</f>
        <v>1.73</v>
      </c>
      <c r="P769" s="537" t="n">
        <f aca="false">IF(O769&lt;2,(D769+M769*2)+0.6,(D769+M769*2)+0.6+ROUNDUP(O769-2,0)*0.1)</f>
        <v>1.08</v>
      </c>
      <c r="Q769" s="539" t="n">
        <f aca="false">IF($O769&lt;=$W$4,ROUND(IF($O769&lt;1.5,$O769*$H769*$P769,1.5*$H769*$P769),2),0)</f>
        <v>0</v>
      </c>
      <c r="R769" s="539" t="n">
        <f aca="false">IF($O769&gt;$W$4,ROUND(IF($O769&lt;1.5,$O769*$H769*$P769,1.5*$H769*$P769),2),0)</f>
        <v>56.7</v>
      </c>
      <c r="S769" s="539" t="n">
        <f aca="false">IF($O769&gt;$W$4,ROUND(IF($O769&lt;1.5,0,IF($O769&gt;3,1.5*$H769*$P769,($O769-1.5)*$H769*$P769)),2),0)</f>
        <v>8.69</v>
      </c>
      <c r="T769" s="539" t="n">
        <f aca="false">IF($O769&gt;$W$4,ROUND(IF($O769&lt;3,0,IF($O769&gt;4.5,1.5*$H769*$P769,($O769-3)*$H769*$P769)),2),0)</f>
        <v>0</v>
      </c>
      <c r="U769" s="539" t="n">
        <f aca="false">IF($O769&gt;$W$4,ROUND(IF($O769&lt;4.5,0,IF($O769&gt;6,($O769-4.5)*$H769*$P769,($O769-4.5)*$H769*$P769)),2),0)</f>
        <v>0</v>
      </c>
      <c r="V769" s="540" t="n">
        <f aca="false">IF($O769&gt;$W$4,IF($O769&lt;=4,ROUND($H769*($O769+0.5)*2,2),0),0)</f>
        <v>156.1</v>
      </c>
      <c r="W769" s="541" t="n">
        <f aca="false">IF($O769&gt;$W$4,IF($O769&gt;4,ROUND($H769*($O769+0.5)*2,2),0),0)</f>
        <v>0</v>
      </c>
      <c r="X769" s="558" t="str">
        <f aca="false">A769</f>
        <v>RC4</v>
      </c>
      <c r="Y769" s="560" t="n">
        <f aca="false">IF($D769=0.4,1.2,IF($D769=0.6,1.2,IF($D769=0.8,1.3,IF($D769=1,1.5,IF($D769=1.2,1.7,IF($D769&lt;=2,2,"--"))))))</f>
        <v>1.2</v>
      </c>
      <c r="Z769" s="564" t="s">
        <v>1151</v>
      </c>
      <c r="AA769" s="561" t="n">
        <f aca="false">Y769</f>
        <v>1.2</v>
      </c>
      <c r="AB769" s="543" t="n">
        <f aca="false">IF($Y769="--","--",I769)</f>
        <v>1.6141</v>
      </c>
      <c r="AC769" s="544" t="n">
        <f aca="false">IF($Y769="--","--",IF(D769&gt;1.5,0.15,ROUND($D769*0.1,2)))</f>
        <v>0.04</v>
      </c>
      <c r="AD769" s="544" t="n">
        <f aca="false">IF($Y769="--","--",0.15)</f>
        <v>0.15</v>
      </c>
      <c r="AE769" s="545" t="n">
        <f aca="false">IF($Y769="--","--",ROUND(AB769+AC769+AD769,2))</f>
        <v>1.8</v>
      </c>
      <c r="AF769" s="565" t="n">
        <f aca="false">IF($Y769="--","--",IF($AB769&lt;=2,$Y769+1,($Y769+1)+ROUNDUP($AB769-2,0)*0.1))</f>
        <v>2.2</v>
      </c>
      <c r="AG769" s="566" t="n">
        <f aca="false">IF($D769=0.4,0.92,IF($D769=0.6,0.68,IF($D769=0.8,0.74,IF($D769=1,0.7,IF($D769=1.2,0.66,IF($D769=1.5,0.6,IF($D769&lt;=2,(2.4-(D769+0.3)),"--")))))))</f>
        <v>0.92</v>
      </c>
      <c r="AH769" s="547" t="n">
        <f aca="false">IF($Y769="--","--",IF($AE769&lt;=$W$4,ROUND(IF($AE769&lt;1.5,$AE769*$AF769*$AG769,1.5*$AF769*$AG769),2),0))</f>
        <v>0</v>
      </c>
      <c r="AI769" s="547" t="n">
        <f aca="false">IF($Y769="--","--",IF($AE769&gt;$W$4,ROUND(IF($AE769&lt;1.5,$AE769*$AF769*$AG769,1.5*$AF769*$AG769),2),0))</f>
        <v>3.04</v>
      </c>
      <c r="AJ769" s="547" t="n">
        <f aca="false">IF($Y769="--","--",IF($AE769&gt;$W$4,ROUND(IF($AE769&lt;1.5,0,IF($AE769&gt;3,1.5*$AF769*$AG769,($AE769-1.5)*$AF769*$AG769)),2),0))</f>
        <v>0.61</v>
      </c>
      <c r="AK769" s="547" t="n">
        <f aca="false">IF($Y769="--","--",IF($AE769&gt;$W$4,ROUND(IF($AE769&lt;3,0,IF($AE769&gt;4.5,1.5*$AF769*$AG769,($AE769-3)*$AF769*$AG769)),2),0))</f>
        <v>0</v>
      </c>
      <c r="AL769" s="547" t="n">
        <f aca="false">IF($Y769="--","--",IF($AE769&gt;$W$4,ROUND(IF($AE769&lt;4.5,0,IF($AE769&gt;6,($AE769-4.5)*$AF769*$AG769,($AE769-4.5)*$AF769*$AG769)),2),0))</f>
        <v>0</v>
      </c>
      <c r="AM769" s="544" t="n">
        <f aca="false">IF($Y769="--","--",IF($AE769&gt;$W$4,IF($AE769&lt;=4,ROUND(($AG769*4)*($AE769+0.5)*2,2),0),0))</f>
        <v>16.93</v>
      </c>
      <c r="AN769" s="548" t="n">
        <f aca="false">IF($Y769="--","--",IF($AE769&gt;$W$4,IF($AE769&gt;4,ROUND(($AG769*4)*($AE769+0.5)*2,2),0),0))</f>
        <v>0</v>
      </c>
      <c r="AO769" s="558" t="s">
        <v>1818</v>
      </c>
      <c r="AP769" s="570" t="s">
        <v>10</v>
      </c>
      <c r="AQ769" s="571" t="s">
        <v>1819</v>
      </c>
      <c r="AR769" s="560" t="n">
        <v>0.4</v>
      </c>
      <c r="AS769" s="561"/>
      <c r="AT769" s="561"/>
      <c r="AU769" s="562" t="n">
        <v>35</v>
      </c>
      <c r="AV769" s="560" t="n">
        <f aca="false">IF($Y769="--","--",Y769+0.2)</f>
        <v>1.4</v>
      </c>
      <c r="AW769" s="564" t="s">
        <v>1151</v>
      </c>
      <c r="AX769" s="561" t="n">
        <f aca="false">AV769</f>
        <v>1.4</v>
      </c>
      <c r="AY769" s="538" t="n">
        <f aca="false">IF(D769&gt;2,AU769,AU769-AV769)</f>
        <v>33.6</v>
      </c>
      <c r="AZ769" s="538" t="n">
        <f aca="false">N769</f>
        <v>0.1</v>
      </c>
      <c r="BA769" s="538" t="n">
        <f aca="false">P769</f>
        <v>1.08</v>
      </c>
      <c r="BB769" s="537" t="n">
        <f aca="false">IF(F769=0,IF(ROUND(AY769*(((N769*P769)+(((D769+M769*2)/6)*P769))-ROUND(((D769+M769*2)^2)*((PI()*96.379/(4*360))-((SIN((96.379/2)*PI()/180))*(COS((96.379/2)*PI()/180))/4)),4)),2),ROUND(AY769*(((N769*P769)+(((D769+M769*2)/4)*P769))-ROUND(((D769+M769*2)^2)*((PI()*120/(4*360))-((SIN((120/2)*PI()/180))*(COS((120/2)*PI()/180))/4)),4)),2)),0)</f>
        <v>6.79</v>
      </c>
      <c r="BC769" s="549" t="n">
        <f aca="false">IF(F769&gt;0,ROUND(AY769*N769*P769,2),0)</f>
        <v>0</v>
      </c>
      <c r="BD769" s="549" t="n">
        <f aca="false">SUM(Q769:U769,AH769:AL769)</f>
        <v>69.04</v>
      </c>
      <c r="BE769" s="549" t="n">
        <f aca="false">IF(F769=0,ROUND((PI()*((D769+M769*2)^2)/4)*AY769,2),ROUND((D769+M769*2)*(F769+M769*2)*AY769,2))</f>
        <v>6.08</v>
      </c>
      <c r="BF769" s="572" t="n">
        <f aca="false">IF(($I769+M769-0.15)&lt;=2,($I769+M769+0.15),IF(($I769+M769)&lt;=3,2.35,($I769+M769+0.2)-0.85))</f>
        <v>1.8041</v>
      </c>
      <c r="BG769" s="572" t="n">
        <f aca="false">IF(D769&gt;2,(I769-F769-M769-0.11),IF(($I769+M769)&lt;=2,0,IF(($I769+M769)&gt;3,0.85,(I769+M769+0.2-BF769))))</f>
        <v>0</v>
      </c>
      <c r="BH769" s="572" t="n">
        <f aca="false">IF(D769&gt;2,ROUND(((1.42+0.4)+(0.91+0.4))*2*BG769,2),ROUND(AV769*AX769*BF769,2))</f>
        <v>3.54</v>
      </c>
      <c r="BI769" s="572" t="n">
        <f aca="false">ROUND(((PI()*0.9^2)/4)*BG769,2)</f>
        <v>0</v>
      </c>
      <c r="BJ769" s="550" t="n">
        <f aca="false">ROUND(BD769-BE769-BH769-BI769-BB769-BC769,2)</f>
        <v>52.63</v>
      </c>
      <c r="BK769" s="516"/>
    </row>
    <row r="770" customFormat="false" ht="14.25" hidden="false" customHeight="false" outlineLevel="0" collapsed="false">
      <c r="A770" s="558" t="s">
        <v>1819</v>
      </c>
      <c r="B770" s="570" t="s">
        <v>10</v>
      </c>
      <c r="C770" s="571" t="s">
        <v>1820</v>
      </c>
      <c r="D770" s="560" t="n">
        <v>0.4</v>
      </c>
      <c r="E770" s="561"/>
      <c r="F770" s="561"/>
      <c r="G770" s="560" t="s">
        <v>1150</v>
      </c>
      <c r="H770" s="562" t="n">
        <v>35</v>
      </c>
      <c r="I770" s="563" t="n">
        <v>1.5596</v>
      </c>
      <c r="J770" s="563" t="n">
        <v>1.6538</v>
      </c>
      <c r="K770" s="536" t="n">
        <v>0</v>
      </c>
      <c r="L770" s="537" t="n">
        <f aca="false">ROUND((I770+J770)/2,2)</f>
        <v>1.61</v>
      </c>
      <c r="M770" s="538" t="n">
        <f aca="false">IF(F770=0,ROUND($D770*0.1,2),IF(D770&gt;2.8,0.18,0.15))</f>
        <v>0.04</v>
      </c>
      <c r="N770" s="538" t="n">
        <f aca="false">IF(F770=0,IF(ROUND($D770/4,2),IF(ROUND(($D770*1.2)/6,2)&lt;0.1,0.1,ROUND(($D770*1.2)/6,2))),0.5)</f>
        <v>0.1</v>
      </c>
      <c r="O770" s="537" t="n">
        <f aca="false">L770+M770+N770</f>
        <v>1.75</v>
      </c>
      <c r="P770" s="537" t="n">
        <f aca="false">IF(O770&lt;2,(D770+M770*2)+0.6,(D770+M770*2)+0.6+ROUNDUP(O770-2,0)*0.1)</f>
        <v>1.08</v>
      </c>
      <c r="Q770" s="539" t="n">
        <f aca="false">IF($O770&lt;=$W$4,ROUND(IF($O770&lt;1.5,$O770*$H770*$P770,1.5*$H770*$P770),2),0)</f>
        <v>0</v>
      </c>
      <c r="R770" s="539" t="n">
        <f aca="false">IF($O770&gt;$W$4,ROUND(IF($O770&lt;1.5,$O770*$H770*$P770,1.5*$H770*$P770),2),0)</f>
        <v>56.7</v>
      </c>
      <c r="S770" s="539" t="n">
        <f aca="false">IF($O770&gt;$W$4,ROUND(IF($O770&lt;1.5,0,IF($O770&gt;3,1.5*$H770*$P770,($O770-1.5)*$H770*$P770)),2),0)</f>
        <v>9.45</v>
      </c>
      <c r="T770" s="539" t="n">
        <f aca="false">IF($O770&gt;$W$4,ROUND(IF($O770&lt;3,0,IF($O770&gt;4.5,1.5*$H770*$P770,($O770-3)*$H770*$P770)),2),0)</f>
        <v>0</v>
      </c>
      <c r="U770" s="539" t="n">
        <f aca="false">IF($O770&gt;$W$4,ROUND(IF($O770&lt;4.5,0,IF($O770&gt;6,($O770-4.5)*$H770*$P770,($O770-4.5)*$H770*$P770)),2),0)</f>
        <v>0</v>
      </c>
      <c r="V770" s="540" t="n">
        <f aca="false">IF($O770&gt;$W$4,IF($O770&lt;=4,ROUND($H770*($O770+0.5)*2,2),0),0)</f>
        <v>157.5</v>
      </c>
      <c r="W770" s="541" t="n">
        <f aca="false">IF($O770&gt;$W$4,IF($O770&gt;4,ROUND($H770*($O770+0.5)*2,2),0),0)</f>
        <v>0</v>
      </c>
      <c r="X770" s="558" t="str">
        <f aca="false">A770</f>
        <v>RC5</v>
      </c>
      <c r="Y770" s="560" t="n">
        <f aca="false">IF($D770=0.4,1.2,IF($D770=0.6,1.2,IF($D770=0.8,1.3,IF($D770=1,1.5,IF($D770=1.2,1.7,IF($D770&lt;=2,2,"--"))))))</f>
        <v>1.2</v>
      </c>
      <c r="Z770" s="564" t="s">
        <v>1151</v>
      </c>
      <c r="AA770" s="561" t="n">
        <f aca="false">Y770</f>
        <v>1.2</v>
      </c>
      <c r="AB770" s="543" t="n">
        <f aca="false">IF($Y770="--","--",I770)</f>
        <v>1.5596</v>
      </c>
      <c r="AC770" s="544" t="n">
        <f aca="false">IF($Y770="--","--",IF(D770&gt;1.5,0.15,ROUND($D770*0.1,2)))</f>
        <v>0.04</v>
      </c>
      <c r="AD770" s="544" t="n">
        <f aca="false">IF($Y770="--","--",0.15)</f>
        <v>0.15</v>
      </c>
      <c r="AE770" s="545" t="n">
        <f aca="false">IF($Y770="--","--",ROUND(AB770+AC770+AD770,2))</f>
        <v>1.75</v>
      </c>
      <c r="AF770" s="565" t="n">
        <f aca="false">IF($Y770="--","--",IF($AB770&lt;=2,$Y770+1,($Y770+1)+ROUNDUP($AB770-2,0)*0.1))</f>
        <v>2.2</v>
      </c>
      <c r="AG770" s="566" t="n">
        <f aca="false">IF($D770=0.4,0.92,IF($D770=0.6,0.68,IF($D770=0.8,0.74,IF($D770=1,0.7,IF($D770=1.2,0.66,IF($D770=1.5,0.6,IF($D770&lt;=2,(2.4-(D770+0.3)),"--")))))))</f>
        <v>0.92</v>
      </c>
      <c r="AH770" s="547" t="n">
        <f aca="false">IF($Y770="--","--",IF($AE770&lt;=$W$4,ROUND(IF($AE770&lt;1.5,$AE770*$AF770*$AG770,1.5*$AF770*$AG770),2),0))</f>
        <v>0</v>
      </c>
      <c r="AI770" s="547" t="n">
        <f aca="false">IF($Y770="--","--",IF($AE770&gt;$W$4,ROUND(IF($AE770&lt;1.5,$AE770*$AF770*$AG770,1.5*$AF770*$AG770),2),0))</f>
        <v>3.04</v>
      </c>
      <c r="AJ770" s="547" t="n">
        <f aca="false">IF($Y770="--","--",IF($AE770&gt;$W$4,ROUND(IF($AE770&lt;1.5,0,IF($AE770&gt;3,1.5*$AF770*$AG770,($AE770-1.5)*$AF770*$AG770)),2),0))</f>
        <v>0.51</v>
      </c>
      <c r="AK770" s="547" t="n">
        <f aca="false">IF($Y770="--","--",IF($AE770&gt;$W$4,ROUND(IF($AE770&lt;3,0,IF($AE770&gt;4.5,1.5*$AF770*$AG770,($AE770-3)*$AF770*$AG770)),2),0))</f>
        <v>0</v>
      </c>
      <c r="AL770" s="547" t="n">
        <f aca="false">IF($Y770="--","--",IF($AE770&gt;$W$4,ROUND(IF($AE770&lt;4.5,0,IF($AE770&gt;6,($AE770-4.5)*$AF770*$AG770,($AE770-4.5)*$AF770*$AG770)),2),0))</f>
        <v>0</v>
      </c>
      <c r="AM770" s="544" t="n">
        <f aca="false">IF($Y770="--","--",IF($AE770&gt;$W$4,IF($AE770&lt;=4,ROUND(($AG770*4)*($AE770+0.5)*2,2),0),0))</f>
        <v>16.56</v>
      </c>
      <c r="AN770" s="548" t="n">
        <f aca="false">IF($Y770="--","--",IF($AE770&gt;$W$4,IF($AE770&gt;4,ROUND(($AG770*4)*($AE770+0.5)*2,2),0),0))</f>
        <v>0</v>
      </c>
      <c r="AO770" s="558" t="s">
        <v>1819</v>
      </c>
      <c r="AP770" s="570" t="s">
        <v>10</v>
      </c>
      <c r="AQ770" s="571" t="s">
        <v>1820</v>
      </c>
      <c r="AR770" s="560" t="n">
        <v>0.4</v>
      </c>
      <c r="AS770" s="561"/>
      <c r="AT770" s="561"/>
      <c r="AU770" s="562" t="n">
        <v>35</v>
      </c>
      <c r="AV770" s="560" t="n">
        <f aca="false">IF($Y770="--","--",Y770+0.2)</f>
        <v>1.4</v>
      </c>
      <c r="AW770" s="564" t="s">
        <v>1151</v>
      </c>
      <c r="AX770" s="561" t="n">
        <f aca="false">AV770</f>
        <v>1.4</v>
      </c>
      <c r="AY770" s="538" t="n">
        <f aca="false">IF(D770&gt;2,AU770,AU770-AV770)</f>
        <v>33.6</v>
      </c>
      <c r="AZ770" s="538" t="n">
        <f aca="false">N770</f>
        <v>0.1</v>
      </c>
      <c r="BA770" s="538" t="n">
        <f aca="false">P770</f>
        <v>1.08</v>
      </c>
      <c r="BB770" s="537" t="n">
        <f aca="false">IF(F770=0,IF(ROUND(AY770*(((N770*P770)+(((D770+M770*2)/6)*P770))-ROUND(((D770+M770*2)^2)*((PI()*96.379/(4*360))-((SIN((96.379/2)*PI()/180))*(COS((96.379/2)*PI()/180))/4)),4)),2),ROUND(AY770*(((N770*P770)+(((D770+M770*2)/4)*P770))-ROUND(((D770+M770*2)^2)*((PI()*120/(4*360))-((SIN((120/2)*PI()/180))*(COS((120/2)*PI()/180))/4)),4)),2)),0)</f>
        <v>6.79</v>
      </c>
      <c r="BC770" s="549" t="n">
        <f aca="false">IF(F770&gt;0,ROUND(AY770*N770*P770,2),0)</f>
        <v>0</v>
      </c>
      <c r="BD770" s="549" t="n">
        <f aca="false">SUM(Q770:U770,AH770:AL770)</f>
        <v>69.7</v>
      </c>
      <c r="BE770" s="549" t="n">
        <f aca="false">IF(F770=0,ROUND((PI()*((D770+M770*2)^2)/4)*AY770,2),ROUND((D770+M770*2)*(F770+M770*2)*AY770,2))</f>
        <v>6.08</v>
      </c>
      <c r="BF770" s="572" t="n">
        <f aca="false">IF(($I770+M770-0.15)&lt;=2,($I770+M770+0.15),IF(($I770+M770)&lt;=3,2.35,($I770+M770+0.2)-0.85))</f>
        <v>1.7496</v>
      </c>
      <c r="BG770" s="572" t="n">
        <f aca="false">IF(D770&gt;2,(I770-F770-M770-0.11),IF(($I770+M770)&lt;=2,0,IF(($I770+M770)&gt;3,0.85,(I770+M770+0.2-BF770))))</f>
        <v>0</v>
      </c>
      <c r="BH770" s="572" t="n">
        <f aca="false">IF(D770&gt;2,ROUND(((1.42+0.4)+(0.91+0.4))*2*BG770,2),ROUND(AV770*AX770*BF770,2))</f>
        <v>3.43</v>
      </c>
      <c r="BI770" s="572" t="n">
        <f aca="false">ROUND(((PI()*0.9^2)/4)*BG770,2)</f>
        <v>0</v>
      </c>
      <c r="BJ770" s="550" t="n">
        <f aca="false">ROUND(BD770-BE770-BH770-BI770-BB770-BC770,2)</f>
        <v>53.4</v>
      </c>
      <c r="BK770" s="516"/>
    </row>
    <row r="771" customFormat="false" ht="14.25" hidden="false" customHeight="false" outlineLevel="0" collapsed="false">
      <c r="A771" s="558" t="s">
        <v>1820</v>
      </c>
      <c r="B771" s="570" t="s">
        <v>10</v>
      </c>
      <c r="C771" s="571" t="s">
        <v>1821</v>
      </c>
      <c r="D771" s="560" t="n">
        <v>0.4</v>
      </c>
      <c r="E771" s="561"/>
      <c r="F771" s="561"/>
      <c r="G771" s="560" t="s">
        <v>1150</v>
      </c>
      <c r="H771" s="562" t="n">
        <v>22</v>
      </c>
      <c r="I771" s="563" t="n">
        <v>1.6538</v>
      </c>
      <c r="J771" s="563" t="n">
        <v>1.8338</v>
      </c>
      <c r="K771" s="536" t="n">
        <v>0</v>
      </c>
      <c r="L771" s="537" t="n">
        <f aca="false">ROUND((I771+J771)/2,2)</f>
        <v>1.74</v>
      </c>
      <c r="M771" s="538" t="n">
        <f aca="false">IF(F771=0,ROUND($D771*0.1,2),IF(D771&gt;2.8,0.18,0.15))</f>
        <v>0.04</v>
      </c>
      <c r="N771" s="538" t="n">
        <f aca="false">IF(F771=0,IF(ROUND($D771/4,2),IF(ROUND(($D771*1.2)/6,2)&lt;0.1,0.1,ROUND(($D771*1.2)/6,2))),0.5)</f>
        <v>0.1</v>
      </c>
      <c r="O771" s="537" t="n">
        <f aca="false">L771+M771+N771</f>
        <v>1.88</v>
      </c>
      <c r="P771" s="537" t="n">
        <f aca="false">IF(O771&lt;2,(D771+M771*2)+0.6,(D771+M771*2)+0.6+ROUNDUP(O771-2,0)*0.1)</f>
        <v>1.08</v>
      </c>
      <c r="Q771" s="539" t="n">
        <f aca="false">IF($O771&lt;=$W$4,ROUND(IF($O771&lt;1.5,$O771*$H771*$P771,1.5*$H771*$P771),2),0)</f>
        <v>0</v>
      </c>
      <c r="R771" s="539" t="n">
        <f aca="false">IF($O771&gt;$W$4,ROUND(IF($O771&lt;1.5,$O771*$H771*$P771,1.5*$H771*$P771),2),0)</f>
        <v>35.64</v>
      </c>
      <c r="S771" s="539" t="n">
        <f aca="false">IF($O771&gt;$W$4,ROUND(IF($O771&lt;1.5,0,IF($O771&gt;3,1.5*$H771*$P771,($O771-1.5)*$H771*$P771)),2),0)</f>
        <v>9.03</v>
      </c>
      <c r="T771" s="539" t="n">
        <f aca="false">IF($O771&gt;$W$4,ROUND(IF($O771&lt;3,0,IF($O771&gt;4.5,1.5*$H771*$P771,($O771-3)*$H771*$P771)),2),0)</f>
        <v>0</v>
      </c>
      <c r="U771" s="539" t="n">
        <f aca="false">IF($O771&gt;$W$4,ROUND(IF($O771&lt;4.5,0,IF($O771&gt;6,($O771-4.5)*$H771*$P771,($O771-4.5)*$H771*$P771)),2),0)</f>
        <v>0</v>
      </c>
      <c r="V771" s="540" t="n">
        <f aca="false">IF($O771&gt;$W$4,IF($O771&lt;=4,ROUND($H771*($O771+0.5)*2,2),0),0)</f>
        <v>104.72</v>
      </c>
      <c r="W771" s="541" t="n">
        <f aca="false">IF($O771&gt;$W$4,IF($O771&gt;4,ROUND($H771*($O771+0.5)*2,2),0),0)</f>
        <v>0</v>
      </c>
      <c r="X771" s="558" t="str">
        <f aca="false">A771</f>
        <v>RC6</v>
      </c>
      <c r="Y771" s="560" t="n">
        <f aca="false">IF($D771=0.4,1.2,IF($D771=0.6,1.2,IF($D771=0.8,1.3,IF($D771=1,1.5,IF($D771=1.2,1.7,IF($D771&lt;=2,2,"--"))))))</f>
        <v>1.2</v>
      </c>
      <c r="Z771" s="564" t="s">
        <v>1151</v>
      </c>
      <c r="AA771" s="561" t="n">
        <f aca="false">Y771</f>
        <v>1.2</v>
      </c>
      <c r="AB771" s="543" t="n">
        <f aca="false">IF($Y771="--","--",I771)</f>
        <v>1.6538</v>
      </c>
      <c r="AC771" s="544" t="n">
        <f aca="false">IF($Y771="--","--",IF(D771&gt;1.5,0.15,ROUND($D771*0.1,2)))</f>
        <v>0.04</v>
      </c>
      <c r="AD771" s="544" t="n">
        <f aca="false">IF($Y771="--","--",0.15)</f>
        <v>0.15</v>
      </c>
      <c r="AE771" s="545" t="n">
        <f aca="false">IF($Y771="--","--",ROUND(AB771+AC771+AD771,2))</f>
        <v>1.84</v>
      </c>
      <c r="AF771" s="565" t="n">
        <f aca="false">IF($Y771="--","--",IF($AB771&lt;=2,$Y771+1,($Y771+1)+ROUNDUP($AB771-2,0)*0.1))</f>
        <v>2.2</v>
      </c>
      <c r="AG771" s="566" t="n">
        <f aca="false">IF($D771=0.4,0.92,IF($D771=0.6,0.68,IF($D771=0.8,0.74,IF($D771=1,0.7,IF($D771=1.2,0.66,IF($D771=1.5,0.6,IF($D771&lt;=2,(2.4-(D771+0.3)),"--")))))))</f>
        <v>0.92</v>
      </c>
      <c r="AH771" s="547" t="n">
        <f aca="false">IF($Y771="--","--",IF($AE771&lt;=$W$4,ROUND(IF($AE771&lt;1.5,$AE771*$AF771*$AG771,1.5*$AF771*$AG771),2),0))</f>
        <v>0</v>
      </c>
      <c r="AI771" s="547" t="n">
        <f aca="false">IF($Y771="--","--",IF($AE771&gt;$W$4,ROUND(IF($AE771&lt;1.5,$AE771*$AF771*$AG771,1.5*$AF771*$AG771),2),0))</f>
        <v>3.04</v>
      </c>
      <c r="AJ771" s="547" t="n">
        <f aca="false">IF($Y771="--","--",IF($AE771&gt;$W$4,ROUND(IF($AE771&lt;1.5,0,IF($AE771&gt;3,1.5*$AF771*$AG771,($AE771-1.5)*$AF771*$AG771)),2),0))</f>
        <v>0.69</v>
      </c>
      <c r="AK771" s="547" t="n">
        <f aca="false">IF($Y771="--","--",IF($AE771&gt;$W$4,ROUND(IF($AE771&lt;3,0,IF($AE771&gt;4.5,1.5*$AF771*$AG771,($AE771-3)*$AF771*$AG771)),2),0))</f>
        <v>0</v>
      </c>
      <c r="AL771" s="547" t="n">
        <f aca="false">IF($Y771="--","--",IF($AE771&gt;$W$4,ROUND(IF($AE771&lt;4.5,0,IF($AE771&gt;6,($AE771-4.5)*$AF771*$AG771,($AE771-4.5)*$AF771*$AG771)),2),0))</f>
        <v>0</v>
      </c>
      <c r="AM771" s="544" t="n">
        <f aca="false">IF($Y771="--","--",IF($AE771&gt;$W$4,IF($AE771&lt;=4,ROUND(($AG771*4)*($AE771+0.5)*2,2),0),0))</f>
        <v>17.22</v>
      </c>
      <c r="AN771" s="548" t="n">
        <f aca="false">IF($Y771="--","--",IF($AE771&gt;$W$4,IF($AE771&gt;4,ROUND(($AG771*4)*($AE771+0.5)*2,2),0),0))</f>
        <v>0</v>
      </c>
      <c r="AO771" s="558" t="s">
        <v>1820</v>
      </c>
      <c r="AP771" s="570" t="s">
        <v>10</v>
      </c>
      <c r="AQ771" s="571" t="s">
        <v>1821</v>
      </c>
      <c r="AR771" s="560" t="n">
        <v>0.4</v>
      </c>
      <c r="AS771" s="561"/>
      <c r="AT771" s="561"/>
      <c r="AU771" s="562" t="n">
        <v>22</v>
      </c>
      <c r="AV771" s="560" t="n">
        <f aca="false">IF($Y771="--","--",Y771+0.2)</f>
        <v>1.4</v>
      </c>
      <c r="AW771" s="564" t="s">
        <v>1151</v>
      </c>
      <c r="AX771" s="561" t="n">
        <f aca="false">AV771</f>
        <v>1.4</v>
      </c>
      <c r="AY771" s="538" t="n">
        <f aca="false">IF(D771&gt;2,AU771,AU771-AV771)</f>
        <v>20.6</v>
      </c>
      <c r="AZ771" s="538" t="n">
        <f aca="false">N771</f>
        <v>0.1</v>
      </c>
      <c r="BA771" s="538" t="n">
        <f aca="false">P771</f>
        <v>1.08</v>
      </c>
      <c r="BB771" s="537" t="n">
        <f aca="false">IF(F771=0,IF(ROUND(AY771*(((N771*P771)+(((D771+M771*2)/6)*P771))-ROUND(((D771+M771*2)^2)*((PI()*96.379/(4*360))-((SIN((96.379/2)*PI()/180))*(COS((96.379/2)*PI()/180))/4)),4)),2),ROUND(AY771*(((N771*P771)+(((D771+M771*2)/4)*P771))-ROUND(((D771+M771*2)^2)*((PI()*120/(4*360))-((SIN((120/2)*PI()/180))*(COS((120/2)*PI()/180))/4)),4)),2)),0)</f>
        <v>4.17</v>
      </c>
      <c r="BC771" s="549" t="n">
        <f aca="false">IF(F771&gt;0,ROUND(AY771*N771*P771,2),0)</f>
        <v>0</v>
      </c>
      <c r="BD771" s="549" t="n">
        <f aca="false">SUM(Q771:U771,AH771:AL771)</f>
        <v>48.4</v>
      </c>
      <c r="BE771" s="549" t="n">
        <f aca="false">IF(F771=0,ROUND((PI()*((D771+M771*2)^2)/4)*AY771,2),ROUND((D771+M771*2)*(F771+M771*2)*AY771,2))</f>
        <v>3.73</v>
      </c>
      <c r="BF771" s="572" t="n">
        <f aca="false">IF(($I771+M771-0.15)&lt;=2,($I771+M771+0.15),IF(($I771+M771)&lt;=3,2.35,($I771+M771+0.2)-0.85))</f>
        <v>1.8438</v>
      </c>
      <c r="BG771" s="572" t="n">
        <f aca="false">IF(D771&gt;2,(I771-F771-M771-0.11),IF(($I771+M771)&lt;=2,0,IF(($I771+M771)&gt;3,0.85,(I771+M771+0.2-BF771))))</f>
        <v>0</v>
      </c>
      <c r="BH771" s="572" t="n">
        <f aca="false">IF(D771&gt;2,ROUND(((1.42+0.4)+(0.91+0.4))*2*BG771,2),ROUND(AV771*AX771*BF771,2))</f>
        <v>3.61</v>
      </c>
      <c r="BI771" s="572" t="n">
        <f aca="false">ROUND(((PI()*0.9^2)/4)*BG771,2)</f>
        <v>0</v>
      </c>
      <c r="BJ771" s="550" t="n">
        <f aca="false">ROUND(BD771-BE771-BH771-BI771-BB771-BC771,2)</f>
        <v>36.89</v>
      </c>
      <c r="BK771" s="516"/>
    </row>
    <row r="772" customFormat="false" ht="14.25" hidden="false" customHeight="false" outlineLevel="0" collapsed="false">
      <c r="A772" s="530" t="s">
        <v>1821</v>
      </c>
      <c r="B772" s="531" t="s">
        <v>10</v>
      </c>
      <c r="C772" s="532" t="s">
        <v>1822</v>
      </c>
      <c r="D772" s="533" t="n">
        <v>0.4</v>
      </c>
      <c r="E772" s="534"/>
      <c r="F772" s="534"/>
      <c r="G772" s="533" t="s">
        <v>1150</v>
      </c>
      <c r="H772" s="535" t="n">
        <v>11</v>
      </c>
      <c r="I772" s="536" t="n">
        <v>1.8338</v>
      </c>
      <c r="J772" s="536" t="n">
        <v>2.0498</v>
      </c>
      <c r="K772" s="536" t="n">
        <v>1.1</v>
      </c>
      <c r="L772" s="537" t="n">
        <f aca="false">ROUND((I772+J772)/2,2)</f>
        <v>1.94</v>
      </c>
      <c r="M772" s="538" t="n">
        <f aca="false">IF(F772=0,ROUND($D772*0.1,2),IF(D772&gt;2.8,0.18,0.15))</f>
        <v>0.04</v>
      </c>
      <c r="N772" s="538" t="n">
        <f aca="false">IF(F772=0,IF(ROUND($D772/4,2),IF(ROUND(($D772*1.2)/6,2)&lt;0.1,0.1,ROUND(($D772*1.2)/6,2))),0.5)</f>
        <v>0.1</v>
      </c>
      <c r="O772" s="537" t="n">
        <f aca="false">L772+M772+N772</f>
        <v>2.08</v>
      </c>
      <c r="P772" s="537" t="n">
        <f aca="false">IF(O772&lt;2,(D772+M772*2)+0.6,(D772+M772*2)+0.6+ROUNDUP(O772-2,0)*0.1)</f>
        <v>1.18</v>
      </c>
      <c r="Q772" s="539" t="n">
        <f aca="false">IF($O772&lt;=$W$4,ROUND(IF($O772&lt;1.5,$O772*$H772*$P772,1.5*$H772*$P772),2),0)</f>
        <v>0</v>
      </c>
      <c r="R772" s="539" t="n">
        <f aca="false">IF($O772&gt;$W$4,ROUND(IF($O772&lt;1.5,$O772*$H772*$P772,1.5*$H772*$P772),2),0)</f>
        <v>19.47</v>
      </c>
      <c r="S772" s="539" t="n">
        <f aca="false">IF($O772&gt;$W$4,ROUND(IF($O772&lt;1.5,0,IF($O772&gt;3,1.5*$H772*$P772,($O772-1.5)*$H772*$P772)),2),0)</f>
        <v>7.53</v>
      </c>
      <c r="T772" s="539" t="n">
        <f aca="false">IF($O772&gt;$W$4,ROUND(IF($O772&lt;3,0,IF($O772&gt;4.5,1.5*$H772*$P772,($O772-3)*$H772*$P772)),2),0)</f>
        <v>0</v>
      </c>
      <c r="U772" s="539" t="n">
        <f aca="false">IF($O772&gt;$W$4,ROUND(IF($O772&lt;4.5,0,IF($O772&gt;6,($O772-4.5)*$H772*$P772,($O772-4.5)*$H772*$P772)),2),0)</f>
        <v>0</v>
      </c>
      <c r="V772" s="540" t="n">
        <f aca="false">IF($O772&gt;$W$4,IF($O772&lt;=4,ROUND($H772*($O772+0.5)*2,2),0),0)</f>
        <v>56.76</v>
      </c>
      <c r="W772" s="541" t="n">
        <f aca="false">IF($O772&gt;$W$4,IF($O772&gt;4,ROUND($H772*($O772+0.5)*2,2),0),0)</f>
        <v>0</v>
      </c>
      <c r="X772" s="530" t="str">
        <f aca="false">A772</f>
        <v>RC7</v>
      </c>
      <c r="Y772" s="533" t="n">
        <f aca="false">IF($D772=0.4,1.2,IF($D772=0.6,1.2,IF($D772=0.8,1.3,IF($D772=1,1.5,IF($D772=1.2,1.7,IF($D772&lt;=2,2,"--"))))))</f>
        <v>1.2</v>
      </c>
      <c r="Z772" s="542" t="s">
        <v>1151</v>
      </c>
      <c r="AA772" s="534" t="n">
        <f aca="false">Y772</f>
        <v>1.2</v>
      </c>
      <c r="AB772" s="543" t="n">
        <f aca="false">IF($Y772="--","--",I772)</f>
        <v>1.8338</v>
      </c>
      <c r="AC772" s="544" t="n">
        <f aca="false">IF($Y772="--","--",IF(D772&gt;1.5,0.15,ROUND($D772*0.1,2)))</f>
        <v>0.04</v>
      </c>
      <c r="AD772" s="544" t="n">
        <f aca="false">IF($Y772="--","--",0.15)</f>
        <v>0.15</v>
      </c>
      <c r="AE772" s="545" t="n">
        <f aca="false">IF($Y772="--","--",ROUND(AB772+AC772+AD772,2))</f>
        <v>2.02</v>
      </c>
      <c r="AF772" s="545" t="n">
        <f aca="false">IF($Y772="--","--",IF($AB772&lt;=2,$Y772+1,($Y772+1)+ROUNDUP($AB772-2,0)*0.1))</f>
        <v>2.2</v>
      </c>
      <c r="AG772" s="546" t="n">
        <f aca="false">IF($D772=0.4,0.92,IF($D772=0.6,0.68,IF($D772=0.8,0.74,IF($D772=1,0.7,IF($D772=1.2,0.66,IF($D772=1.5,0.6,IF($D772&lt;=2,(2.4-(D772+0.3)),"--")))))))</f>
        <v>0.92</v>
      </c>
      <c r="AH772" s="547" t="n">
        <f aca="false">IF($Y772="--","--",IF($AE772&lt;=$W$4,ROUND(IF($AE772&lt;1.5,$AE772*$AF772*$AG772,1.5*$AF772*$AG772),2),0))</f>
        <v>0</v>
      </c>
      <c r="AI772" s="547" t="n">
        <f aca="false">IF($Y772="--","--",IF($AE772&gt;$W$4,ROUND(IF($AE772&lt;1.5,$AE772*$AF772*$AG772,1.5*$AF772*$AG772),2),0))</f>
        <v>3.04</v>
      </c>
      <c r="AJ772" s="547" t="n">
        <f aca="false">IF($Y772="--","--",IF($AE772&gt;$W$4,ROUND(IF($AE772&lt;1.5,0,IF($AE772&gt;3,1.5*$AF772*$AG772,($AE772-1.5)*$AF772*$AG772)),2),0))</f>
        <v>1.05</v>
      </c>
      <c r="AK772" s="547" t="n">
        <f aca="false">IF($Y772="--","--",IF($AE772&gt;$W$4,ROUND(IF($AE772&lt;3,0,IF($AE772&gt;4.5,1.5*$AF772*$AG772,($AE772-3)*$AF772*$AG772)),2),0))</f>
        <v>0</v>
      </c>
      <c r="AL772" s="547" t="n">
        <f aca="false">IF($Y772="--","--",IF($AE772&gt;$W$4,ROUND(IF($AE772&lt;4.5,0,IF($AE772&gt;6,($AE772-4.5)*$AF772*$AG772,($AE772-4.5)*$AF772*$AG772)),2),0))</f>
        <v>0</v>
      </c>
      <c r="AM772" s="544" t="n">
        <f aca="false">IF($Y772="--","--",IF($AE772&gt;$W$4,IF($AE772&lt;=4,ROUND(($AG772*4)*($AE772+0.5)*2,2),0),0))</f>
        <v>18.55</v>
      </c>
      <c r="AN772" s="548" t="n">
        <f aca="false">IF($Y772="--","--",IF($AE772&gt;$W$4,IF($AE772&gt;4,ROUND(($AG772*4)*($AE772+0.5)*2,2),0),0))</f>
        <v>0</v>
      </c>
      <c r="AO772" s="530" t="s">
        <v>1821</v>
      </c>
      <c r="AP772" s="531" t="s">
        <v>10</v>
      </c>
      <c r="AQ772" s="532" t="s">
        <v>1822</v>
      </c>
      <c r="AR772" s="533" t="n">
        <v>0.4</v>
      </c>
      <c r="AS772" s="534"/>
      <c r="AT772" s="534"/>
      <c r="AU772" s="535" t="n">
        <v>11</v>
      </c>
      <c r="AV772" s="533" t="n">
        <f aca="false">IF($Y772="--","--",Y772+0.2)</f>
        <v>1.4</v>
      </c>
      <c r="AW772" s="542" t="s">
        <v>1151</v>
      </c>
      <c r="AX772" s="534" t="n">
        <f aca="false">AV772</f>
        <v>1.4</v>
      </c>
      <c r="AY772" s="538" t="n">
        <f aca="false">IF(D772&gt;2,AU772,AU772-AV772)</f>
        <v>9.6</v>
      </c>
      <c r="AZ772" s="538" t="n">
        <f aca="false">N772</f>
        <v>0.1</v>
      </c>
      <c r="BA772" s="538" t="n">
        <f aca="false">P772</f>
        <v>1.18</v>
      </c>
      <c r="BB772" s="537" t="n">
        <f aca="false">IF(F772=0,IF(ROUND(AY772*(((N772*P772)+(((D772+M772*2)/6)*P772))-ROUND(((D772+M772*2)^2)*((PI()*96.379/(4*360))-((SIN((96.379/2)*PI()/180))*(COS((96.379/2)*PI()/180))/4)),4)),2),ROUND(AY772*(((N772*P772)+(((D772+M772*2)/4)*P772))-ROUND(((D772+M772*2)^2)*((PI()*120/(4*360))-((SIN((120/2)*PI()/180))*(COS((120/2)*PI()/180))/4)),4)),2)),0)</f>
        <v>2.15</v>
      </c>
      <c r="BC772" s="549" t="n">
        <f aca="false">IF(F772&gt;0,ROUND(AY772*N772*P772,2),0)</f>
        <v>0</v>
      </c>
      <c r="BD772" s="549" t="n">
        <f aca="false">SUM(Q772:U772,AH772:AL772)</f>
        <v>31.09</v>
      </c>
      <c r="BE772" s="549" t="n">
        <f aca="false">IF(F772=0,ROUND((PI()*((D772+M772*2)^2)/4)*AY772,2),ROUND((D772+M772*2)*(F772+M772*2)*AY772,2))</f>
        <v>1.74</v>
      </c>
      <c r="BF772" s="539" t="n">
        <f aca="false">IF(($I772+M772-0.15)&lt;=2,($I772+M772+0.15),IF(($I772+M772)&lt;=3,2.35,($I772+M772+0.2)-0.85))</f>
        <v>2.0238</v>
      </c>
      <c r="BG772" s="539" t="n">
        <f aca="false">IF(D772&gt;2,(I772-F772-M772-0.11),IF(($I772+M772)&lt;=2,0,IF(($I772+M772)&gt;3,0.85,(I772+M772+0.2-BF772))))</f>
        <v>0</v>
      </c>
      <c r="BH772" s="539" t="n">
        <f aca="false">IF(D772&gt;2,ROUND(((1.42+0.4)+(0.91+0.4))*2*BG772,2),ROUND(AV772*AX772*BF772,2))</f>
        <v>3.97</v>
      </c>
      <c r="BI772" s="539" t="n">
        <f aca="false">ROUND(((PI()*0.9^2)/4)*BG772,2)</f>
        <v>0</v>
      </c>
      <c r="BJ772" s="550" t="n">
        <f aca="false">ROUND(BD772-BE772-BH772-BI772-BB772-BC772,2)</f>
        <v>23.23</v>
      </c>
      <c r="BK772" s="516"/>
    </row>
    <row r="773" customFormat="false" ht="14.25" hidden="false" customHeight="false" outlineLevel="0" collapsed="false">
      <c r="A773" s="503"/>
      <c r="B773" s="504"/>
      <c r="C773" s="604"/>
      <c r="D773" s="505"/>
      <c r="E773" s="505"/>
      <c r="F773" s="505"/>
      <c r="G773" s="505"/>
      <c r="H773" s="507"/>
      <c r="I773" s="508"/>
      <c r="J773" s="508"/>
      <c r="K773" s="508"/>
      <c r="L773" s="509"/>
      <c r="M773" s="510"/>
      <c r="N773" s="510"/>
      <c r="O773" s="509"/>
      <c r="P773" s="509"/>
      <c r="Q773" s="511"/>
      <c r="R773" s="511"/>
      <c r="S773" s="511"/>
      <c r="T773" s="511"/>
      <c r="U773" s="511"/>
      <c r="V773" s="512"/>
      <c r="W773" s="513"/>
      <c r="X773" s="518"/>
      <c r="Y773" s="505"/>
      <c r="Z773" s="551"/>
      <c r="AA773" s="505"/>
      <c r="AB773" s="552"/>
      <c r="AC773" s="553"/>
      <c r="AD773" s="553"/>
      <c r="AE773" s="554"/>
      <c r="AF773" s="554"/>
      <c r="AG773" s="551"/>
      <c r="AH773" s="555"/>
      <c r="AI773" s="555"/>
      <c r="AJ773" s="555"/>
      <c r="AK773" s="555"/>
      <c r="AL773" s="555"/>
      <c r="AM773" s="553"/>
      <c r="AN773" s="556"/>
      <c r="AO773" s="518"/>
      <c r="AP773" s="504"/>
      <c r="AQ773" s="604"/>
      <c r="AR773" s="505"/>
      <c r="AS773" s="505"/>
      <c r="AT773" s="505"/>
      <c r="AU773" s="507"/>
      <c r="AV773" s="505"/>
      <c r="AW773" s="551"/>
      <c r="AX773" s="505"/>
      <c r="AY773" s="510"/>
      <c r="AZ773" s="510"/>
      <c r="BA773" s="510"/>
      <c r="BB773" s="509"/>
      <c r="BC773" s="509"/>
      <c r="BD773" s="509"/>
      <c r="BE773" s="509"/>
      <c r="BF773" s="511"/>
      <c r="BG773" s="511"/>
      <c r="BH773" s="511"/>
      <c r="BI773" s="511"/>
      <c r="BJ773" s="515"/>
      <c r="BK773" s="516"/>
    </row>
    <row r="774" s="456" customFormat="true" ht="14.25" hidden="false" customHeight="false" outlineLevel="0" collapsed="false">
      <c r="A774" s="557" t="s">
        <v>1814</v>
      </c>
      <c r="B774" s="504"/>
      <c r="C774" s="504"/>
      <c r="D774" s="505"/>
      <c r="E774" s="505"/>
      <c r="F774" s="505"/>
      <c r="G774" s="506"/>
      <c r="H774" s="507"/>
      <c r="I774" s="508"/>
      <c r="J774" s="508"/>
      <c r="K774" s="508"/>
      <c r="L774" s="509"/>
      <c r="M774" s="510"/>
      <c r="N774" s="510"/>
      <c r="O774" s="509"/>
      <c r="P774" s="509"/>
      <c r="Q774" s="511"/>
      <c r="R774" s="511"/>
      <c r="S774" s="511"/>
      <c r="T774" s="511"/>
      <c r="U774" s="511"/>
      <c r="V774" s="512"/>
      <c r="W774" s="513"/>
      <c r="X774" s="528" t="str">
        <f aca="false">$A774</f>
        <v>RUA JOÃO PAULO II</v>
      </c>
      <c r="Y774" s="522"/>
      <c r="Z774" s="522"/>
      <c r="AA774" s="522"/>
      <c r="AB774" s="525"/>
      <c r="AC774" s="525"/>
      <c r="AD774" s="525"/>
      <c r="AE774" s="525"/>
      <c r="AF774" s="523"/>
      <c r="AG774" s="525"/>
      <c r="AH774" s="525"/>
      <c r="AI774" s="525"/>
      <c r="AJ774" s="525"/>
      <c r="AK774" s="525"/>
      <c r="AL774" s="525"/>
      <c r="AM774" s="525"/>
      <c r="AN774" s="527"/>
      <c r="AO774" s="557" t="str">
        <f aca="false">$A774</f>
        <v>RUA JOÃO PAULO II</v>
      </c>
      <c r="AP774" s="504"/>
      <c r="AQ774" s="504"/>
      <c r="AR774" s="505"/>
      <c r="AS774" s="505"/>
      <c r="AT774" s="505"/>
      <c r="AU774" s="507"/>
      <c r="AV774" s="506"/>
      <c r="AW774" s="506"/>
      <c r="AX774" s="506"/>
      <c r="AY774" s="510"/>
      <c r="AZ774" s="510"/>
      <c r="BA774" s="510"/>
      <c r="BB774" s="509"/>
      <c r="BC774" s="509"/>
      <c r="BD774" s="509"/>
      <c r="BE774" s="509"/>
      <c r="BF774" s="509"/>
      <c r="BG774" s="509"/>
      <c r="BH774" s="509"/>
      <c r="BI774" s="509"/>
      <c r="BJ774" s="515"/>
      <c r="BK774" s="516"/>
    </row>
    <row r="775" customFormat="false" ht="14.25" hidden="false" customHeight="false" outlineLevel="0" collapsed="false">
      <c r="A775" s="530" t="s">
        <v>1823</v>
      </c>
      <c r="B775" s="531" t="s">
        <v>10</v>
      </c>
      <c r="C775" s="532" t="s">
        <v>1822</v>
      </c>
      <c r="D775" s="533" t="n">
        <v>0.4</v>
      </c>
      <c r="E775" s="534"/>
      <c r="F775" s="534"/>
      <c r="G775" s="533" t="s">
        <v>1150</v>
      </c>
      <c r="H775" s="535" t="n">
        <v>40</v>
      </c>
      <c r="I775" s="536" t="n">
        <v>1.1</v>
      </c>
      <c r="J775" s="536" t="n">
        <v>1.2399</v>
      </c>
      <c r="K775" s="536" t="n">
        <v>1.91</v>
      </c>
      <c r="L775" s="537" t="n">
        <f aca="false">ROUND((I775+J775)/2,2)</f>
        <v>1.17</v>
      </c>
      <c r="M775" s="538" t="n">
        <f aca="false">IF(F775=0,ROUND($D775*0.1,2),IF(D775&gt;2.8,0.18,0.15))</f>
        <v>0.04</v>
      </c>
      <c r="N775" s="538" t="n">
        <f aca="false">IF(F775=0,IF(ROUND($D775/4,2),IF(ROUND(($D775*1.2)/6,2)&lt;0.1,0.1,ROUND(($D775*1.2)/6,2))),0.5)</f>
        <v>0.1</v>
      </c>
      <c r="O775" s="537" t="n">
        <f aca="false">L775+M775+N775</f>
        <v>1.31</v>
      </c>
      <c r="P775" s="537" t="n">
        <f aca="false">IF(O775&lt;2,(D775+M775*2)+0.6,(D775+M775*2)+0.6+ROUNDUP(O775-2,0)*0.1)</f>
        <v>1.08</v>
      </c>
      <c r="Q775" s="539" t="n">
        <f aca="false">IF($O775&lt;=$W$4,ROUND(IF($O775&lt;1.5,$O775*$H775*$P775,1.5*$H775*$P775),2),0)</f>
        <v>56.59</v>
      </c>
      <c r="R775" s="539" t="n">
        <f aca="false">IF($O775&gt;$W$4,ROUND(IF($O775&lt;1.5,$O775*$H775*$P775,1.5*$H775*$P775),2),0)</f>
        <v>0</v>
      </c>
      <c r="S775" s="539" t="n">
        <f aca="false">IF($O775&gt;$W$4,ROUND(IF($O775&lt;1.5,0,IF($O775&gt;3,1.5*$H775*$P775,($O775-1.5)*$H775*$P775)),2),0)</f>
        <v>0</v>
      </c>
      <c r="T775" s="539" t="n">
        <f aca="false">IF($O775&gt;$W$4,ROUND(IF($O775&lt;3,0,IF($O775&gt;4.5,1.5*$H775*$P775,($O775-3)*$H775*$P775)),2),0)</f>
        <v>0</v>
      </c>
      <c r="U775" s="539" t="n">
        <f aca="false">IF($O775&gt;$W$4,ROUND(IF($O775&lt;4.5,0,IF($O775&gt;6,($O775-4.5)*$H775*$P775,($O775-4.5)*$H775*$P775)),2),0)</f>
        <v>0</v>
      </c>
      <c r="V775" s="540" t="n">
        <f aca="false">IF($O775&gt;$W$4,IF($O775&lt;=4,ROUND($H775*($O775+0.5)*2,2),0),0)</f>
        <v>0</v>
      </c>
      <c r="W775" s="541" t="n">
        <f aca="false">IF($O775&gt;$W$4,IF($O775&gt;4,ROUND($H775*($O775+0.5)*2,2),0),0)</f>
        <v>0</v>
      </c>
      <c r="X775" s="530" t="str">
        <f aca="false">A775</f>
        <v>RCA</v>
      </c>
      <c r="Y775" s="533" t="n">
        <f aca="false">IF($D775=0.4,1.2,IF($D775=0.6,1.2,IF($D775=0.8,1.3,IF($D775=1,1.5,IF($D775=1.2,1.7,IF($D775&lt;=2,2,"--"))))))</f>
        <v>1.2</v>
      </c>
      <c r="Z775" s="542" t="s">
        <v>1151</v>
      </c>
      <c r="AA775" s="534" t="n">
        <f aca="false">Y775</f>
        <v>1.2</v>
      </c>
      <c r="AB775" s="543" t="n">
        <f aca="false">IF($Y775="--","--",I775)</f>
        <v>1.1</v>
      </c>
      <c r="AC775" s="544" t="n">
        <f aca="false">IF($Y775="--","--",IF(D775&gt;1.5,0.15,ROUND($D775*0.1,2)))</f>
        <v>0.04</v>
      </c>
      <c r="AD775" s="544" t="n">
        <f aca="false">IF($Y775="--","--",0.15)</f>
        <v>0.15</v>
      </c>
      <c r="AE775" s="545" t="n">
        <f aca="false">IF($Y775="--","--",ROUND(AB775+AC775+AD775,2))</f>
        <v>1.29</v>
      </c>
      <c r="AF775" s="545" t="n">
        <f aca="false">IF($Y775="--","--",IF($AB775&lt;=2,$Y775+1,($Y775+1)+ROUNDUP($AB775-2,0)*0.1))</f>
        <v>2.2</v>
      </c>
      <c r="AG775" s="546" t="n">
        <f aca="false">IF($D775=0.4,0.92,IF($D775=0.6,0.68,IF($D775=0.8,0.74,IF($D775=1,0.7,IF($D775=1.2,0.66,IF($D775=1.5,0.6,IF($D775&lt;=2,(2.4-(D775+0.3)),"--")))))))</f>
        <v>0.92</v>
      </c>
      <c r="AH775" s="547" t="n">
        <f aca="false">IF($Y775="--","--",IF($AE775&lt;=$W$4,ROUND(IF($AE775&lt;1.5,$AE775*$AF775*$AG775,1.5*$AF775*$AG775),2),0))</f>
        <v>2.61</v>
      </c>
      <c r="AI775" s="547" t="n">
        <f aca="false">IF($Y775="--","--",IF($AE775&gt;$W$4,ROUND(IF($AE775&lt;1.5,$AE775*$AF775*$AG775,1.5*$AF775*$AG775),2),0))</f>
        <v>0</v>
      </c>
      <c r="AJ775" s="547" t="n">
        <f aca="false">IF($Y775="--","--",IF($AE775&gt;$W$4,ROUND(IF($AE775&lt;1.5,0,IF($AE775&gt;3,1.5*$AF775*$AG775,($AE775-1.5)*$AF775*$AG775)),2),0))</f>
        <v>0</v>
      </c>
      <c r="AK775" s="547" t="n">
        <f aca="false">IF($Y775="--","--",IF($AE775&gt;$W$4,ROUND(IF($AE775&lt;3,0,IF($AE775&gt;4.5,1.5*$AF775*$AG775,($AE775-3)*$AF775*$AG775)),2),0))</f>
        <v>0</v>
      </c>
      <c r="AL775" s="547" t="n">
        <f aca="false">IF($Y775="--","--",IF($AE775&gt;$W$4,ROUND(IF($AE775&lt;4.5,0,IF($AE775&gt;6,($AE775-4.5)*$AF775*$AG775,($AE775-4.5)*$AF775*$AG775)),2),0))</f>
        <v>0</v>
      </c>
      <c r="AM775" s="544" t="n">
        <f aca="false">IF($Y775="--","--",IF($AE775&gt;$W$4,IF($AE775&lt;=4,ROUND(($AG775*4)*($AE775+0.5)*2,2),0),0))</f>
        <v>0</v>
      </c>
      <c r="AN775" s="548" t="n">
        <f aca="false">IF($Y775="--","--",IF($AE775&gt;$W$4,IF($AE775&gt;4,ROUND(($AG775*4)*($AE775+0.5)*2,2),0),0))</f>
        <v>0</v>
      </c>
      <c r="AO775" s="530" t="s">
        <v>1823</v>
      </c>
      <c r="AP775" s="531" t="s">
        <v>10</v>
      </c>
      <c r="AQ775" s="532" t="s">
        <v>1822</v>
      </c>
      <c r="AR775" s="533" t="n">
        <v>0.4</v>
      </c>
      <c r="AS775" s="534"/>
      <c r="AT775" s="534"/>
      <c r="AU775" s="535" t="n">
        <v>40</v>
      </c>
      <c r="AV775" s="533" t="n">
        <f aca="false">IF($Y775="--","--",Y775+0.2)</f>
        <v>1.4</v>
      </c>
      <c r="AW775" s="542" t="s">
        <v>1151</v>
      </c>
      <c r="AX775" s="534" t="n">
        <f aca="false">AV775</f>
        <v>1.4</v>
      </c>
      <c r="AY775" s="538" t="n">
        <f aca="false">IF(D775&gt;2,AU775,AU775-AV775)</f>
        <v>38.6</v>
      </c>
      <c r="AZ775" s="538" t="n">
        <f aca="false">N775</f>
        <v>0.1</v>
      </c>
      <c r="BA775" s="538" t="n">
        <f aca="false">P775</f>
        <v>1.08</v>
      </c>
      <c r="BB775" s="537" t="n">
        <f aca="false">IF(F775=0,IF(ROUND(AY775*(((N775*P775)+(((D775+M775*2)/6)*P775))-ROUND(((D775+M775*2)^2)*((PI()*96.379/(4*360))-((SIN((96.379/2)*PI()/180))*(COS((96.379/2)*PI()/180))/4)),4)),2),ROUND(AY775*(((N775*P775)+(((D775+M775*2)/4)*P775))-ROUND(((D775+M775*2)^2)*((PI()*120/(4*360))-((SIN((120/2)*PI()/180))*(COS((120/2)*PI()/180))/4)),4)),2)),0)</f>
        <v>7.8</v>
      </c>
      <c r="BC775" s="549" t="n">
        <f aca="false">IF(F775&gt;0,ROUND(AY775*N775*P775,2),0)</f>
        <v>0</v>
      </c>
      <c r="BD775" s="549" t="n">
        <f aca="false">SUM(Q775:U775,AH775:AL775)</f>
        <v>59.2</v>
      </c>
      <c r="BE775" s="549" t="n">
        <f aca="false">IF(F775=0,ROUND((PI()*((D775+M775*2)^2)/4)*AY775,2),ROUND((D775+M775*2)*(F775+M775*2)*AY775,2))</f>
        <v>6.98</v>
      </c>
      <c r="BF775" s="539" t="n">
        <f aca="false">IF(($I775+M775-0.15)&lt;=2,($I775+M775+0.15),IF(($I775+M775)&lt;=3,2.35,($I775+M775+0.2)-0.85))</f>
        <v>1.29</v>
      </c>
      <c r="BG775" s="539" t="n">
        <f aca="false">IF(D775&gt;2,(I775-F775-M775-0.11),IF(($I775+M775)&lt;=2,0,IF(($I775+M775)&gt;3,0.85,(I775+M775+0.2-BF775))))</f>
        <v>0</v>
      </c>
      <c r="BH775" s="539" t="n">
        <f aca="false">IF(D775&gt;2,ROUND(((1.42+0.4)+(0.91+0.4))*2*BG775,2),ROUND(AV775*AX775*BF775,2))</f>
        <v>2.53</v>
      </c>
      <c r="BI775" s="539" t="n">
        <f aca="false">ROUND(((PI()*0.9^2)/4)*BG775,2)</f>
        <v>0</v>
      </c>
      <c r="BJ775" s="550" t="n">
        <f aca="false">ROUND(BD775-BE775-BH775-BI775-BB775-BC775,2)</f>
        <v>41.89</v>
      </c>
      <c r="BK775" s="516"/>
    </row>
    <row r="776" customFormat="false" ht="14.25" hidden="false" customHeight="false" outlineLevel="0" collapsed="false">
      <c r="A776" s="503"/>
      <c r="B776" s="504"/>
      <c r="C776" s="604"/>
      <c r="D776" s="505"/>
      <c r="E776" s="505"/>
      <c r="F776" s="505"/>
      <c r="G776" s="505"/>
      <c r="H776" s="507"/>
      <c r="I776" s="508"/>
      <c r="J776" s="508"/>
      <c r="K776" s="508"/>
      <c r="L776" s="509"/>
      <c r="M776" s="510"/>
      <c r="N776" s="510"/>
      <c r="O776" s="509"/>
      <c r="P776" s="509"/>
      <c r="Q776" s="511"/>
      <c r="R776" s="511"/>
      <c r="S776" s="511"/>
      <c r="T776" s="511"/>
      <c r="U776" s="511"/>
      <c r="V776" s="512"/>
      <c r="W776" s="513"/>
      <c r="X776" s="503"/>
      <c r="Y776" s="505"/>
      <c r="Z776" s="551"/>
      <c r="AA776" s="505"/>
      <c r="AB776" s="552"/>
      <c r="AC776" s="553"/>
      <c r="AD776" s="553"/>
      <c r="AE776" s="554"/>
      <c r="AF776" s="554"/>
      <c r="AG776" s="551"/>
      <c r="AH776" s="555"/>
      <c r="AI776" s="555"/>
      <c r="AJ776" s="555"/>
      <c r="AK776" s="555"/>
      <c r="AL776" s="555"/>
      <c r="AM776" s="553"/>
      <c r="AN776" s="556"/>
      <c r="AO776" s="503"/>
      <c r="AP776" s="504"/>
      <c r="AQ776" s="604"/>
      <c r="AR776" s="505"/>
      <c r="AS776" s="505"/>
      <c r="AT776" s="505"/>
      <c r="AU776" s="507"/>
      <c r="AV776" s="505"/>
      <c r="AW776" s="551"/>
      <c r="AX776" s="505"/>
      <c r="AY776" s="510"/>
      <c r="AZ776" s="510"/>
      <c r="BA776" s="510"/>
      <c r="BB776" s="509"/>
      <c r="BC776" s="509"/>
      <c r="BD776" s="509"/>
      <c r="BE776" s="509"/>
      <c r="BF776" s="511"/>
      <c r="BG776" s="511"/>
      <c r="BH776" s="511"/>
      <c r="BI776" s="511"/>
      <c r="BJ776" s="515"/>
      <c r="BK776" s="516"/>
    </row>
    <row r="777" s="456" customFormat="true" ht="14.25" hidden="false" customHeight="false" outlineLevel="0" collapsed="false">
      <c r="A777" s="517" t="s">
        <v>1824</v>
      </c>
      <c r="B777" s="504"/>
      <c r="C777" s="504"/>
      <c r="D777" s="505"/>
      <c r="E777" s="505"/>
      <c r="F777" s="505"/>
      <c r="G777" s="506"/>
      <c r="H777" s="507"/>
      <c r="I777" s="508"/>
      <c r="J777" s="508"/>
      <c r="K777" s="508"/>
      <c r="L777" s="509"/>
      <c r="M777" s="510"/>
      <c r="N777" s="510"/>
      <c r="O777" s="509"/>
      <c r="P777" s="509"/>
      <c r="Q777" s="511"/>
      <c r="R777" s="511"/>
      <c r="S777" s="511"/>
      <c r="T777" s="511"/>
      <c r="U777" s="511"/>
      <c r="V777" s="512"/>
      <c r="W777" s="513"/>
      <c r="X777" s="518" t="str">
        <f aca="false">$A777</f>
        <v>BACIA RD - BACIA ROMANA (D)</v>
      </c>
      <c r="Y777" s="505"/>
      <c r="Z777" s="551"/>
      <c r="AA777" s="505"/>
      <c r="AB777" s="552"/>
      <c r="AC777" s="553"/>
      <c r="AD777" s="553"/>
      <c r="AE777" s="554"/>
      <c r="AF777" s="554"/>
      <c r="AG777" s="551"/>
      <c r="AH777" s="555"/>
      <c r="AI777" s="555"/>
      <c r="AJ777" s="555"/>
      <c r="AK777" s="555"/>
      <c r="AL777" s="555"/>
      <c r="AM777" s="553"/>
      <c r="AN777" s="556"/>
      <c r="AO777" s="518" t="str">
        <f aca="false">$A777</f>
        <v>BACIA RD - BACIA ROMANA (D)</v>
      </c>
      <c r="AP777" s="504"/>
      <c r="AQ777" s="504"/>
      <c r="AR777" s="505"/>
      <c r="AS777" s="505"/>
      <c r="AT777" s="505"/>
      <c r="AU777" s="507"/>
      <c r="AV777" s="506"/>
      <c r="AW777" s="506"/>
      <c r="AX777" s="506"/>
      <c r="AY777" s="510"/>
      <c r="AZ777" s="510"/>
      <c r="BA777" s="510"/>
      <c r="BB777" s="509"/>
      <c r="BC777" s="509"/>
      <c r="BD777" s="509"/>
      <c r="BE777" s="509"/>
      <c r="BF777" s="509"/>
      <c r="BG777" s="509"/>
      <c r="BH777" s="509"/>
      <c r="BI777" s="509"/>
      <c r="BJ777" s="515"/>
      <c r="BK777" s="516"/>
    </row>
    <row r="778" customFormat="false" ht="14.25" hidden="false" customHeight="false" outlineLevel="0" collapsed="false">
      <c r="A778" s="557" t="s">
        <v>1825</v>
      </c>
      <c r="B778" s="504"/>
      <c r="C778" s="504"/>
      <c r="D778" s="505"/>
      <c r="E778" s="505"/>
      <c r="F778" s="505"/>
      <c r="G778" s="506"/>
      <c r="H778" s="507"/>
      <c r="I778" s="508"/>
      <c r="J778" s="508"/>
      <c r="K778" s="508"/>
      <c r="L778" s="509"/>
      <c r="M778" s="510"/>
      <c r="N778" s="510"/>
      <c r="O778" s="509"/>
      <c r="P778" s="509"/>
      <c r="Q778" s="511"/>
      <c r="R778" s="511"/>
      <c r="S778" s="511"/>
      <c r="T778" s="511"/>
      <c r="U778" s="511"/>
      <c r="V778" s="512"/>
      <c r="W778" s="513"/>
      <c r="X778" s="528" t="str">
        <f aca="false">$A778</f>
        <v>RUA DR. PEDRO PAULO CALDAS DA CUNHA</v>
      </c>
      <c r="Y778" s="522"/>
      <c r="Z778" s="522"/>
      <c r="AA778" s="522"/>
      <c r="AB778" s="525"/>
      <c r="AC778" s="525"/>
      <c r="AD778" s="525"/>
      <c r="AE778" s="525"/>
      <c r="AF778" s="523"/>
      <c r="AG778" s="525"/>
      <c r="AH778" s="525"/>
      <c r="AI778" s="525"/>
      <c r="AJ778" s="525"/>
      <c r="AK778" s="525"/>
      <c r="AL778" s="525"/>
      <c r="AM778" s="525"/>
      <c r="AN778" s="527"/>
      <c r="AO778" s="557" t="str">
        <f aca="false">$A778</f>
        <v>RUA DR. PEDRO PAULO CALDAS DA CUNHA</v>
      </c>
      <c r="AP778" s="504"/>
      <c r="AQ778" s="504"/>
      <c r="AR778" s="505"/>
      <c r="AS778" s="505"/>
      <c r="AT778" s="505"/>
      <c r="AU778" s="507"/>
      <c r="AV778" s="506"/>
      <c r="AW778" s="506"/>
      <c r="AX778" s="506"/>
      <c r="AY778" s="510"/>
      <c r="AZ778" s="510"/>
      <c r="BA778" s="510"/>
      <c r="BB778" s="509"/>
      <c r="BC778" s="509"/>
      <c r="BD778" s="509"/>
      <c r="BE778" s="509"/>
      <c r="BF778" s="509"/>
      <c r="BG778" s="509"/>
      <c r="BH778" s="509"/>
      <c r="BI778" s="509"/>
      <c r="BJ778" s="515"/>
      <c r="BK778" s="516"/>
    </row>
    <row r="779" customFormat="false" ht="14.25" hidden="false" customHeight="false" outlineLevel="0" collapsed="false">
      <c r="A779" s="530" t="s">
        <v>1826</v>
      </c>
      <c r="B779" s="531" t="s">
        <v>10</v>
      </c>
      <c r="C779" s="532" t="s">
        <v>1827</v>
      </c>
      <c r="D779" s="533" t="n">
        <v>0.4</v>
      </c>
      <c r="E779" s="534"/>
      <c r="F779" s="534"/>
      <c r="G779" s="533" t="s">
        <v>1150</v>
      </c>
      <c r="H779" s="535" t="n">
        <v>21</v>
      </c>
      <c r="I779" s="536" t="n">
        <v>1.1</v>
      </c>
      <c r="J779" s="536" t="n">
        <v>1.3743</v>
      </c>
      <c r="K779" s="536" t="n">
        <v>1.556</v>
      </c>
      <c r="L779" s="537" t="n">
        <f aca="false">ROUND((I779+J779)/2,2)</f>
        <v>1.24</v>
      </c>
      <c r="M779" s="538" t="n">
        <f aca="false">IF(F779=0,ROUND($D779*0.1,2),IF(D779&gt;2.8,0.18,0.15))</f>
        <v>0.04</v>
      </c>
      <c r="N779" s="538" t="n">
        <f aca="false">IF(F779=0,IF(ROUND($D779/4,2),IF(ROUND(($D779*1.2)/6,2)&lt;0.1,0.1,ROUND(($D779*1.2)/6,2))),0.5)</f>
        <v>0.1</v>
      </c>
      <c r="O779" s="537" t="n">
        <f aca="false">L779+M779+N779</f>
        <v>1.38</v>
      </c>
      <c r="P779" s="537" t="n">
        <f aca="false">IF(O779&lt;2,(D779+M779*2)+0.6,(D779+M779*2)+0.6+ROUNDUP(O779-2,0)*0.1)</f>
        <v>1.08</v>
      </c>
      <c r="Q779" s="539" t="n">
        <f aca="false">IF($O779&lt;=$W$4,ROUND(IF($O779&lt;1.5,$O779*$H779*$P779,1.5*$H779*$P779),2),0)</f>
        <v>31.3</v>
      </c>
      <c r="R779" s="539" t="n">
        <f aca="false">IF($O779&gt;$W$4,ROUND(IF($O779&lt;1.5,$O779*$H779*$P779,1.5*$H779*$P779),2),0)</f>
        <v>0</v>
      </c>
      <c r="S779" s="539" t="n">
        <f aca="false">IF($O779&gt;$W$4,ROUND(IF($O779&lt;1.5,0,IF($O779&gt;3,1.5*$H779*$P779,($O779-1.5)*$H779*$P779)),2),0)</f>
        <v>0</v>
      </c>
      <c r="T779" s="539" t="n">
        <f aca="false">IF($O779&gt;$W$4,ROUND(IF($O779&lt;3,0,IF($O779&gt;4.5,1.5*$H779*$P779,($O779-3)*$H779*$P779)),2),0)</f>
        <v>0</v>
      </c>
      <c r="U779" s="539" t="n">
        <f aca="false">IF($O779&gt;$W$4,ROUND(IF($O779&lt;4.5,0,IF($O779&gt;6,($O779-4.5)*$H779*$P779,($O779-4.5)*$H779*$P779)),2),0)</f>
        <v>0</v>
      </c>
      <c r="V779" s="540" t="n">
        <f aca="false">IF($O779&gt;$W$4,IF($O779&lt;=4,ROUND($H779*($O779+0.5)*2,2),0),0)</f>
        <v>0</v>
      </c>
      <c r="W779" s="541" t="n">
        <f aca="false">IF($O779&gt;$W$4,IF($O779&gt;4,ROUND($H779*($O779+0.5)*2,2),0),0)</f>
        <v>0</v>
      </c>
      <c r="X779" s="530" t="str">
        <f aca="false">A779</f>
        <v>RD1</v>
      </c>
      <c r="Y779" s="533" t="n">
        <f aca="false">IF($D779=0.4,1.2,IF($D779=0.6,1.2,IF($D779=0.8,1.3,IF($D779=1,1.5,IF($D779=1.2,1.7,IF($D779&lt;=2,2,"--"))))))</f>
        <v>1.2</v>
      </c>
      <c r="Z779" s="542" t="s">
        <v>1151</v>
      </c>
      <c r="AA779" s="534" t="n">
        <f aca="false">Y779</f>
        <v>1.2</v>
      </c>
      <c r="AB779" s="543" t="n">
        <f aca="false">IF($Y779="--","--",I779)</f>
        <v>1.1</v>
      </c>
      <c r="AC779" s="544" t="n">
        <f aca="false">IF($Y779="--","--",IF(D779&gt;1.5,0.15,ROUND($D779*0.1,2)))</f>
        <v>0.04</v>
      </c>
      <c r="AD779" s="544" t="n">
        <f aca="false">IF($Y779="--","--",0.15)</f>
        <v>0.15</v>
      </c>
      <c r="AE779" s="545" t="n">
        <f aca="false">IF($Y779="--","--",ROUND(AB779+AC779+AD779,2))</f>
        <v>1.29</v>
      </c>
      <c r="AF779" s="545" t="n">
        <f aca="false">IF($Y779="--","--",IF($AB779&lt;=2,$Y779+1,($Y779+1)+ROUNDUP($AB779-2,0)*0.1))</f>
        <v>2.2</v>
      </c>
      <c r="AG779" s="546" t="n">
        <f aca="false">IF($D779=0.4,0.92,IF($D779=0.6,0.68,IF($D779=0.8,0.74,IF($D779=1,0.7,IF($D779=1.2,0.66,IF($D779=1.5,0.6,IF($D779&lt;=2,(2.4-(D779+0.3)),"--")))))))</f>
        <v>0.92</v>
      </c>
      <c r="AH779" s="547" t="n">
        <f aca="false">IF($Y779="--","--",IF($AE779&lt;=$W$4,ROUND(IF($AE779&lt;1.5,$AE779*$AF779*$AG779,1.5*$AF779*$AG779),2),0))</f>
        <v>2.61</v>
      </c>
      <c r="AI779" s="547" t="n">
        <f aca="false">IF($Y779="--","--",IF($AE779&gt;$W$4,ROUND(IF($AE779&lt;1.5,$AE779*$AF779*$AG779,1.5*$AF779*$AG779),2),0))</f>
        <v>0</v>
      </c>
      <c r="AJ779" s="547" t="n">
        <f aca="false">IF($Y779="--","--",IF($AE779&gt;$W$4,ROUND(IF($AE779&lt;1.5,0,IF($AE779&gt;3,1.5*$AF779*$AG779,($AE779-1.5)*$AF779*$AG779)),2),0))</f>
        <v>0</v>
      </c>
      <c r="AK779" s="547" t="n">
        <f aca="false">IF($Y779="--","--",IF($AE779&gt;$W$4,ROUND(IF($AE779&lt;3,0,IF($AE779&gt;4.5,1.5*$AF779*$AG779,($AE779-3)*$AF779*$AG779)),2),0))</f>
        <v>0</v>
      </c>
      <c r="AL779" s="547" t="n">
        <f aca="false">IF($Y779="--","--",IF($AE779&gt;$W$4,ROUND(IF($AE779&lt;4.5,0,IF($AE779&gt;6,($AE779-4.5)*$AF779*$AG779,($AE779-4.5)*$AF779*$AG779)),2),0))</f>
        <v>0</v>
      </c>
      <c r="AM779" s="544" t="n">
        <f aca="false">IF($Y779="--","--",IF($AE779&gt;$W$4,IF($AE779&lt;=4,ROUND(($AG779*4)*($AE779+0.5)*2,2),0),0))</f>
        <v>0</v>
      </c>
      <c r="AN779" s="548" t="n">
        <f aca="false">IF($Y779="--","--",IF($AE779&gt;$W$4,IF($AE779&gt;4,ROUND(($AG779*4)*($AE779+0.5)*2,2),0),0))</f>
        <v>0</v>
      </c>
      <c r="AO779" s="530" t="s">
        <v>1826</v>
      </c>
      <c r="AP779" s="531" t="s">
        <v>10</v>
      </c>
      <c r="AQ779" s="532" t="s">
        <v>1827</v>
      </c>
      <c r="AR779" s="533" t="n">
        <v>0.4</v>
      </c>
      <c r="AS779" s="534"/>
      <c r="AT779" s="534"/>
      <c r="AU779" s="535" t="n">
        <v>21</v>
      </c>
      <c r="AV779" s="533" t="n">
        <f aca="false">IF($Y779="--","--",Y779+0.2)</f>
        <v>1.4</v>
      </c>
      <c r="AW779" s="542" t="s">
        <v>1151</v>
      </c>
      <c r="AX779" s="534" t="n">
        <f aca="false">AV779</f>
        <v>1.4</v>
      </c>
      <c r="AY779" s="538" t="n">
        <f aca="false">IF(D779&gt;2,AU779,AU779-AV779)</f>
        <v>19.6</v>
      </c>
      <c r="AZ779" s="538" t="n">
        <f aca="false">N779</f>
        <v>0.1</v>
      </c>
      <c r="BA779" s="538" t="n">
        <f aca="false">P779</f>
        <v>1.08</v>
      </c>
      <c r="BB779" s="537" t="n">
        <f aca="false">IF(F779=0,IF(ROUND(AY779*(((N779*P779)+(((D779+M779*2)/6)*P779))-ROUND(((D779+M779*2)^2)*((PI()*96.379/(4*360))-((SIN((96.379/2)*PI()/180))*(COS((96.379/2)*PI()/180))/4)),4)),2),ROUND(AY779*(((N779*P779)+(((D779+M779*2)/4)*P779))-ROUND(((D779+M779*2)^2)*((PI()*120/(4*360))-((SIN((120/2)*PI()/180))*(COS((120/2)*PI()/180))/4)),4)),2)),0)</f>
        <v>3.96</v>
      </c>
      <c r="BC779" s="549" t="n">
        <f aca="false">IF(F779&gt;0,ROUND(AY779*N779*P779,2),0)</f>
        <v>0</v>
      </c>
      <c r="BD779" s="549" t="n">
        <f aca="false">SUM(Q779:U779,AH779:AL779)</f>
        <v>33.91</v>
      </c>
      <c r="BE779" s="549" t="n">
        <f aca="false">IF(F779=0,ROUND((PI()*((D779+M779*2)^2)/4)*AY779,2),ROUND((D779+M779*2)*(F779+M779*2)*AY779,2))</f>
        <v>3.55</v>
      </c>
      <c r="BF779" s="539" t="n">
        <f aca="false">IF(($I779+M779-0.15)&lt;=2,($I779+M779+0.15),IF(($I779+M779)&lt;=3,2.35,($I779+M779+0.2)-0.85))</f>
        <v>1.29</v>
      </c>
      <c r="BG779" s="539" t="n">
        <f aca="false">IF(D779&gt;2,(I779-F779-M779-0.11),IF(($I779+M779)&lt;=2,0,IF(($I779+M779)&gt;3,0.85,(I779+M779+0.2-BF779))))</f>
        <v>0</v>
      </c>
      <c r="BH779" s="539" t="n">
        <f aca="false">IF(D779&gt;2,ROUND(((1.42+0.4)+(0.91+0.4))*2*BG779,2),ROUND(AV779*AX779*BF779,2))</f>
        <v>2.53</v>
      </c>
      <c r="BI779" s="539" t="n">
        <f aca="false">ROUND(((PI()*0.9^2)/4)*BG779,2)</f>
        <v>0</v>
      </c>
      <c r="BJ779" s="550" t="n">
        <f aca="false">ROUND(BD779-BE779-BH779-BI779-BB779-BC779,2)</f>
        <v>23.87</v>
      </c>
      <c r="BK779" s="516"/>
    </row>
    <row r="780" customFormat="false" ht="14.25" hidden="false" customHeight="false" outlineLevel="0" collapsed="false">
      <c r="A780" s="503"/>
      <c r="B780" s="504"/>
      <c r="C780" s="604"/>
      <c r="D780" s="505"/>
      <c r="E780" s="505"/>
      <c r="F780" s="505"/>
      <c r="G780" s="505"/>
      <c r="H780" s="507"/>
      <c r="I780" s="508"/>
      <c r="J780" s="508"/>
      <c r="K780" s="508"/>
      <c r="L780" s="509"/>
      <c r="M780" s="510"/>
      <c r="N780" s="510"/>
      <c r="O780" s="509"/>
      <c r="P780" s="509"/>
      <c r="Q780" s="511"/>
      <c r="R780" s="511"/>
      <c r="S780" s="511"/>
      <c r="T780" s="511"/>
      <c r="U780" s="511"/>
      <c r="V780" s="512"/>
      <c r="W780" s="513"/>
      <c r="X780" s="503"/>
      <c r="Y780" s="505"/>
      <c r="Z780" s="551"/>
      <c r="AA780" s="505"/>
      <c r="AB780" s="552"/>
      <c r="AC780" s="553"/>
      <c r="AD780" s="553"/>
      <c r="AE780" s="554"/>
      <c r="AF780" s="554"/>
      <c r="AG780" s="551"/>
      <c r="AH780" s="555"/>
      <c r="AI780" s="555"/>
      <c r="AJ780" s="555"/>
      <c r="AK780" s="555"/>
      <c r="AL780" s="555"/>
      <c r="AM780" s="553"/>
      <c r="AN780" s="556"/>
      <c r="AO780" s="503"/>
      <c r="AP780" s="504"/>
      <c r="AQ780" s="604"/>
      <c r="AR780" s="505"/>
      <c r="AS780" s="505"/>
      <c r="AT780" s="505"/>
      <c r="AU780" s="507"/>
      <c r="AV780" s="505"/>
      <c r="AW780" s="551"/>
      <c r="AX780" s="505"/>
      <c r="AY780" s="510"/>
      <c r="AZ780" s="510"/>
      <c r="BA780" s="510"/>
      <c r="BB780" s="509"/>
      <c r="BC780" s="509"/>
      <c r="BD780" s="509"/>
      <c r="BE780" s="509"/>
      <c r="BF780" s="511"/>
      <c r="BG780" s="511"/>
      <c r="BH780" s="511"/>
      <c r="BI780" s="511"/>
      <c r="BJ780" s="515"/>
      <c r="BK780" s="516"/>
    </row>
    <row r="781" s="456" customFormat="true" ht="14.25" hidden="false" customHeight="false" outlineLevel="0" collapsed="false">
      <c r="A781" s="517" t="s">
        <v>1828</v>
      </c>
      <c r="B781" s="504"/>
      <c r="C781" s="504"/>
      <c r="D781" s="505"/>
      <c r="E781" s="505"/>
      <c r="F781" s="505"/>
      <c r="G781" s="506"/>
      <c r="H781" s="507"/>
      <c r="I781" s="508"/>
      <c r="J781" s="508"/>
      <c r="K781" s="508"/>
      <c r="L781" s="509"/>
      <c r="M781" s="510"/>
      <c r="N781" s="510"/>
      <c r="O781" s="509"/>
      <c r="P781" s="509"/>
      <c r="Q781" s="511"/>
      <c r="R781" s="511"/>
      <c r="S781" s="511"/>
      <c r="T781" s="511"/>
      <c r="U781" s="511"/>
      <c r="V781" s="512"/>
      <c r="W781" s="513"/>
      <c r="X781" s="518" t="str">
        <f aca="false">$A781</f>
        <v>BACIA RE - BACIA ROMANA (E)</v>
      </c>
      <c r="Y781" s="505"/>
      <c r="Z781" s="551"/>
      <c r="AA781" s="505"/>
      <c r="AB781" s="552"/>
      <c r="AC781" s="553"/>
      <c r="AD781" s="553"/>
      <c r="AE781" s="554"/>
      <c r="AF781" s="554"/>
      <c r="AG781" s="551"/>
      <c r="AH781" s="555"/>
      <c r="AI781" s="555"/>
      <c r="AJ781" s="555"/>
      <c r="AK781" s="555"/>
      <c r="AL781" s="555"/>
      <c r="AM781" s="553"/>
      <c r="AN781" s="556"/>
      <c r="AO781" s="518" t="str">
        <f aca="false">$A781</f>
        <v>BACIA RE - BACIA ROMANA (E)</v>
      </c>
      <c r="AP781" s="504"/>
      <c r="AQ781" s="504"/>
      <c r="AR781" s="505"/>
      <c r="AS781" s="505"/>
      <c r="AT781" s="505"/>
      <c r="AU781" s="507"/>
      <c r="AV781" s="506"/>
      <c r="AW781" s="506"/>
      <c r="AX781" s="506"/>
      <c r="AY781" s="510"/>
      <c r="AZ781" s="510"/>
      <c r="BA781" s="510"/>
      <c r="BB781" s="509"/>
      <c r="BC781" s="509"/>
      <c r="BD781" s="509"/>
      <c r="BE781" s="509"/>
      <c r="BF781" s="509"/>
      <c r="BG781" s="509"/>
      <c r="BH781" s="509"/>
      <c r="BI781" s="509"/>
      <c r="BJ781" s="515"/>
      <c r="BK781" s="516"/>
    </row>
    <row r="782" customFormat="false" ht="14.25" hidden="false" customHeight="false" outlineLevel="0" collapsed="false">
      <c r="A782" s="557" t="s">
        <v>1434</v>
      </c>
      <c r="B782" s="504"/>
      <c r="C782" s="504"/>
      <c r="D782" s="505"/>
      <c r="E782" s="505"/>
      <c r="F782" s="505"/>
      <c r="G782" s="506"/>
      <c r="H782" s="507"/>
      <c r="I782" s="508"/>
      <c r="J782" s="508"/>
      <c r="K782" s="508"/>
      <c r="L782" s="509"/>
      <c r="M782" s="510"/>
      <c r="N782" s="510"/>
      <c r="O782" s="509"/>
      <c r="P782" s="509"/>
      <c r="Q782" s="511"/>
      <c r="R782" s="511"/>
      <c r="S782" s="511"/>
      <c r="T782" s="511"/>
      <c r="U782" s="511"/>
      <c r="V782" s="512"/>
      <c r="W782" s="513"/>
      <c r="X782" s="528" t="str">
        <f aca="false">$A782</f>
        <v>Rua Raimundo Teixeira Mendes</v>
      </c>
      <c r="Y782" s="522"/>
      <c r="Z782" s="522"/>
      <c r="AA782" s="522"/>
      <c r="AB782" s="525"/>
      <c r="AC782" s="525"/>
      <c r="AD782" s="525"/>
      <c r="AE782" s="525"/>
      <c r="AF782" s="523"/>
      <c r="AG782" s="525"/>
      <c r="AH782" s="525"/>
      <c r="AI782" s="525"/>
      <c r="AJ782" s="525"/>
      <c r="AK782" s="525"/>
      <c r="AL782" s="525"/>
      <c r="AM782" s="525"/>
      <c r="AN782" s="527"/>
      <c r="AO782" s="557" t="str">
        <f aca="false">$A782</f>
        <v>Rua Raimundo Teixeira Mendes</v>
      </c>
      <c r="AP782" s="504"/>
      <c r="AQ782" s="504"/>
      <c r="AR782" s="505"/>
      <c r="AS782" s="505"/>
      <c r="AT782" s="505"/>
      <c r="AU782" s="507"/>
      <c r="AV782" s="506"/>
      <c r="AW782" s="506"/>
      <c r="AX782" s="506"/>
      <c r="AY782" s="510"/>
      <c r="AZ782" s="510"/>
      <c r="BA782" s="510"/>
      <c r="BB782" s="509"/>
      <c r="BC782" s="509"/>
      <c r="BD782" s="509"/>
      <c r="BE782" s="509"/>
      <c r="BF782" s="509"/>
      <c r="BG782" s="509"/>
      <c r="BH782" s="509"/>
      <c r="BI782" s="509"/>
      <c r="BJ782" s="515"/>
      <c r="BK782" s="516"/>
    </row>
    <row r="783" customFormat="false" ht="14.25" hidden="false" customHeight="false" outlineLevel="0" collapsed="false">
      <c r="A783" s="558" t="s">
        <v>1829</v>
      </c>
      <c r="B783" s="570" t="s">
        <v>10</v>
      </c>
      <c r="C783" s="571" t="s">
        <v>1830</v>
      </c>
      <c r="D783" s="560" t="n">
        <v>0.6</v>
      </c>
      <c r="E783" s="561"/>
      <c r="F783" s="561"/>
      <c r="G783" s="560" t="s">
        <v>1150</v>
      </c>
      <c r="H783" s="562" t="n">
        <v>35</v>
      </c>
      <c r="I783" s="563" t="n">
        <v>1.5</v>
      </c>
      <c r="J783" s="563" t="n">
        <v>1.82645</v>
      </c>
      <c r="K783" s="536" t="n">
        <v>0.09</v>
      </c>
      <c r="L783" s="537" t="n">
        <f aca="false">ROUND((I783+J783)/2,2)</f>
        <v>1.66</v>
      </c>
      <c r="M783" s="538" t="n">
        <f aca="false">IF(F783=0,ROUND($D783*0.1,2),IF(D783&gt;2.8,0.18,0.15))</f>
        <v>0.06</v>
      </c>
      <c r="N783" s="538" t="n">
        <f aca="false">IF(F783=0,IF(ROUND($D783/4,2),IF(ROUND(($D783*1.2)/6,2)&lt;0.1,0.1,ROUND(($D783*1.2)/6,2))),0.5)</f>
        <v>0.12</v>
      </c>
      <c r="O783" s="537" t="n">
        <f aca="false">L783+M783+N783</f>
        <v>1.84</v>
      </c>
      <c r="P783" s="537" t="n">
        <f aca="false">IF(O783&lt;2,(D783+M783*2)+0.6,(D783+M783*2)+0.6+ROUNDUP(O783-2,0)*0.1)</f>
        <v>1.32</v>
      </c>
      <c r="Q783" s="539" t="n">
        <f aca="false">IF($O783&lt;=$W$4,ROUND(IF($O783&lt;1.5,$O783*$H783*$P783,1.5*$H783*$P783),2),0)</f>
        <v>0</v>
      </c>
      <c r="R783" s="539" t="n">
        <f aca="false">IF($O783&gt;$W$4,ROUND(IF($O783&lt;1.5,$O783*$H783*$P783,1.5*$H783*$P783),2),0)</f>
        <v>69.3</v>
      </c>
      <c r="S783" s="539" t="n">
        <f aca="false">IF($O783&gt;$W$4,ROUND(IF($O783&lt;1.5,0,IF($O783&gt;3,1.5*$H783*$P783,($O783-1.5)*$H783*$P783)),2),0)</f>
        <v>15.71</v>
      </c>
      <c r="T783" s="539" t="n">
        <f aca="false">IF($O783&gt;$W$4,ROUND(IF($O783&lt;3,0,IF($O783&gt;4.5,1.5*$H783*$P783,($O783-3)*$H783*$P783)),2),0)</f>
        <v>0</v>
      </c>
      <c r="U783" s="539" t="n">
        <f aca="false">IF($O783&gt;$W$4,ROUND(IF($O783&lt;4.5,0,IF($O783&gt;6,($O783-4.5)*$H783*$P783,($O783-4.5)*$H783*$P783)),2),0)</f>
        <v>0</v>
      </c>
      <c r="V783" s="540" t="n">
        <f aca="false">IF($O783&gt;$W$4,IF($O783&lt;=4,ROUND($H783*($O783+0.5)*2,2),0),0)</f>
        <v>163.8</v>
      </c>
      <c r="W783" s="541" t="n">
        <f aca="false">IF($O783&gt;$W$4,IF($O783&gt;4,ROUND($H783*($O783+0.5)*2,2),0),0)</f>
        <v>0</v>
      </c>
      <c r="X783" s="558" t="str">
        <f aca="false">A783</f>
        <v>RE1</v>
      </c>
      <c r="Y783" s="560" t="n">
        <f aca="false">IF($D783=0.4,1.2,IF($D783=0.6,1.2,IF($D783=0.8,1.3,IF($D783=1,1.5,IF($D783=1.2,1.7,IF($D783&lt;=2,2,"--"))))))</f>
        <v>1.2</v>
      </c>
      <c r="Z783" s="564" t="s">
        <v>1151</v>
      </c>
      <c r="AA783" s="561" t="n">
        <f aca="false">Y783</f>
        <v>1.2</v>
      </c>
      <c r="AB783" s="543" t="n">
        <f aca="false">IF($Y783="--","--",I783)</f>
        <v>1.5</v>
      </c>
      <c r="AC783" s="544" t="n">
        <f aca="false">IF($Y783="--","--",IF(D783&gt;1.5,0.15,ROUND($D783*0.1,2)))</f>
        <v>0.06</v>
      </c>
      <c r="AD783" s="544" t="n">
        <f aca="false">IF($Y783="--","--",0.15)</f>
        <v>0.15</v>
      </c>
      <c r="AE783" s="545" t="n">
        <f aca="false">IF($Y783="--","--",ROUND(AB783+AC783+AD783,2))</f>
        <v>1.71</v>
      </c>
      <c r="AF783" s="565" t="n">
        <f aca="false">IF($Y783="--","--",IF($AB783&lt;=2,$Y783+1,($Y783+1)+ROUNDUP($AB783-2,0)*0.1))</f>
        <v>2.2</v>
      </c>
      <c r="AG783" s="566" t="n">
        <f aca="false">IF($D783=0.4,0.92,IF($D783=0.6,0.68,IF($D783=0.8,0.74,IF($D783=1,0.7,IF($D783=1.2,0.66,IF($D783=1.5,0.6,IF($D783&lt;=2,(2.4-(D783+0.3)),"--")))))))</f>
        <v>0.68</v>
      </c>
      <c r="AH783" s="547" t="n">
        <f aca="false">IF($Y783="--","--",IF($AE783&lt;=$W$4,ROUND(IF($AE783&lt;1.5,$AE783*$AF783*$AG783,1.5*$AF783*$AG783),2),0))</f>
        <v>0</v>
      </c>
      <c r="AI783" s="547" t="n">
        <f aca="false">IF($Y783="--","--",IF($AE783&gt;$W$4,ROUND(IF($AE783&lt;1.5,$AE783*$AF783*$AG783,1.5*$AF783*$AG783),2),0))</f>
        <v>2.24</v>
      </c>
      <c r="AJ783" s="547" t="n">
        <f aca="false">IF($Y783="--","--",IF($AE783&gt;$W$4,ROUND(IF($AE783&lt;1.5,0,IF($AE783&gt;3,1.5*$AF783*$AG783,($AE783-1.5)*$AF783*$AG783)),2),0))</f>
        <v>0.31</v>
      </c>
      <c r="AK783" s="547" t="n">
        <f aca="false">IF($Y783="--","--",IF($AE783&gt;$W$4,ROUND(IF($AE783&lt;3,0,IF($AE783&gt;4.5,1.5*$AF783*$AG783,($AE783-3)*$AF783*$AG783)),2),0))</f>
        <v>0</v>
      </c>
      <c r="AL783" s="547" t="n">
        <f aca="false">IF($Y783="--","--",IF($AE783&gt;$W$4,ROUND(IF($AE783&lt;4.5,0,IF($AE783&gt;6,($AE783-4.5)*$AF783*$AG783,($AE783-4.5)*$AF783*$AG783)),2),0))</f>
        <v>0</v>
      </c>
      <c r="AM783" s="544" t="n">
        <f aca="false">IF($Y783="--","--",IF($AE783&gt;$W$4,IF($AE783&lt;=4,ROUND(($AG783*4)*($AE783+0.5)*2,2),0),0))</f>
        <v>12.02</v>
      </c>
      <c r="AN783" s="548" t="n">
        <f aca="false">IF($Y783="--","--",IF($AE783&gt;$W$4,IF($AE783&gt;4,ROUND(($AG783*4)*($AE783+0.5)*2,2),0),0))</f>
        <v>0</v>
      </c>
      <c r="AO783" s="558" t="s">
        <v>1829</v>
      </c>
      <c r="AP783" s="570" t="s">
        <v>10</v>
      </c>
      <c r="AQ783" s="571" t="s">
        <v>1830</v>
      </c>
      <c r="AR783" s="560" t="n">
        <v>0.6</v>
      </c>
      <c r="AS783" s="561"/>
      <c r="AT783" s="561"/>
      <c r="AU783" s="562" t="n">
        <v>35</v>
      </c>
      <c r="AV783" s="560" t="n">
        <f aca="false">IF($Y783="--","--",Y783+0.2)</f>
        <v>1.4</v>
      </c>
      <c r="AW783" s="564" t="s">
        <v>1151</v>
      </c>
      <c r="AX783" s="561" t="n">
        <f aca="false">AV783</f>
        <v>1.4</v>
      </c>
      <c r="AY783" s="538" t="n">
        <f aca="false">IF(D783&gt;2,AU783,AU783-AV783)</f>
        <v>33.6</v>
      </c>
      <c r="AZ783" s="538" t="n">
        <f aca="false">N783</f>
        <v>0.12</v>
      </c>
      <c r="BA783" s="538" t="n">
        <f aca="false">P783</f>
        <v>1.32</v>
      </c>
      <c r="BB783" s="537" t="n">
        <f aca="false">IF(F783=0,IF(ROUND(AY783*(((N783*P783)+(((D783+M783*2)/6)*P783))-ROUND(((D783+M783*2)^2)*((PI()*96.379/(4*360))-((SIN((96.379/2)*PI()/180))*(COS((96.379/2)*PI()/180))/4)),4)),2),ROUND(AY783*(((N783*P783)+(((D783+M783*2)/4)*P783))-ROUND(((D783+M783*2)^2)*((PI()*120/(4*360))-((SIN((120/2)*PI()/180))*(COS((120/2)*PI()/180))/4)),4)),2)),0)</f>
        <v>10.63</v>
      </c>
      <c r="BC783" s="549" t="n">
        <f aca="false">IF(F783&gt;0,ROUND(AY783*N783*P783,2),0)</f>
        <v>0</v>
      </c>
      <c r="BD783" s="549" t="n">
        <f aca="false">SUM(Q783:U783,AH783:AL783)</f>
        <v>87.56</v>
      </c>
      <c r="BE783" s="549" t="n">
        <f aca="false">IF(F783=0,ROUND((PI()*((D783+M783*2)^2)/4)*AY783,2),ROUND((D783+M783*2)*(F783+M783*2)*AY783,2))</f>
        <v>13.68</v>
      </c>
      <c r="BF783" s="572" t="n">
        <f aca="false">IF(($I783+M783-0.15)&lt;=2,($I783+M783+0.15),IF(($I783+M783)&lt;=3,2.35,($I783+M783+0.2)-0.85))</f>
        <v>1.71</v>
      </c>
      <c r="BG783" s="572" t="n">
        <f aca="false">IF(D783&gt;2,(I783-F783-M783-0.11),IF(($I783+M783)&lt;=2,0,IF(($I783+M783)&gt;3,0.85,(I783+M783+0.2-BF783))))</f>
        <v>0</v>
      </c>
      <c r="BH783" s="572" t="n">
        <f aca="false">IF(D783&gt;2,ROUND(((1.42+0.4)+(0.91+0.4))*2*BG783,2),ROUND(AV783*AX783*BF783,2))</f>
        <v>3.35</v>
      </c>
      <c r="BI783" s="572" t="n">
        <f aca="false">ROUND(((PI()*0.9^2)/4)*BG783,2)</f>
        <v>0</v>
      </c>
      <c r="BJ783" s="550" t="n">
        <f aca="false">ROUND(BD783-BE783-BH783-BI783-BB783-BC783,2)</f>
        <v>59.9</v>
      </c>
      <c r="BK783" s="516"/>
    </row>
    <row r="784" customFormat="false" ht="14.25" hidden="false" customHeight="false" outlineLevel="0" collapsed="false">
      <c r="A784" s="558" t="s">
        <v>1830</v>
      </c>
      <c r="B784" s="570" t="s">
        <v>10</v>
      </c>
      <c r="C784" s="571" t="s">
        <v>1831</v>
      </c>
      <c r="D784" s="560" t="n">
        <v>0.6</v>
      </c>
      <c r="E784" s="561"/>
      <c r="F784" s="561"/>
      <c r="G784" s="560" t="s">
        <v>1150</v>
      </c>
      <c r="H784" s="562" t="n">
        <v>40</v>
      </c>
      <c r="I784" s="563" t="n">
        <v>1.91645</v>
      </c>
      <c r="J784" s="563" t="n">
        <v>2.11265</v>
      </c>
      <c r="K784" s="536" t="n">
        <v>0</v>
      </c>
      <c r="L784" s="537" t="n">
        <f aca="false">ROUND((I784+J784)/2,2)</f>
        <v>2.01</v>
      </c>
      <c r="M784" s="538" t="n">
        <f aca="false">IF(F784=0,ROUND($D784*0.1,2),IF(D784&gt;2.8,0.18,0.15))</f>
        <v>0.06</v>
      </c>
      <c r="N784" s="538" t="n">
        <f aca="false">IF(F784=0,IF(ROUND($D784/4,2),IF(ROUND(($D784*1.2)/6,2)&lt;0.1,0.1,ROUND(($D784*1.2)/6,2))),0.5)</f>
        <v>0.12</v>
      </c>
      <c r="O784" s="537" t="n">
        <f aca="false">L784+M784+N784</f>
        <v>2.19</v>
      </c>
      <c r="P784" s="537" t="n">
        <f aca="false">IF(O784&lt;2,(D784+M784*2)+0.6,(D784+M784*2)+0.6+ROUNDUP(O784-2,0)*0.1)</f>
        <v>1.42</v>
      </c>
      <c r="Q784" s="539" t="n">
        <f aca="false">IF($O784&lt;=$W$4,ROUND(IF($O784&lt;1.5,$O784*$H784*$P784,1.5*$H784*$P784),2),0)</f>
        <v>0</v>
      </c>
      <c r="R784" s="539" t="n">
        <f aca="false">IF($O784&gt;$W$4,ROUND(IF($O784&lt;1.5,$O784*$H784*$P784,1.5*$H784*$P784),2),0)</f>
        <v>85.2</v>
      </c>
      <c r="S784" s="539" t="n">
        <f aca="false">IF($O784&gt;$W$4,ROUND(IF($O784&lt;1.5,0,IF($O784&gt;3,1.5*$H784*$P784,($O784-1.5)*$H784*$P784)),2),0)</f>
        <v>39.19</v>
      </c>
      <c r="T784" s="539" t="n">
        <f aca="false">IF($O784&gt;$W$4,ROUND(IF($O784&lt;3,0,IF($O784&gt;4.5,1.5*$H784*$P784,($O784-3)*$H784*$P784)),2),0)</f>
        <v>0</v>
      </c>
      <c r="U784" s="539" t="n">
        <f aca="false">IF($O784&gt;$W$4,ROUND(IF($O784&lt;4.5,0,IF($O784&gt;6,($O784-4.5)*$H784*$P784,($O784-4.5)*$H784*$P784)),2),0)</f>
        <v>0</v>
      </c>
      <c r="V784" s="540" t="n">
        <f aca="false">IF($O784&gt;$W$4,IF($O784&lt;=4,ROUND($H784*($O784+0.5)*2,2),0),0)</f>
        <v>215.2</v>
      </c>
      <c r="W784" s="541" t="n">
        <f aca="false">IF($O784&gt;$W$4,IF($O784&gt;4,ROUND($H784*($O784+0.5)*2,2),0),0)</f>
        <v>0</v>
      </c>
      <c r="X784" s="558" t="str">
        <f aca="false">A784</f>
        <v>RE2</v>
      </c>
      <c r="Y784" s="560" t="n">
        <f aca="false">IF($D784=0.4,1.2,IF($D784=0.6,1.2,IF($D784=0.8,1.3,IF($D784=1,1.5,IF($D784=1.2,1.7,IF($D784&lt;=2,2,"--"))))))</f>
        <v>1.2</v>
      </c>
      <c r="Z784" s="564" t="s">
        <v>1151</v>
      </c>
      <c r="AA784" s="561" t="n">
        <f aca="false">Y784</f>
        <v>1.2</v>
      </c>
      <c r="AB784" s="543" t="n">
        <f aca="false">IF($Y784="--","--",I784)</f>
        <v>1.91645</v>
      </c>
      <c r="AC784" s="544" t="n">
        <f aca="false">IF($Y784="--","--",IF(D784&gt;1.5,0.15,ROUND($D784*0.1,2)))</f>
        <v>0.06</v>
      </c>
      <c r="AD784" s="544" t="n">
        <f aca="false">IF($Y784="--","--",0.15)</f>
        <v>0.15</v>
      </c>
      <c r="AE784" s="545" t="n">
        <f aca="false">IF($Y784="--","--",ROUND(AB784+AC784+AD784,2))</f>
        <v>2.13</v>
      </c>
      <c r="AF784" s="565" t="n">
        <f aca="false">IF($Y784="--","--",IF($AB784&lt;=2,$Y784+1,($Y784+1)+ROUNDUP($AB784-2,0)*0.1))</f>
        <v>2.2</v>
      </c>
      <c r="AG784" s="566" t="n">
        <f aca="false">IF($D784=0.4,0.92,IF($D784=0.6,0.68,IF($D784=0.8,0.74,IF($D784=1,0.7,IF($D784=1.2,0.66,IF($D784=1.5,0.6,IF($D784&lt;=2,(2.4-(D784+0.3)),"--")))))))</f>
        <v>0.68</v>
      </c>
      <c r="AH784" s="547" t="n">
        <f aca="false">IF($Y784="--","--",IF($AE784&lt;=$W$4,ROUND(IF($AE784&lt;1.5,$AE784*$AF784*$AG784,1.5*$AF784*$AG784),2),0))</f>
        <v>0</v>
      </c>
      <c r="AI784" s="547" t="n">
        <f aca="false">IF($Y784="--","--",IF($AE784&gt;$W$4,ROUND(IF($AE784&lt;1.5,$AE784*$AF784*$AG784,1.5*$AF784*$AG784),2),0))</f>
        <v>2.24</v>
      </c>
      <c r="AJ784" s="547" t="n">
        <f aca="false">IF($Y784="--","--",IF($AE784&gt;$W$4,ROUND(IF($AE784&lt;1.5,0,IF($AE784&gt;3,1.5*$AF784*$AG784,($AE784-1.5)*$AF784*$AG784)),2),0))</f>
        <v>0.94</v>
      </c>
      <c r="AK784" s="547" t="n">
        <f aca="false">IF($Y784="--","--",IF($AE784&gt;$W$4,ROUND(IF($AE784&lt;3,0,IF($AE784&gt;4.5,1.5*$AF784*$AG784,($AE784-3)*$AF784*$AG784)),2),0))</f>
        <v>0</v>
      </c>
      <c r="AL784" s="547" t="n">
        <f aca="false">IF($Y784="--","--",IF($AE784&gt;$W$4,ROUND(IF($AE784&lt;4.5,0,IF($AE784&gt;6,($AE784-4.5)*$AF784*$AG784,($AE784-4.5)*$AF784*$AG784)),2),0))</f>
        <v>0</v>
      </c>
      <c r="AM784" s="544" t="n">
        <f aca="false">IF($Y784="--","--",IF($AE784&gt;$W$4,IF($AE784&lt;=4,ROUND(($AG784*4)*($AE784+0.5)*2,2),0),0))</f>
        <v>14.31</v>
      </c>
      <c r="AN784" s="548" t="n">
        <f aca="false">IF($Y784="--","--",IF($AE784&gt;$W$4,IF($AE784&gt;4,ROUND(($AG784*4)*($AE784+0.5)*2,2),0),0))</f>
        <v>0</v>
      </c>
      <c r="AO784" s="558" t="s">
        <v>1830</v>
      </c>
      <c r="AP784" s="570" t="s">
        <v>10</v>
      </c>
      <c r="AQ784" s="571" t="s">
        <v>1831</v>
      </c>
      <c r="AR784" s="560" t="n">
        <v>0.6</v>
      </c>
      <c r="AS784" s="561"/>
      <c r="AT784" s="561"/>
      <c r="AU784" s="562" t="n">
        <v>40</v>
      </c>
      <c r="AV784" s="560" t="n">
        <f aca="false">IF($Y784="--","--",Y784+0.2)</f>
        <v>1.4</v>
      </c>
      <c r="AW784" s="564" t="s">
        <v>1151</v>
      </c>
      <c r="AX784" s="561" t="n">
        <f aca="false">AV784</f>
        <v>1.4</v>
      </c>
      <c r="AY784" s="538" t="n">
        <f aca="false">IF(D784&gt;2,AU784,AU784-AV784)</f>
        <v>38.6</v>
      </c>
      <c r="AZ784" s="538" t="n">
        <f aca="false">N784</f>
        <v>0.12</v>
      </c>
      <c r="BA784" s="538" t="n">
        <f aca="false">P784</f>
        <v>1.42</v>
      </c>
      <c r="BB784" s="537" t="n">
        <f aca="false">IF(F784=0,IF(ROUND(AY784*(((N784*P784)+(((D784+M784*2)/6)*P784))-ROUND(((D784+M784*2)^2)*((PI()*96.379/(4*360))-((SIN((96.379/2)*PI()/180))*(COS((96.379/2)*PI()/180))/4)),4)),2),ROUND(AY784*(((N784*P784)+(((D784+M784*2)/4)*P784))-ROUND(((D784+M784*2)^2)*((PI()*120/(4*360))-((SIN((120/2)*PI()/180))*(COS((120/2)*PI()/180))/4)),4)),2)),0)</f>
        <v>13.37</v>
      </c>
      <c r="BC784" s="549" t="n">
        <f aca="false">IF(F784&gt;0,ROUND(AY784*N784*P784,2),0)</f>
        <v>0</v>
      </c>
      <c r="BD784" s="549" t="n">
        <f aca="false">SUM(Q784:U784,AH784:AL784)</f>
        <v>127.57</v>
      </c>
      <c r="BE784" s="549" t="n">
        <f aca="false">IF(F784=0,ROUND((PI()*((D784+M784*2)^2)/4)*AY784,2),ROUND((D784+M784*2)*(F784+M784*2)*AY784,2))</f>
        <v>15.72</v>
      </c>
      <c r="BF784" s="572" t="n">
        <f aca="false">IF(($I784+M784-0.15)&lt;=2,($I784+M784+0.15),IF(($I784+M784)&lt;=3,2.35,($I784+M784+0.2)-0.85))</f>
        <v>2.12645</v>
      </c>
      <c r="BG784" s="572" t="n">
        <f aca="false">IF(D784&gt;2,(I784-F784-M784-0.11),IF(($I784+M784)&lt;=2,0,IF(($I784+M784)&gt;3,0.85,(I784+M784+0.2-BF784))))</f>
        <v>0</v>
      </c>
      <c r="BH784" s="572" t="n">
        <f aca="false">IF(D784&gt;2,ROUND(((1.42+0.4)+(0.91+0.4))*2*BG784,2),ROUND(AV784*AX784*BF784,2))</f>
        <v>4.17</v>
      </c>
      <c r="BI784" s="572" t="n">
        <f aca="false">ROUND(((PI()*0.9^2)/4)*BG784,2)</f>
        <v>0</v>
      </c>
      <c r="BJ784" s="550" t="n">
        <f aca="false">ROUND(BD784-BE784-BH784-BI784-BB784-BC784,2)</f>
        <v>94.31</v>
      </c>
      <c r="BK784" s="516"/>
    </row>
    <row r="785" customFormat="false" ht="14.25" hidden="false" customHeight="false" outlineLevel="0" collapsed="false">
      <c r="A785" s="558" t="s">
        <v>1831</v>
      </c>
      <c r="B785" s="570" t="s">
        <v>10</v>
      </c>
      <c r="C785" s="571" t="s">
        <v>1832</v>
      </c>
      <c r="D785" s="560" t="n">
        <v>0.6</v>
      </c>
      <c r="E785" s="561"/>
      <c r="F785" s="561"/>
      <c r="G785" s="560" t="s">
        <v>1150</v>
      </c>
      <c r="H785" s="562" t="n">
        <v>40</v>
      </c>
      <c r="I785" s="563" t="n">
        <v>2.11265</v>
      </c>
      <c r="J785" s="563" t="n">
        <v>2.31275</v>
      </c>
      <c r="K785" s="536" t="n">
        <v>0</v>
      </c>
      <c r="L785" s="537" t="n">
        <f aca="false">ROUND((I785+J785)/2,2)</f>
        <v>2.21</v>
      </c>
      <c r="M785" s="538" t="n">
        <f aca="false">IF(F785=0,ROUND($D785*0.1,2),IF(D785&gt;2.8,0.18,0.15))</f>
        <v>0.06</v>
      </c>
      <c r="N785" s="538" t="n">
        <f aca="false">IF(F785=0,IF(ROUND($D785/4,2),IF(ROUND(($D785*1.2)/6,2)&lt;0.1,0.1,ROUND(($D785*1.2)/6,2))),0.5)</f>
        <v>0.12</v>
      </c>
      <c r="O785" s="537" t="n">
        <f aca="false">L785+M785+N785</f>
        <v>2.39</v>
      </c>
      <c r="P785" s="537" t="n">
        <f aca="false">IF(O785&lt;2,(D785+M785*2)+0.6,(D785+M785*2)+0.6+ROUNDUP(O785-2,0)*0.1)</f>
        <v>1.42</v>
      </c>
      <c r="Q785" s="539" t="n">
        <f aca="false">IF($O785&lt;=$W$4,ROUND(IF($O785&lt;1.5,$O785*$H785*$P785,1.5*$H785*$P785),2),0)</f>
        <v>0</v>
      </c>
      <c r="R785" s="539" t="n">
        <f aca="false">IF($O785&gt;$W$4,ROUND(IF($O785&lt;1.5,$O785*$H785*$P785,1.5*$H785*$P785),2),0)</f>
        <v>85.2</v>
      </c>
      <c r="S785" s="539" t="n">
        <f aca="false">IF($O785&gt;$W$4,ROUND(IF($O785&lt;1.5,0,IF($O785&gt;3,1.5*$H785*$P785,($O785-1.5)*$H785*$P785)),2),0)</f>
        <v>50.55</v>
      </c>
      <c r="T785" s="539" t="n">
        <f aca="false">IF($O785&gt;$W$4,ROUND(IF($O785&lt;3,0,IF($O785&gt;4.5,1.5*$H785*$P785,($O785-3)*$H785*$P785)),2),0)</f>
        <v>0</v>
      </c>
      <c r="U785" s="539" t="n">
        <f aca="false">IF($O785&gt;$W$4,ROUND(IF($O785&lt;4.5,0,IF($O785&gt;6,($O785-4.5)*$H785*$P785,($O785-4.5)*$H785*$P785)),2),0)</f>
        <v>0</v>
      </c>
      <c r="V785" s="540" t="n">
        <f aca="false">IF($O785&gt;$W$4,IF($O785&lt;=4,ROUND($H785*($O785+0.5)*2,2),0),0)</f>
        <v>231.2</v>
      </c>
      <c r="W785" s="541" t="n">
        <f aca="false">IF($O785&gt;$W$4,IF($O785&gt;4,ROUND($H785*($O785+0.5)*2,2),0),0)</f>
        <v>0</v>
      </c>
      <c r="X785" s="558" t="str">
        <f aca="false">A785</f>
        <v>RE3</v>
      </c>
      <c r="Y785" s="560" t="n">
        <f aca="false">IF($D785=0.4,1.2,IF($D785=0.6,1.2,IF($D785=0.8,1.3,IF($D785=1,1.5,IF($D785=1.2,1.7,IF($D785&lt;=2,2,"--"))))))</f>
        <v>1.2</v>
      </c>
      <c r="Z785" s="564" t="s">
        <v>1151</v>
      </c>
      <c r="AA785" s="561" t="n">
        <f aca="false">Y785</f>
        <v>1.2</v>
      </c>
      <c r="AB785" s="543" t="n">
        <f aca="false">IF($Y785="--","--",I785)</f>
        <v>2.11265</v>
      </c>
      <c r="AC785" s="544" t="n">
        <f aca="false">IF($Y785="--","--",IF(D785&gt;1.5,0.15,ROUND($D785*0.1,2)))</f>
        <v>0.06</v>
      </c>
      <c r="AD785" s="544" t="n">
        <f aca="false">IF($Y785="--","--",0.15)</f>
        <v>0.15</v>
      </c>
      <c r="AE785" s="545" t="n">
        <f aca="false">IF($Y785="--","--",ROUND(AB785+AC785+AD785,2))</f>
        <v>2.32</v>
      </c>
      <c r="AF785" s="565" t="n">
        <f aca="false">IF($Y785="--","--",IF($AB785&lt;=2,$Y785+1,($Y785+1)+ROUNDUP($AB785-2,0)*0.1))</f>
        <v>2.3</v>
      </c>
      <c r="AG785" s="566" t="n">
        <f aca="false">IF($D785=0.4,0.92,IF($D785=0.6,0.68,IF($D785=0.8,0.74,IF($D785=1,0.7,IF($D785=1.2,0.66,IF($D785=1.5,0.6,IF($D785&lt;=2,(2.4-(D785+0.3)),"--")))))))</f>
        <v>0.68</v>
      </c>
      <c r="AH785" s="547" t="n">
        <f aca="false">IF($Y785="--","--",IF($AE785&lt;=$W$4,ROUND(IF($AE785&lt;1.5,$AE785*$AF785*$AG785,1.5*$AF785*$AG785),2),0))</f>
        <v>0</v>
      </c>
      <c r="AI785" s="547" t="n">
        <f aca="false">IF($Y785="--","--",IF($AE785&gt;$W$4,ROUND(IF($AE785&lt;1.5,$AE785*$AF785*$AG785,1.5*$AF785*$AG785),2),0))</f>
        <v>2.35</v>
      </c>
      <c r="AJ785" s="547" t="n">
        <f aca="false">IF($Y785="--","--",IF($AE785&gt;$W$4,ROUND(IF($AE785&lt;1.5,0,IF($AE785&gt;3,1.5*$AF785*$AG785,($AE785-1.5)*$AF785*$AG785)),2),0))</f>
        <v>1.28</v>
      </c>
      <c r="AK785" s="547" t="n">
        <f aca="false">IF($Y785="--","--",IF($AE785&gt;$W$4,ROUND(IF($AE785&lt;3,0,IF($AE785&gt;4.5,1.5*$AF785*$AG785,($AE785-3)*$AF785*$AG785)),2),0))</f>
        <v>0</v>
      </c>
      <c r="AL785" s="547" t="n">
        <f aca="false">IF($Y785="--","--",IF($AE785&gt;$W$4,ROUND(IF($AE785&lt;4.5,0,IF($AE785&gt;6,($AE785-4.5)*$AF785*$AG785,($AE785-4.5)*$AF785*$AG785)),2),0))</f>
        <v>0</v>
      </c>
      <c r="AM785" s="544" t="n">
        <f aca="false">IF($Y785="--","--",IF($AE785&gt;$W$4,IF($AE785&lt;=4,ROUND(($AG785*4)*($AE785+0.5)*2,2),0),0))</f>
        <v>15.34</v>
      </c>
      <c r="AN785" s="548" t="n">
        <f aca="false">IF($Y785="--","--",IF($AE785&gt;$W$4,IF($AE785&gt;4,ROUND(($AG785*4)*($AE785+0.5)*2,2),0),0))</f>
        <v>0</v>
      </c>
      <c r="AO785" s="558" t="s">
        <v>1831</v>
      </c>
      <c r="AP785" s="570" t="s">
        <v>10</v>
      </c>
      <c r="AQ785" s="571" t="s">
        <v>1832</v>
      </c>
      <c r="AR785" s="560" t="n">
        <v>0.6</v>
      </c>
      <c r="AS785" s="561"/>
      <c r="AT785" s="561"/>
      <c r="AU785" s="562" t="n">
        <v>40</v>
      </c>
      <c r="AV785" s="560" t="n">
        <f aca="false">IF($Y785="--","--",Y785+0.2)</f>
        <v>1.4</v>
      </c>
      <c r="AW785" s="564" t="s">
        <v>1151</v>
      </c>
      <c r="AX785" s="561" t="n">
        <f aca="false">AV785</f>
        <v>1.4</v>
      </c>
      <c r="AY785" s="538" t="n">
        <f aca="false">IF(D785&gt;2,AU785,AU785-AV785)</f>
        <v>38.6</v>
      </c>
      <c r="AZ785" s="538" t="n">
        <f aca="false">N785</f>
        <v>0.12</v>
      </c>
      <c r="BA785" s="538" t="n">
        <f aca="false">P785</f>
        <v>1.42</v>
      </c>
      <c r="BB785" s="537" t="n">
        <f aca="false">IF(F785=0,IF(ROUND(AY785*(((N785*P785)+(((D785+M785*2)/6)*P785))-ROUND(((D785+M785*2)^2)*((PI()*96.379/(4*360))-((SIN((96.379/2)*PI()/180))*(COS((96.379/2)*PI()/180))/4)),4)),2),ROUND(AY785*(((N785*P785)+(((D785+M785*2)/4)*P785))-ROUND(((D785+M785*2)^2)*((PI()*120/(4*360))-((SIN((120/2)*PI()/180))*(COS((120/2)*PI()/180))/4)),4)),2)),0)</f>
        <v>13.37</v>
      </c>
      <c r="BC785" s="549" t="n">
        <f aca="false">IF(F785&gt;0,ROUND(AY785*N785*P785,2),0)</f>
        <v>0</v>
      </c>
      <c r="BD785" s="549" t="n">
        <f aca="false">SUM(Q785:U785,AH785:AL785)</f>
        <v>139.38</v>
      </c>
      <c r="BE785" s="549" t="n">
        <f aca="false">IF(F785=0,ROUND((PI()*((D785+M785*2)^2)/4)*AY785,2),ROUND((D785+M785*2)*(F785+M785*2)*AY785,2))</f>
        <v>15.72</v>
      </c>
      <c r="BF785" s="572" t="n">
        <f aca="false">IF(($I785+M785-0.15)&lt;=2,($I785+M785+0.15),IF(($I785+M785)&lt;=3,2.35,($I785+M785+0.2)-0.85))</f>
        <v>2.35</v>
      </c>
      <c r="BG785" s="572" t="n">
        <f aca="false">IF(D785&gt;2,(I785-F785-M785-0.11),IF(($I785+M785)&lt;=2,0,IF(($I785+M785)&gt;3,0.85,(I785+M785+0.2-BF785))))</f>
        <v>0.0226500000000001</v>
      </c>
      <c r="BH785" s="572" t="n">
        <f aca="false">IF(D785&gt;2,ROUND(((1.42+0.4)+(0.91+0.4))*2*BG785,2),ROUND(AV785*AX785*BF785,2))</f>
        <v>4.61</v>
      </c>
      <c r="BI785" s="572" t="n">
        <f aca="false">ROUND(((PI()*0.9^2)/4)*BG785,2)</f>
        <v>0.01</v>
      </c>
      <c r="BJ785" s="550" t="n">
        <f aca="false">ROUND(BD785-BE785-BH785-BI785-BB785-BC785,2)</f>
        <v>105.67</v>
      </c>
      <c r="BK785" s="516"/>
    </row>
    <row r="786" customFormat="false" ht="14.25" hidden="false" customHeight="false" outlineLevel="0" collapsed="false">
      <c r="A786" s="558" t="s">
        <v>1832</v>
      </c>
      <c r="B786" s="570" t="s">
        <v>10</v>
      </c>
      <c r="C786" s="571" t="s">
        <v>1833</v>
      </c>
      <c r="D786" s="560" t="n">
        <v>0.6</v>
      </c>
      <c r="E786" s="561"/>
      <c r="F786" s="561"/>
      <c r="G786" s="560" t="s">
        <v>1150</v>
      </c>
      <c r="H786" s="562" t="n">
        <v>40</v>
      </c>
      <c r="I786" s="563" t="n">
        <v>2.31275</v>
      </c>
      <c r="J786" s="563" t="n">
        <v>2.52305</v>
      </c>
      <c r="K786" s="536" t="n">
        <v>0</v>
      </c>
      <c r="L786" s="537" t="n">
        <f aca="false">ROUND((I786+J786)/2,2)</f>
        <v>2.42</v>
      </c>
      <c r="M786" s="538" t="n">
        <f aca="false">IF(F786=0,ROUND($D786*0.1,2),IF(D786&gt;2.8,0.18,0.15))</f>
        <v>0.06</v>
      </c>
      <c r="N786" s="538" t="n">
        <f aca="false">IF(F786=0,IF(ROUND($D786/4,2),IF(ROUND(($D786*1.2)/6,2)&lt;0.1,0.1,ROUND(($D786*1.2)/6,2))),0.5)</f>
        <v>0.12</v>
      </c>
      <c r="O786" s="537" t="n">
        <f aca="false">L786+M786+N786</f>
        <v>2.6</v>
      </c>
      <c r="P786" s="537" t="n">
        <f aca="false">IF(O786&lt;2,(D786+M786*2)+0.6,(D786+M786*2)+0.6+ROUNDUP(O786-2,0)*0.1)</f>
        <v>1.42</v>
      </c>
      <c r="Q786" s="539" t="n">
        <f aca="false">IF($O786&lt;=$W$4,ROUND(IF($O786&lt;1.5,$O786*$H786*$P786,1.5*$H786*$P786),2),0)</f>
        <v>0</v>
      </c>
      <c r="R786" s="539" t="n">
        <f aca="false">IF($O786&gt;$W$4,ROUND(IF($O786&lt;1.5,$O786*$H786*$P786,1.5*$H786*$P786),2),0)</f>
        <v>85.2</v>
      </c>
      <c r="S786" s="539" t="n">
        <f aca="false">IF($O786&gt;$W$4,ROUND(IF($O786&lt;1.5,0,IF($O786&gt;3,1.5*$H786*$P786,($O786-1.5)*$H786*$P786)),2),0)</f>
        <v>62.48</v>
      </c>
      <c r="T786" s="539" t="n">
        <f aca="false">IF($O786&gt;$W$4,ROUND(IF($O786&lt;3,0,IF($O786&gt;4.5,1.5*$H786*$P786,($O786-3)*$H786*$P786)),2),0)</f>
        <v>0</v>
      </c>
      <c r="U786" s="539" t="n">
        <f aca="false">IF($O786&gt;$W$4,ROUND(IF($O786&lt;4.5,0,IF($O786&gt;6,($O786-4.5)*$H786*$P786,($O786-4.5)*$H786*$P786)),2),0)</f>
        <v>0</v>
      </c>
      <c r="V786" s="540" t="n">
        <f aca="false">IF($O786&gt;$W$4,IF($O786&lt;=4,ROUND($H786*($O786+0.5)*2,2),0),0)</f>
        <v>248</v>
      </c>
      <c r="W786" s="541" t="n">
        <f aca="false">IF($O786&gt;$W$4,IF($O786&gt;4,ROUND($H786*($O786+0.5)*2,2),0),0)</f>
        <v>0</v>
      </c>
      <c r="X786" s="558" t="str">
        <f aca="false">A786</f>
        <v>RE4</v>
      </c>
      <c r="Y786" s="560" t="n">
        <f aca="false">IF($D786=0.4,1.2,IF($D786=0.6,1.2,IF($D786=0.8,1.3,IF($D786=1,1.5,IF($D786=1.2,1.7,IF($D786&lt;=2,2,"--"))))))</f>
        <v>1.2</v>
      </c>
      <c r="Z786" s="564" t="s">
        <v>1151</v>
      </c>
      <c r="AA786" s="561" t="n">
        <f aca="false">Y786</f>
        <v>1.2</v>
      </c>
      <c r="AB786" s="543" t="n">
        <f aca="false">IF($Y786="--","--",I786)</f>
        <v>2.31275</v>
      </c>
      <c r="AC786" s="544" t="n">
        <f aca="false">IF($Y786="--","--",IF(D786&gt;1.5,0.15,ROUND($D786*0.1,2)))</f>
        <v>0.06</v>
      </c>
      <c r="AD786" s="544" t="n">
        <f aca="false">IF($Y786="--","--",0.15)</f>
        <v>0.15</v>
      </c>
      <c r="AE786" s="545" t="n">
        <f aca="false">IF($Y786="--","--",ROUND(AB786+AC786+AD786,2))</f>
        <v>2.52</v>
      </c>
      <c r="AF786" s="565" t="n">
        <f aca="false">IF($Y786="--","--",IF($AB786&lt;=2,$Y786+1,($Y786+1)+ROUNDUP($AB786-2,0)*0.1))</f>
        <v>2.3</v>
      </c>
      <c r="AG786" s="566" t="n">
        <f aca="false">IF($D786=0.4,0.92,IF($D786=0.6,0.68,IF($D786=0.8,0.74,IF($D786=1,0.7,IF($D786=1.2,0.66,IF($D786=1.5,0.6,IF($D786&lt;=2,(2.4-(D786+0.3)),"--")))))))</f>
        <v>0.68</v>
      </c>
      <c r="AH786" s="547" t="n">
        <f aca="false">IF($Y786="--","--",IF($AE786&lt;=$W$4,ROUND(IF($AE786&lt;1.5,$AE786*$AF786*$AG786,1.5*$AF786*$AG786),2),0))</f>
        <v>0</v>
      </c>
      <c r="AI786" s="547" t="n">
        <f aca="false">IF($Y786="--","--",IF($AE786&gt;$W$4,ROUND(IF($AE786&lt;1.5,$AE786*$AF786*$AG786,1.5*$AF786*$AG786),2),0))</f>
        <v>2.35</v>
      </c>
      <c r="AJ786" s="547" t="n">
        <f aca="false">IF($Y786="--","--",IF($AE786&gt;$W$4,ROUND(IF($AE786&lt;1.5,0,IF($AE786&gt;3,1.5*$AF786*$AG786,($AE786-1.5)*$AF786*$AG786)),2),0))</f>
        <v>1.6</v>
      </c>
      <c r="AK786" s="547" t="n">
        <f aca="false">IF($Y786="--","--",IF($AE786&gt;$W$4,ROUND(IF($AE786&lt;3,0,IF($AE786&gt;4.5,1.5*$AF786*$AG786,($AE786-3)*$AF786*$AG786)),2),0))</f>
        <v>0</v>
      </c>
      <c r="AL786" s="547" t="n">
        <f aca="false">IF($Y786="--","--",IF($AE786&gt;$W$4,ROUND(IF($AE786&lt;4.5,0,IF($AE786&gt;6,($AE786-4.5)*$AF786*$AG786,($AE786-4.5)*$AF786*$AG786)),2),0))</f>
        <v>0</v>
      </c>
      <c r="AM786" s="544" t="n">
        <f aca="false">IF($Y786="--","--",IF($AE786&gt;$W$4,IF($AE786&lt;=4,ROUND(($AG786*4)*($AE786+0.5)*2,2),0),0))</f>
        <v>16.43</v>
      </c>
      <c r="AN786" s="548" t="n">
        <f aca="false">IF($Y786="--","--",IF($AE786&gt;$W$4,IF($AE786&gt;4,ROUND(($AG786*4)*($AE786+0.5)*2,2),0),0))</f>
        <v>0</v>
      </c>
      <c r="AO786" s="558" t="s">
        <v>1832</v>
      </c>
      <c r="AP786" s="570" t="s">
        <v>10</v>
      </c>
      <c r="AQ786" s="571" t="s">
        <v>1833</v>
      </c>
      <c r="AR786" s="560" t="n">
        <v>0.6</v>
      </c>
      <c r="AS786" s="561"/>
      <c r="AT786" s="561"/>
      <c r="AU786" s="562" t="n">
        <v>40</v>
      </c>
      <c r="AV786" s="560" t="n">
        <f aca="false">IF($Y786="--","--",Y786+0.2)</f>
        <v>1.4</v>
      </c>
      <c r="AW786" s="564" t="s">
        <v>1151</v>
      </c>
      <c r="AX786" s="561" t="n">
        <f aca="false">AV786</f>
        <v>1.4</v>
      </c>
      <c r="AY786" s="538" t="n">
        <f aca="false">IF(D786&gt;2,AU786,AU786-AV786)</f>
        <v>38.6</v>
      </c>
      <c r="AZ786" s="538" t="n">
        <f aca="false">N786</f>
        <v>0.12</v>
      </c>
      <c r="BA786" s="538" t="n">
        <f aca="false">P786</f>
        <v>1.42</v>
      </c>
      <c r="BB786" s="537" t="n">
        <f aca="false">IF(F786=0,IF(ROUND(AY786*(((N786*P786)+(((D786+M786*2)/6)*P786))-ROUND(((D786+M786*2)^2)*((PI()*96.379/(4*360))-((SIN((96.379/2)*PI()/180))*(COS((96.379/2)*PI()/180))/4)),4)),2),ROUND(AY786*(((N786*P786)+(((D786+M786*2)/4)*P786))-ROUND(((D786+M786*2)^2)*((PI()*120/(4*360))-((SIN((120/2)*PI()/180))*(COS((120/2)*PI()/180))/4)),4)),2)),0)</f>
        <v>13.37</v>
      </c>
      <c r="BC786" s="549" t="n">
        <f aca="false">IF(F786&gt;0,ROUND(AY786*N786*P786,2),0)</f>
        <v>0</v>
      </c>
      <c r="BD786" s="549" t="n">
        <f aca="false">SUM(Q786:U786,AH786:AL786)</f>
        <v>151.63</v>
      </c>
      <c r="BE786" s="549" t="n">
        <f aca="false">IF(F786=0,ROUND((PI()*((D786+M786*2)^2)/4)*AY786,2),ROUND((D786+M786*2)*(F786+M786*2)*AY786,2))</f>
        <v>15.72</v>
      </c>
      <c r="BF786" s="572" t="n">
        <f aca="false">IF(($I786+M786-0.15)&lt;=2,($I786+M786+0.15),IF(($I786+M786)&lt;=3,2.35,($I786+M786+0.2)-0.85))</f>
        <v>2.35</v>
      </c>
      <c r="BG786" s="572" t="n">
        <f aca="false">IF(D786&gt;2,(I786-F786-M786-0.11),IF(($I786+M786)&lt;=2,0,IF(($I786+M786)&gt;3,0.85,(I786+M786+0.2-BF786))))</f>
        <v>0.22275</v>
      </c>
      <c r="BH786" s="572" t="n">
        <f aca="false">IF(D786&gt;2,ROUND(((1.42+0.4)+(0.91+0.4))*2*BG786,2),ROUND(AV786*AX786*BF786,2))</f>
        <v>4.61</v>
      </c>
      <c r="BI786" s="572" t="n">
        <f aca="false">ROUND(((PI()*0.9^2)/4)*BG786,2)</f>
        <v>0.14</v>
      </c>
      <c r="BJ786" s="550" t="n">
        <f aca="false">ROUND(BD786-BE786-BH786-BI786-BB786-BC786,2)</f>
        <v>117.79</v>
      </c>
      <c r="BK786" s="516"/>
    </row>
    <row r="787" customFormat="false" ht="14.25" hidden="false" customHeight="false" outlineLevel="0" collapsed="false">
      <c r="A787" s="558" t="s">
        <v>1833</v>
      </c>
      <c r="B787" s="570" t="s">
        <v>10</v>
      </c>
      <c r="C787" s="571" t="s">
        <v>1834</v>
      </c>
      <c r="D787" s="560" t="n">
        <v>0.6</v>
      </c>
      <c r="E787" s="561"/>
      <c r="F787" s="561"/>
      <c r="G787" s="560" t="s">
        <v>1150</v>
      </c>
      <c r="H787" s="562" t="n">
        <v>40</v>
      </c>
      <c r="I787" s="563" t="n">
        <v>2.52305</v>
      </c>
      <c r="J787" s="563" t="n">
        <v>2.72805</v>
      </c>
      <c r="K787" s="536" t="n">
        <v>0</v>
      </c>
      <c r="L787" s="537" t="n">
        <f aca="false">ROUND((I787+J787)/2,2)</f>
        <v>2.63</v>
      </c>
      <c r="M787" s="538" t="n">
        <f aca="false">IF(F787=0,ROUND($D787*0.1,2),IF(D787&gt;2.8,0.18,0.15))</f>
        <v>0.06</v>
      </c>
      <c r="N787" s="538" t="n">
        <f aca="false">IF(F787=0,IF(ROUND($D787/4,2),IF(ROUND(($D787*1.2)/6,2)&lt;0.1,0.1,ROUND(($D787*1.2)/6,2))),0.5)</f>
        <v>0.12</v>
      </c>
      <c r="O787" s="537" t="n">
        <f aca="false">L787+M787+N787</f>
        <v>2.81</v>
      </c>
      <c r="P787" s="537" t="n">
        <f aca="false">IF(O787&lt;2,(D787+M787*2)+0.6,(D787+M787*2)+0.6+ROUNDUP(O787-2,0)*0.1)</f>
        <v>1.42</v>
      </c>
      <c r="Q787" s="539" t="n">
        <f aca="false">IF($O787&lt;=$W$4,ROUND(IF($O787&lt;1.5,$O787*$H787*$P787,1.5*$H787*$P787),2),0)</f>
        <v>0</v>
      </c>
      <c r="R787" s="539" t="n">
        <f aca="false">IF($O787&gt;$W$4,ROUND(IF($O787&lt;1.5,$O787*$H787*$P787,1.5*$H787*$P787),2),0)</f>
        <v>85.2</v>
      </c>
      <c r="S787" s="539" t="n">
        <f aca="false">IF($O787&gt;$W$4,ROUND(IF($O787&lt;1.5,0,IF($O787&gt;3,1.5*$H787*$P787,($O787-1.5)*$H787*$P787)),2),0)</f>
        <v>74.41</v>
      </c>
      <c r="T787" s="539" t="n">
        <f aca="false">IF($O787&gt;$W$4,ROUND(IF($O787&lt;3,0,IF($O787&gt;4.5,1.5*$H787*$P787,($O787-3)*$H787*$P787)),2),0)</f>
        <v>0</v>
      </c>
      <c r="U787" s="539" t="n">
        <f aca="false">IF($O787&gt;$W$4,ROUND(IF($O787&lt;4.5,0,IF($O787&gt;6,($O787-4.5)*$H787*$P787,($O787-4.5)*$H787*$P787)),2),0)</f>
        <v>0</v>
      </c>
      <c r="V787" s="540" t="n">
        <f aca="false">IF($O787&gt;$W$4,IF($O787&lt;=4,ROUND($H787*($O787+0.5)*2,2),0),0)</f>
        <v>264.8</v>
      </c>
      <c r="W787" s="541" t="n">
        <f aca="false">IF($O787&gt;$W$4,IF($O787&gt;4,ROUND($H787*($O787+0.5)*2,2),0),0)</f>
        <v>0</v>
      </c>
      <c r="X787" s="558" t="str">
        <f aca="false">A787</f>
        <v>RE5</v>
      </c>
      <c r="Y787" s="560" t="n">
        <f aca="false">IF($D787=0.4,1.2,IF($D787=0.6,1.2,IF($D787=0.8,1.3,IF($D787=1,1.5,IF($D787=1.2,1.7,IF($D787&lt;=2,2,"--"))))))</f>
        <v>1.2</v>
      </c>
      <c r="Z787" s="564" t="s">
        <v>1151</v>
      </c>
      <c r="AA787" s="561" t="n">
        <f aca="false">Y787</f>
        <v>1.2</v>
      </c>
      <c r="AB787" s="543" t="n">
        <f aca="false">IF($Y787="--","--",I787)</f>
        <v>2.52305</v>
      </c>
      <c r="AC787" s="544" t="n">
        <f aca="false">IF($Y787="--","--",IF(D787&gt;1.5,0.15,ROUND($D787*0.1,2)))</f>
        <v>0.06</v>
      </c>
      <c r="AD787" s="544" t="n">
        <f aca="false">IF($Y787="--","--",0.15)</f>
        <v>0.15</v>
      </c>
      <c r="AE787" s="545" t="n">
        <f aca="false">IF($Y787="--","--",ROUND(AB787+AC787+AD787,2))</f>
        <v>2.73</v>
      </c>
      <c r="AF787" s="565" t="n">
        <f aca="false">IF($Y787="--","--",IF($AB787&lt;=2,$Y787+1,($Y787+1)+ROUNDUP($AB787-2,0)*0.1))</f>
        <v>2.3</v>
      </c>
      <c r="AG787" s="566" t="n">
        <f aca="false">IF($D787=0.4,0.92,IF($D787=0.6,0.68,IF($D787=0.8,0.74,IF($D787=1,0.7,IF($D787=1.2,0.66,IF($D787=1.5,0.6,IF($D787&lt;=2,(2.4-(D787+0.3)),"--")))))))</f>
        <v>0.68</v>
      </c>
      <c r="AH787" s="547" t="n">
        <f aca="false">IF($Y787="--","--",IF($AE787&lt;=$W$4,ROUND(IF($AE787&lt;1.5,$AE787*$AF787*$AG787,1.5*$AF787*$AG787),2),0))</f>
        <v>0</v>
      </c>
      <c r="AI787" s="547" t="n">
        <f aca="false">IF($Y787="--","--",IF($AE787&gt;$W$4,ROUND(IF($AE787&lt;1.5,$AE787*$AF787*$AG787,1.5*$AF787*$AG787),2),0))</f>
        <v>2.35</v>
      </c>
      <c r="AJ787" s="547" t="n">
        <f aca="false">IF($Y787="--","--",IF($AE787&gt;$W$4,ROUND(IF($AE787&lt;1.5,0,IF($AE787&gt;3,1.5*$AF787*$AG787,($AE787-1.5)*$AF787*$AG787)),2),0))</f>
        <v>1.92</v>
      </c>
      <c r="AK787" s="547" t="n">
        <f aca="false">IF($Y787="--","--",IF($AE787&gt;$W$4,ROUND(IF($AE787&lt;3,0,IF($AE787&gt;4.5,1.5*$AF787*$AG787,($AE787-3)*$AF787*$AG787)),2),0))</f>
        <v>0</v>
      </c>
      <c r="AL787" s="547" t="n">
        <f aca="false">IF($Y787="--","--",IF($AE787&gt;$W$4,ROUND(IF($AE787&lt;4.5,0,IF($AE787&gt;6,($AE787-4.5)*$AF787*$AG787,($AE787-4.5)*$AF787*$AG787)),2),0))</f>
        <v>0</v>
      </c>
      <c r="AM787" s="544" t="n">
        <f aca="false">IF($Y787="--","--",IF($AE787&gt;$W$4,IF($AE787&lt;=4,ROUND(($AG787*4)*($AE787+0.5)*2,2),0),0))</f>
        <v>17.57</v>
      </c>
      <c r="AN787" s="548" t="n">
        <f aca="false">IF($Y787="--","--",IF($AE787&gt;$W$4,IF($AE787&gt;4,ROUND(($AG787*4)*($AE787+0.5)*2,2),0),0))</f>
        <v>0</v>
      </c>
      <c r="AO787" s="558" t="s">
        <v>1833</v>
      </c>
      <c r="AP787" s="570" t="s">
        <v>10</v>
      </c>
      <c r="AQ787" s="571" t="s">
        <v>1834</v>
      </c>
      <c r="AR787" s="560" t="n">
        <v>0.6</v>
      </c>
      <c r="AS787" s="561"/>
      <c r="AT787" s="561"/>
      <c r="AU787" s="562" t="n">
        <v>40</v>
      </c>
      <c r="AV787" s="560" t="n">
        <f aca="false">IF($Y787="--","--",Y787+0.2)</f>
        <v>1.4</v>
      </c>
      <c r="AW787" s="564" t="s">
        <v>1151</v>
      </c>
      <c r="AX787" s="561" t="n">
        <f aca="false">AV787</f>
        <v>1.4</v>
      </c>
      <c r="AY787" s="538" t="n">
        <f aca="false">IF(D787&gt;2,AU787,AU787-AV787)</f>
        <v>38.6</v>
      </c>
      <c r="AZ787" s="538" t="n">
        <f aca="false">N787</f>
        <v>0.12</v>
      </c>
      <c r="BA787" s="538" t="n">
        <f aca="false">P787</f>
        <v>1.42</v>
      </c>
      <c r="BB787" s="537" t="n">
        <f aca="false">IF(F787=0,IF(ROUND(AY787*(((N787*P787)+(((D787+M787*2)/6)*P787))-ROUND(((D787+M787*2)^2)*((PI()*96.379/(4*360))-((SIN((96.379/2)*PI()/180))*(COS((96.379/2)*PI()/180))/4)),4)),2),ROUND(AY787*(((N787*P787)+(((D787+M787*2)/4)*P787))-ROUND(((D787+M787*2)^2)*((PI()*120/(4*360))-((SIN((120/2)*PI()/180))*(COS((120/2)*PI()/180))/4)),4)),2)),0)</f>
        <v>13.37</v>
      </c>
      <c r="BC787" s="549" t="n">
        <f aca="false">IF(F787&gt;0,ROUND(AY787*N787*P787,2),0)</f>
        <v>0</v>
      </c>
      <c r="BD787" s="549" t="n">
        <f aca="false">SUM(Q787:U787,AH787:AL787)</f>
        <v>163.88</v>
      </c>
      <c r="BE787" s="549" t="n">
        <f aca="false">IF(F787=0,ROUND((PI()*((D787+M787*2)^2)/4)*AY787,2),ROUND((D787+M787*2)*(F787+M787*2)*AY787,2))</f>
        <v>15.72</v>
      </c>
      <c r="BF787" s="572" t="n">
        <f aca="false">IF(($I787+M787-0.15)&lt;=2,($I787+M787+0.15),IF(($I787+M787)&lt;=3,2.35,($I787+M787+0.2)-0.85))</f>
        <v>2.35</v>
      </c>
      <c r="BG787" s="572" t="n">
        <f aca="false">IF(D787&gt;2,(I787-F787-M787-0.11),IF(($I787+M787)&lt;=2,0,IF(($I787+M787)&gt;3,0.85,(I787+M787+0.2-BF787))))</f>
        <v>0.43305</v>
      </c>
      <c r="BH787" s="572" t="n">
        <f aca="false">IF(D787&gt;2,ROUND(((1.42+0.4)+(0.91+0.4))*2*BG787,2),ROUND(AV787*AX787*BF787,2))</f>
        <v>4.61</v>
      </c>
      <c r="BI787" s="572" t="n">
        <f aca="false">ROUND(((PI()*0.9^2)/4)*BG787,2)</f>
        <v>0.28</v>
      </c>
      <c r="BJ787" s="550" t="n">
        <f aca="false">ROUND(BD787-BE787-BH787-BI787-BB787-BC787,2)</f>
        <v>129.9</v>
      </c>
      <c r="BK787" s="516"/>
    </row>
    <row r="788" customFormat="false" ht="14.25" hidden="false" customHeight="false" outlineLevel="0" collapsed="false">
      <c r="A788" s="530" t="s">
        <v>1834</v>
      </c>
      <c r="B788" s="531" t="s">
        <v>10</v>
      </c>
      <c r="C788" s="569" t="s">
        <v>1835</v>
      </c>
      <c r="D788" s="533" t="n">
        <v>0.6</v>
      </c>
      <c r="E788" s="534"/>
      <c r="F788" s="534"/>
      <c r="G788" s="533" t="s">
        <v>1150</v>
      </c>
      <c r="H788" s="535" t="n">
        <v>13</v>
      </c>
      <c r="I788" s="536" t="n">
        <v>2.72805</v>
      </c>
      <c r="J788" s="536" t="n">
        <v>2.745</v>
      </c>
      <c r="K788" s="536" t="n">
        <v>0.775</v>
      </c>
      <c r="L788" s="537" t="n">
        <f aca="false">ROUND((I788+J788)/2,2)</f>
        <v>2.74</v>
      </c>
      <c r="M788" s="538" t="n">
        <f aca="false">IF(F788=0,ROUND($D788*0.1,2),IF(D788&gt;2.8,0.18,0.15))</f>
        <v>0.06</v>
      </c>
      <c r="N788" s="538" t="n">
        <f aca="false">IF(F788=0,IF(ROUND($D788/4,2),IF(ROUND(($D788*1.2)/6,2)&lt;0.1,0.1,ROUND(($D788*1.2)/6,2))),0.5)</f>
        <v>0.12</v>
      </c>
      <c r="O788" s="537" t="n">
        <f aca="false">L788+M788+N788</f>
        <v>2.92</v>
      </c>
      <c r="P788" s="537" t="n">
        <f aca="false">IF(O788&lt;2,(D788+M788*2)+0.6,(D788+M788*2)+0.6+ROUNDUP(O788-2,0)*0.1)</f>
        <v>1.42</v>
      </c>
      <c r="Q788" s="539" t="n">
        <f aca="false">IF($O788&lt;=$W$4,ROUND(IF($O788&lt;1.5,$O788*$H788*$P788,1.5*$H788*$P788),2),0)</f>
        <v>0</v>
      </c>
      <c r="R788" s="539" t="n">
        <f aca="false">IF($O788&gt;$W$4,ROUND(IF($O788&lt;1.5,$O788*$H788*$P788,1.5*$H788*$P788),2),0)</f>
        <v>27.69</v>
      </c>
      <c r="S788" s="539" t="n">
        <f aca="false">IF($O788&gt;$W$4,ROUND(IF($O788&lt;1.5,0,IF($O788&gt;3,1.5*$H788*$P788,($O788-1.5)*$H788*$P788)),2),0)</f>
        <v>26.21</v>
      </c>
      <c r="T788" s="539" t="n">
        <f aca="false">IF($O788&gt;$W$4,ROUND(IF($O788&lt;3,0,IF($O788&gt;4.5,1.5*$H788*$P788,($O788-3)*$H788*$P788)),2),0)</f>
        <v>0</v>
      </c>
      <c r="U788" s="539" t="n">
        <f aca="false">IF($O788&gt;$W$4,ROUND(IF($O788&lt;4.5,0,IF($O788&gt;6,($O788-4.5)*$H788*$P788,($O788-4.5)*$H788*$P788)),2),0)</f>
        <v>0</v>
      </c>
      <c r="V788" s="540" t="n">
        <f aca="false">IF($O788&gt;$W$4,IF($O788&lt;=4,ROUND($H788*($O788+0.5)*2,2),0),0)</f>
        <v>88.92</v>
      </c>
      <c r="W788" s="541" t="n">
        <f aca="false">IF($O788&gt;$W$4,IF($O788&gt;4,ROUND($H788*($O788+0.5)*2,2),0),0)</f>
        <v>0</v>
      </c>
      <c r="X788" s="530" t="str">
        <f aca="false">A788</f>
        <v>RE6</v>
      </c>
      <c r="Y788" s="533" t="n">
        <f aca="false">IF($D788=0.4,1.2,IF($D788=0.6,1.2,IF($D788=0.8,1.3,IF($D788=1,1.5,IF($D788=1.2,1.7,IF($D788&lt;=2,2,"--"))))))</f>
        <v>1.2</v>
      </c>
      <c r="Z788" s="542" t="s">
        <v>1151</v>
      </c>
      <c r="AA788" s="534" t="n">
        <f aca="false">Y788</f>
        <v>1.2</v>
      </c>
      <c r="AB788" s="543" t="n">
        <f aca="false">IF($Y788="--","--",I788)</f>
        <v>2.72805</v>
      </c>
      <c r="AC788" s="544" t="n">
        <f aca="false">IF($Y788="--","--",IF(D788&gt;1.5,0.15,ROUND($D788*0.1,2)))</f>
        <v>0.06</v>
      </c>
      <c r="AD788" s="544" t="n">
        <f aca="false">IF($Y788="--","--",0.15)</f>
        <v>0.15</v>
      </c>
      <c r="AE788" s="545" t="n">
        <f aca="false">IF($Y788="--","--",ROUND(AB788+AC788+AD788,2))</f>
        <v>2.94</v>
      </c>
      <c r="AF788" s="545" t="n">
        <f aca="false">IF($Y788="--","--",IF($AB788&lt;=2,$Y788+1,($Y788+1)+ROUNDUP($AB788-2,0)*0.1))</f>
        <v>2.3</v>
      </c>
      <c r="AG788" s="546" t="n">
        <f aca="false">IF($D788=0.4,0.92,IF($D788=0.6,0.68,IF($D788=0.8,0.74,IF($D788=1,0.7,IF($D788=1.2,0.66,IF($D788=1.5,0.6,IF($D788&lt;=2,(2.4-(D788+0.3)),"--")))))))</f>
        <v>0.68</v>
      </c>
      <c r="AH788" s="547" t="n">
        <f aca="false">IF($Y788="--","--",IF($AE788&lt;=$W$4,ROUND(IF($AE788&lt;1.5,$AE788*$AF788*$AG788,1.5*$AF788*$AG788),2),0))</f>
        <v>0</v>
      </c>
      <c r="AI788" s="547" t="n">
        <f aca="false">IF($Y788="--","--",IF($AE788&gt;$W$4,ROUND(IF($AE788&lt;1.5,$AE788*$AF788*$AG788,1.5*$AF788*$AG788),2),0))</f>
        <v>2.35</v>
      </c>
      <c r="AJ788" s="547" t="n">
        <f aca="false">IF($Y788="--","--",IF($AE788&gt;$W$4,ROUND(IF($AE788&lt;1.5,0,IF($AE788&gt;3,1.5*$AF788*$AG788,($AE788-1.5)*$AF788*$AG788)),2),0))</f>
        <v>2.25</v>
      </c>
      <c r="AK788" s="547" t="n">
        <f aca="false">IF($Y788="--","--",IF($AE788&gt;$W$4,ROUND(IF($AE788&lt;3,0,IF($AE788&gt;4.5,1.5*$AF788*$AG788,($AE788-3)*$AF788*$AG788)),2),0))</f>
        <v>0</v>
      </c>
      <c r="AL788" s="547" t="n">
        <f aca="false">IF($Y788="--","--",IF($AE788&gt;$W$4,ROUND(IF($AE788&lt;4.5,0,IF($AE788&gt;6,($AE788-4.5)*$AF788*$AG788,($AE788-4.5)*$AF788*$AG788)),2),0))</f>
        <v>0</v>
      </c>
      <c r="AM788" s="544" t="n">
        <f aca="false">IF($Y788="--","--",IF($AE788&gt;$W$4,IF($AE788&lt;=4,ROUND(($AG788*4)*($AE788+0.5)*2,2),0),0))</f>
        <v>18.71</v>
      </c>
      <c r="AN788" s="548" t="n">
        <f aca="false">IF($Y788="--","--",IF($AE788&gt;$W$4,IF($AE788&gt;4,ROUND(($AG788*4)*($AE788+0.5)*2,2),0),0))</f>
        <v>0</v>
      </c>
      <c r="AO788" s="530" t="s">
        <v>1834</v>
      </c>
      <c r="AP788" s="531" t="s">
        <v>10</v>
      </c>
      <c r="AQ788" s="569" t="s">
        <v>1835</v>
      </c>
      <c r="AR788" s="533" t="n">
        <v>0.6</v>
      </c>
      <c r="AS788" s="534"/>
      <c r="AT788" s="534"/>
      <c r="AU788" s="535" t="n">
        <v>13</v>
      </c>
      <c r="AV788" s="533" t="n">
        <f aca="false">IF($Y788="--","--",Y788+0.2)</f>
        <v>1.4</v>
      </c>
      <c r="AW788" s="542" t="s">
        <v>1151</v>
      </c>
      <c r="AX788" s="534" t="n">
        <f aca="false">AV788</f>
        <v>1.4</v>
      </c>
      <c r="AY788" s="538" t="n">
        <f aca="false">IF(D788&gt;2,AU788,AU788-AV788)</f>
        <v>11.6</v>
      </c>
      <c r="AZ788" s="538" t="n">
        <f aca="false">N788</f>
        <v>0.12</v>
      </c>
      <c r="BA788" s="538" t="n">
        <f aca="false">P788</f>
        <v>1.42</v>
      </c>
      <c r="BB788" s="537" t="n">
        <f aca="false">IF(F788=0,IF(ROUND(AY788*(((N788*P788)+(((D788+M788*2)/6)*P788))-ROUND(((D788+M788*2)^2)*((PI()*96.379/(4*360))-((SIN((96.379/2)*PI()/180))*(COS((96.379/2)*PI()/180))/4)),4)),2),ROUND(AY788*(((N788*P788)+(((D788+M788*2)/4)*P788))-ROUND(((D788+M788*2)^2)*((PI()*120/(4*360))-((SIN((120/2)*PI()/180))*(COS((120/2)*PI()/180))/4)),4)),2)),0)</f>
        <v>4.02</v>
      </c>
      <c r="BC788" s="549" t="n">
        <f aca="false">IF(F788&gt;0,ROUND(AY788*N788*P788,2),0)</f>
        <v>0</v>
      </c>
      <c r="BD788" s="549" t="n">
        <f aca="false">SUM(Q788:U788,AH788:AL788)</f>
        <v>58.5</v>
      </c>
      <c r="BE788" s="549" t="n">
        <f aca="false">IF(F788=0,ROUND((PI()*((D788+M788*2)^2)/4)*AY788,2),ROUND((D788+M788*2)*(F788+M788*2)*AY788,2))</f>
        <v>4.72</v>
      </c>
      <c r="BF788" s="572" t="n">
        <f aca="false">IF(($I788+M788-0.15)&lt;=2,($I788+M788+0.15),IF(($I788+M788)&lt;=3,2.35,($I788+M788+0.2)-0.85))</f>
        <v>2.35</v>
      </c>
      <c r="BG788" s="572" t="n">
        <f aca="false">IF(D788&gt;2,(I788-F788-M788-0.11),IF(($I788+M788)&lt;=2,0,IF(($I788+M788)&gt;3,0.85,(I788+M788+0.2-BF788))))</f>
        <v>0.63805</v>
      </c>
      <c r="BH788" s="572" t="n">
        <f aca="false">IF(D788&gt;2,ROUND(((1.42+0.4)+(0.91+0.4))*2*BG788,2),ROUND(AV788*AX788*BF788,2))</f>
        <v>4.61</v>
      </c>
      <c r="BI788" s="572" t="n">
        <f aca="false">ROUND(((PI()*0.9^2)/4)*BG788,2)</f>
        <v>0.41</v>
      </c>
      <c r="BJ788" s="550" t="n">
        <f aca="false">ROUND(BD788-BE788-BH788-BI788-BB788-BC788,2)</f>
        <v>44.74</v>
      </c>
      <c r="BK788" s="516"/>
    </row>
    <row r="789" customFormat="false" ht="14.25" hidden="false" customHeight="false" outlineLevel="0" collapsed="false">
      <c r="A789" s="503"/>
      <c r="B789" s="504"/>
      <c r="C789" s="604"/>
      <c r="D789" s="505"/>
      <c r="E789" s="505"/>
      <c r="F789" s="505"/>
      <c r="G789" s="505"/>
      <c r="H789" s="507"/>
      <c r="I789" s="508"/>
      <c r="J789" s="508"/>
      <c r="K789" s="508"/>
      <c r="L789" s="509"/>
      <c r="M789" s="510"/>
      <c r="N789" s="510"/>
      <c r="O789" s="509"/>
      <c r="P789" s="509"/>
      <c r="Q789" s="511"/>
      <c r="R789" s="511"/>
      <c r="S789" s="511"/>
      <c r="T789" s="511"/>
      <c r="U789" s="511"/>
      <c r="V789" s="512"/>
      <c r="W789" s="513"/>
      <c r="X789" s="503"/>
      <c r="Y789" s="505"/>
      <c r="Z789" s="551"/>
      <c r="AA789" s="505"/>
      <c r="AB789" s="552"/>
      <c r="AC789" s="553"/>
      <c r="AD789" s="553"/>
      <c r="AE789" s="554"/>
      <c r="AF789" s="554"/>
      <c r="AG789" s="551"/>
      <c r="AH789" s="555"/>
      <c r="AI789" s="555"/>
      <c r="AJ789" s="555"/>
      <c r="AK789" s="555"/>
      <c r="AL789" s="555"/>
      <c r="AM789" s="553"/>
      <c r="AN789" s="556"/>
      <c r="AO789" s="503"/>
      <c r="AP789" s="504"/>
      <c r="AQ789" s="604"/>
      <c r="AR789" s="505"/>
      <c r="AS789" s="505"/>
      <c r="AT789" s="505"/>
      <c r="AU789" s="507"/>
      <c r="AV789" s="505"/>
      <c r="AW789" s="551"/>
      <c r="AX789" s="505"/>
      <c r="AY789" s="510"/>
      <c r="AZ789" s="510"/>
      <c r="BA789" s="510"/>
      <c r="BB789" s="509"/>
      <c r="BC789" s="509"/>
      <c r="BD789" s="509"/>
      <c r="BE789" s="509"/>
      <c r="BF789" s="511"/>
      <c r="BG789" s="511"/>
      <c r="BH789" s="511"/>
      <c r="BI789" s="511"/>
      <c r="BJ789" s="515"/>
      <c r="BK789" s="516"/>
    </row>
    <row r="790" s="456" customFormat="true" ht="14.25" hidden="false" customHeight="false" outlineLevel="0" collapsed="false">
      <c r="A790" s="517" t="s">
        <v>1836</v>
      </c>
      <c r="B790" s="504"/>
      <c r="C790" s="504"/>
      <c r="D790" s="505"/>
      <c r="E790" s="505"/>
      <c r="F790" s="505"/>
      <c r="G790" s="506"/>
      <c r="H790" s="507"/>
      <c r="I790" s="508"/>
      <c r="J790" s="508"/>
      <c r="K790" s="508"/>
      <c r="L790" s="509"/>
      <c r="M790" s="510"/>
      <c r="N790" s="510"/>
      <c r="O790" s="509"/>
      <c r="P790" s="509"/>
      <c r="Q790" s="511"/>
      <c r="R790" s="511"/>
      <c r="S790" s="511"/>
      <c r="T790" s="511"/>
      <c r="U790" s="511"/>
      <c r="V790" s="512"/>
      <c r="W790" s="513"/>
      <c r="X790" s="518" t="str">
        <f aca="false">$A790</f>
        <v>BACIA RF - BACIA ROMANA (F)</v>
      </c>
      <c r="Y790" s="505"/>
      <c r="Z790" s="551"/>
      <c r="AA790" s="505"/>
      <c r="AB790" s="552"/>
      <c r="AC790" s="553"/>
      <c r="AD790" s="553"/>
      <c r="AE790" s="554"/>
      <c r="AF790" s="554"/>
      <c r="AG790" s="551"/>
      <c r="AH790" s="555"/>
      <c r="AI790" s="555"/>
      <c r="AJ790" s="555"/>
      <c r="AK790" s="555"/>
      <c r="AL790" s="555"/>
      <c r="AM790" s="553"/>
      <c r="AN790" s="556"/>
      <c r="AO790" s="518" t="str">
        <f aca="false">$A790</f>
        <v>BACIA RF - BACIA ROMANA (F)</v>
      </c>
      <c r="AP790" s="504"/>
      <c r="AQ790" s="504"/>
      <c r="AR790" s="505"/>
      <c r="AS790" s="505"/>
      <c r="AT790" s="505"/>
      <c r="AU790" s="507"/>
      <c r="AV790" s="506"/>
      <c r="AW790" s="506"/>
      <c r="AX790" s="506"/>
      <c r="AY790" s="510"/>
      <c r="AZ790" s="510"/>
      <c r="BA790" s="510"/>
      <c r="BB790" s="509"/>
      <c r="BC790" s="509"/>
      <c r="BD790" s="509"/>
      <c r="BE790" s="509"/>
      <c r="BF790" s="509"/>
      <c r="BG790" s="509"/>
      <c r="BH790" s="509"/>
      <c r="BI790" s="509"/>
      <c r="BJ790" s="515"/>
      <c r="BK790" s="516"/>
    </row>
    <row r="791" customFormat="false" ht="14.25" hidden="false" customHeight="false" outlineLevel="0" collapsed="false">
      <c r="A791" s="557" t="s">
        <v>1837</v>
      </c>
      <c r="B791" s="504"/>
      <c r="C791" s="504"/>
      <c r="D791" s="505"/>
      <c r="E791" s="505"/>
      <c r="F791" s="505"/>
      <c r="G791" s="506"/>
      <c r="H791" s="507"/>
      <c r="I791" s="508"/>
      <c r="J791" s="508"/>
      <c r="K791" s="508"/>
      <c r="L791" s="509"/>
      <c r="M791" s="510"/>
      <c r="N791" s="510"/>
      <c r="O791" s="509"/>
      <c r="P791" s="509"/>
      <c r="Q791" s="511"/>
      <c r="R791" s="511"/>
      <c r="S791" s="511"/>
      <c r="T791" s="511"/>
      <c r="U791" s="511"/>
      <c r="V791" s="512"/>
      <c r="W791" s="513"/>
      <c r="X791" s="528" t="str">
        <f aca="false">$A791</f>
        <v>RUA VINICIO CORREA DE ARAUJO</v>
      </c>
      <c r="Y791" s="522"/>
      <c r="Z791" s="522"/>
      <c r="AA791" s="522"/>
      <c r="AB791" s="525"/>
      <c r="AC791" s="525"/>
      <c r="AD791" s="525"/>
      <c r="AE791" s="525"/>
      <c r="AF791" s="523"/>
      <c r="AG791" s="525"/>
      <c r="AH791" s="525"/>
      <c r="AI791" s="525"/>
      <c r="AJ791" s="525"/>
      <c r="AK791" s="525"/>
      <c r="AL791" s="525"/>
      <c r="AM791" s="525"/>
      <c r="AN791" s="527"/>
      <c r="AO791" s="557" t="str">
        <f aca="false">$A791</f>
        <v>RUA VINICIO CORREA DE ARAUJO</v>
      </c>
      <c r="AP791" s="504"/>
      <c r="AQ791" s="504"/>
      <c r="AR791" s="505"/>
      <c r="AS791" s="505"/>
      <c r="AT791" s="505"/>
      <c r="AU791" s="507"/>
      <c r="AV791" s="506"/>
      <c r="AW791" s="506"/>
      <c r="AX791" s="506"/>
      <c r="AY791" s="510"/>
      <c r="AZ791" s="510"/>
      <c r="BA791" s="510"/>
      <c r="BB791" s="509"/>
      <c r="BC791" s="509"/>
      <c r="BD791" s="509"/>
      <c r="BE791" s="509"/>
      <c r="BF791" s="509"/>
      <c r="BG791" s="509"/>
      <c r="BH791" s="509"/>
      <c r="BI791" s="509"/>
      <c r="BJ791" s="515"/>
      <c r="BK791" s="516"/>
    </row>
    <row r="792" customFormat="false" ht="14.25" hidden="false" customHeight="false" outlineLevel="0" collapsed="false">
      <c r="A792" s="558" t="s">
        <v>1838</v>
      </c>
      <c r="B792" s="570" t="s">
        <v>10</v>
      </c>
      <c r="C792" s="571" t="s">
        <v>1839</v>
      </c>
      <c r="D792" s="560" t="n">
        <v>0.4</v>
      </c>
      <c r="E792" s="561"/>
      <c r="F792" s="561"/>
      <c r="G792" s="560" t="s">
        <v>1150</v>
      </c>
      <c r="H792" s="562" t="n">
        <v>37</v>
      </c>
      <c r="I792" s="563" t="n">
        <v>1</v>
      </c>
      <c r="J792" s="563" t="n">
        <v>1.3454</v>
      </c>
      <c r="K792" s="536" t="n">
        <v>0.088</v>
      </c>
      <c r="L792" s="537" t="n">
        <f aca="false">ROUND((I792+J792)/2,2)</f>
        <v>1.17</v>
      </c>
      <c r="M792" s="538" t="n">
        <f aca="false">IF(F792=0,ROUND($D792*0.1,2),IF(D792&gt;2.8,0.18,0.15))</f>
        <v>0.04</v>
      </c>
      <c r="N792" s="538" t="n">
        <f aca="false">IF(F792=0,IF(ROUND($D792/4,2),IF(ROUND(($D792*1.2)/6,2)&lt;0.1,0.1,ROUND(($D792*1.2)/6,2))),0.5)</f>
        <v>0.1</v>
      </c>
      <c r="O792" s="537" t="n">
        <f aca="false">L792+M792+N792</f>
        <v>1.31</v>
      </c>
      <c r="P792" s="537" t="n">
        <f aca="false">IF(O792&lt;2,(D792+M792*2)+0.6,(D792+M792*2)+0.6+ROUNDUP(O792-2,0)*0.1)</f>
        <v>1.08</v>
      </c>
      <c r="Q792" s="539" t="n">
        <f aca="false">IF($O792&lt;=$W$4,ROUND(IF($O792&lt;1.5,$O792*$H792*$P792,1.5*$H792*$P792),2),0)</f>
        <v>52.35</v>
      </c>
      <c r="R792" s="539" t="n">
        <f aca="false">IF($O792&gt;$W$4,ROUND(IF($O792&lt;1.5,$O792*$H792*$P792,1.5*$H792*$P792),2),0)</f>
        <v>0</v>
      </c>
      <c r="S792" s="539" t="n">
        <f aca="false">IF($O792&gt;$W$4,ROUND(IF($O792&lt;1.5,0,IF($O792&gt;3,1.5*$H792*$P792,($O792-1.5)*$H792*$P792)),2),0)</f>
        <v>0</v>
      </c>
      <c r="T792" s="539" t="n">
        <f aca="false">IF($O792&gt;$W$4,ROUND(IF($O792&lt;3,0,IF($O792&gt;4.5,1.5*$H792*$P792,($O792-3)*$H792*$P792)),2),0)</f>
        <v>0</v>
      </c>
      <c r="U792" s="539" t="n">
        <f aca="false">IF($O792&gt;$W$4,ROUND(IF($O792&lt;4.5,0,IF($O792&gt;6,($O792-4.5)*$H792*$P792,($O792-4.5)*$H792*$P792)),2),0)</f>
        <v>0</v>
      </c>
      <c r="V792" s="540" t="n">
        <f aca="false">IF($O792&gt;$W$4,IF($O792&lt;=4,ROUND($H792*($O792+0.5)*2,2),0),0)</f>
        <v>0</v>
      </c>
      <c r="W792" s="541" t="n">
        <f aca="false">IF($O792&gt;$W$4,IF($O792&gt;4,ROUND($H792*($O792+0.5)*2,2),0),0)</f>
        <v>0</v>
      </c>
      <c r="X792" s="558" t="str">
        <f aca="false">A792</f>
        <v>RF1</v>
      </c>
      <c r="Y792" s="560" t="n">
        <f aca="false">IF($D792=0.4,1.2,IF($D792=0.6,1.2,IF($D792=0.8,1.3,IF($D792=1,1.5,IF($D792=1.2,1.7,IF($D792&lt;=2,2,"--"))))))</f>
        <v>1.2</v>
      </c>
      <c r="Z792" s="564" t="s">
        <v>1151</v>
      </c>
      <c r="AA792" s="561" t="n">
        <f aca="false">Y792</f>
        <v>1.2</v>
      </c>
      <c r="AB792" s="543" t="n">
        <f aca="false">IF($Y792="--","--",I792)</f>
        <v>1</v>
      </c>
      <c r="AC792" s="544" t="n">
        <f aca="false">IF($Y792="--","--",IF(D792&gt;1.5,0.15,ROUND($D792*0.1,2)))</f>
        <v>0.04</v>
      </c>
      <c r="AD792" s="544" t="n">
        <f aca="false">IF($Y792="--","--",0.15)</f>
        <v>0.15</v>
      </c>
      <c r="AE792" s="545" t="n">
        <f aca="false">IF($Y792="--","--",ROUND(AB792+AC792+AD792,2))</f>
        <v>1.19</v>
      </c>
      <c r="AF792" s="565" t="n">
        <f aca="false">IF($Y792="--","--",IF($AB792&lt;=2,$Y792+1,($Y792+1)+ROUNDUP($AB792-2,0)*0.1))</f>
        <v>2.2</v>
      </c>
      <c r="AG792" s="566" t="n">
        <f aca="false">IF($D792=0.4,0.92,IF($D792=0.6,0.68,IF($D792=0.8,0.74,IF($D792=1,0.7,IF($D792=1.2,0.66,IF($D792=1.5,0.6,IF($D792&lt;=2,(2.4-(D792+0.3)),"--")))))))</f>
        <v>0.92</v>
      </c>
      <c r="AH792" s="547" t="n">
        <f aca="false">IF($Y792="--","--",IF($AE792&lt;=$W$4,ROUND(IF($AE792&lt;1.5,$AE792*$AF792*$AG792,1.5*$AF792*$AG792),2),0))</f>
        <v>2.41</v>
      </c>
      <c r="AI792" s="547" t="n">
        <f aca="false">IF($Y792="--","--",IF($AE792&gt;$W$4,ROUND(IF($AE792&lt;1.5,$AE792*$AF792*$AG792,1.5*$AF792*$AG792),2),0))</f>
        <v>0</v>
      </c>
      <c r="AJ792" s="547" t="n">
        <f aca="false">IF($Y792="--","--",IF($AE792&gt;$W$4,ROUND(IF($AE792&lt;1.5,0,IF($AE792&gt;3,1.5*$AF792*$AG792,($AE792-1.5)*$AF792*$AG792)),2),0))</f>
        <v>0</v>
      </c>
      <c r="AK792" s="547" t="n">
        <f aca="false">IF($Y792="--","--",IF($AE792&gt;$W$4,ROUND(IF($AE792&lt;3,0,IF($AE792&gt;4.5,1.5*$AF792*$AG792,($AE792-3)*$AF792*$AG792)),2),0))</f>
        <v>0</v>
      </c>
      <c r="AL792" s="547" t="n">
        <f aca="false">IF($Y792="--","--",IF($AE792&gt;$W$4,ROUND(IF($AE792&lt;4.5,0,IF($AE792&gt;6,($AE792-4.5)*$AF792*$AG792,($AE792-4.5)*$AF792*$AG792)),2),0))</f>
        <v>0</v>
      </c>
      <c r="AM792" s="544" t="n">
        <f aca="false">IF($Y792="--","--",IF($AE792&gt;$W$4,IF($AE792&lt;=4,ROUND(($AG792*4)*($AE792+0.5)*2,2),0),0))</f>
        <v>0</v>
      </c>
      <c r="AN792" s="548" t="n">
        <f aca="false">IF($Y792="--","--",IF($AE792&gt;$W$4,IF($AE792&gt;4,ROUND(($AG792*4)*($AE792+0.5)*2,2),0),0))</f>
        <v>0</v>
      </c>
      <c r="AO792" s="558" t="s">
        <v>1838</v>
      </c>
      <c r="AP792" s="570" t="s">
        <v>10</v>
      </c>
      <c r="AQ792" s="571" t="s">
        <v>1839</v>
      </c>
      <c r="AR792" s="560" t="n">
        <v>0.4</v>
      </c>
      <c r="AS792" s="561"/>
      <c r="AT792" s="561"/>
      <c r="AU792" s="562" t="n">
        <v>37</v>
      </c>
      <c r="AV792" s="560" t="n">
        <f aca="false">IF($Y792="--","--",Y792+0.2)</f>
        <v>1.4</v>
      </c>
      <c r="AW792" s="564" t="s">
        <v>1151</v>
      </c>
      <c r="AX792" s="561" t="n">
        <f aca="false">AV792</f>
        <v>1.4</v>
      </c>
      <c r="AY792" s="538" t="n">
        <f aca="false">IF(D792&gt;2,AU792,AU792-AV792)</f>
        <v>35.6</v>
      </c>
      <c r="AZ792" s="538" t="n">
        <f aca="false">N792</f>
        <v>0.1</v>
      </c>
      <c r="BA792" s="538" t="n">
        <f aca="false">P792</f>
        <v>1.08</v>
      </c>
      <c r="BB792" s="537" t="n">
        <f aca="false">IF(F792=0,IF(ROUND(AY792*(((N792*P792)+(((D792+M792*2)/6)*P792))-ROUND(((D792+M792*2)^2)*((PI()*96.379/(4*360))-((SIN((96.379/2)*PI()/180))*(COS((96.379/2)*PI()/180))/4)),4)),2),ROUND(AY792*(((N792*P792)+(((D792+M792*2)/4)*P792))-ROUND(((D792+M792*2)^2)*((PI()*120/(4*360))-((SIN((120/2)*PI()/180))*(COS((120/2)*PI()/180))/4)),4)),2)),0)</f>
        <v>7.2</v>
      </c>
      <c r="BC792" s="549" t="n">
        <f aca="false">IF(F792&gt;0,ROUND(AY792*N792*P792,2),0)</f>
        <v>0</v>
      </c>
      <c r="BD792" s="549" t="n">
        <f aca="false">SUM(Q792:U792,AH792:AL792)</f>
        <v>54.76</v>
      </c>
      <c r="BE792" s="549" t="n">
        <f aca="false">IF(F792=0,ROUND((PI()*((D792+M792*2)^2)/4)*AY792,2),ROUND((D792+M792*2)*(F792+M792*2)*AY792,2))</f>
        <v>6.44</v>
      </c>
      <c r="BF792" s="572" t="n">
        <f aca="false">IF(($I792+M792-0.15)&lt;=2,($I792+M792+0.15),IF(($I792+M792)&lt;=3,2.35,($I792+M792+0.2)-0.85))</f>
        <v>1.19</v>
      </c>
      <c r="BG792" s="572" t="n">
        <f aca="false">IF(D792&gt;2,(I792-F792-M792-0.11),IF(($I792+M792)&lt;=2,0,IF(($I792+M792)&gt;3,0.85,(I792+M792+0.2-BF792))))</f>
        <v>0</v>
      </c>
      <c r="BH792" s="572" t="n">
        <f aca="false">IF(D792&gt;2,ROUND(((1.42+0.4)+(0.91+0.4))*2*BG792,2),ROUND(AV792*AX792*BF792,2))</f>
        <v>2.33</v>
      </c>
      <c r="BI792" s="572" t="n">
        <f aca="false">ROUND(((PI()*0.9^2)/4)*BG792,2)</f>
        <v>0</v>
      </c>
      <c r="BJ792" s="550" t="n">
        <f aca="false">ROUND(BD792-BE792-BH792-BI792-BB792-BC792,2)</f>
        <v>38.79</v>
      </c>
      <c r="BK792" s="516"/>
    </row>
    <row r="793" customFormat="false" ht="14.25" hidden="false" customHeight="false" outlineLevel="0" collapsed="false">
      <c r="A793" s="558" t="s">
        <v>1839</v>
      </c>
      <c r="B793" s="570" t="s">
        <v>10</v>
      </c>
      <c r="C793" s="571" t="s">
        <v>1840</v>
      </c>
      <c r="D793" s="560" t="n">
        <v>0.4</v>
      </c>
      <c r="E793" s="561"/>
      <c r="F793" s="561"/>
      <c r="G793" s="560" t="s">
        <v>1150</v>
      </c>
      <c r="H793" s="562" t="n">
        <v>35</v>
      </c>
      <c r="I793" s="563" t="n">
        <v>1.4334</v>
      </c>
      <c r="J793" s="563" t="n">
        <v>1.6825</v>
      </c>
      <c r="K793" s="536" t="n">
        <v>0</v>
      </c>
      <c r="L793" s="537" t="n">
        <f aca="false">ROUND((I793+J793)/2,2)</f>
        <v>1.56</v>
      </c>
      <c r="M793" s="538" t="n">
        <f aca="false">IF(F793=0,ROUND($D793*0.1,2),IF(D793&gt;2.8,0.18,0.15))</f>
        <v>0.04</v>
      </c>
      <c r="N793" s="538" t="n">
        <f aca="false">IF(F793=0,IF(ROUND($D793/4,2),IF(ROUND(($D793*1.2)/6,2)&lt;0.1,0.1,ROUND(($D793*1.2)/6,2))),0.5)</f>
        <v>0.1</v>
      </c>
      <c r="O793" s="537" t="n">
        <f aca="false">L793+M793+N793</f>
        <v>1.7</v>
      </c>
      <c r="P793" s="537" t="n">
        <f aca="false">IF(O793&lt;2,(D793+M793*2)+0.6,(D793+M793*2)+0.6+ROUNDUP(O793-2,0)*0.1)</f>
        <v>1.08</v>
      </c>
      <c r="Q793" s="539" t="n">
        <f aca="false">IF($O793&lt;=$W$4,ROUND(IF($O793&lt;1.5,$O793*$H793*$P793,1.5*$H793*$P793),2),0)</f>
        <v>0</v>
      </c>
      <c r="R793" s="539" t="n">
        <f aca="false">IF($O793&gt;$W$4,ROUND(IF($O793&lt;1.5,$O793*$H793*$P793,1.5*$H793*$P793),2),0)</f>
        <v>56.7</v>
      </c>
      <c r="S793" s="539" t="n">
        <f aca="false">IF($O793&gt;$W$4,ROUND(IF($O793&lt;1.5,0,IF($O793&gt;3,1.5*$H793*$P793,($O793-1.5)*$H793*$P793)),2),0)</f>
        <v>7.56</v>
      </c>
      <c r="T793" s="539" t="n">
        <f aca="false">IF($O793&gt;$W$4,ROUND(IF($O793&lt;3,0,IF($O793&gt;4.5,1.5*$H793*$P793,($O793-3)*$H793*$P793)),2),0)</f>
        <v>0</v>
      </c>
      <c r="U793" s="539" t="n">
        <f aca="false">IF($O793&gt;$W$4,ROUND(IF($O793&lt;4.5,0,IF($O793&gt;6,($O793-4.5)*$H793*$P793,($O793-4.5)*$H793*$P793)),2),0)</f>
        <v>0</v>
      </c>
      <c r="V793" s="540" t="n">
        <f aca="false">IF($O793&gt;$W$4,IF($O793&lt;=4,ROUND($H793*($O793+0.5)*2,2),0),0)</f>
        <v>154</v>
      </c>
      <c r="W793" s="541" t="n">
        <f aca="false">IF($O793&gt;$W$4,IF($O793&gt;4,ROUND($H793*($O793+0.5)*2,2),0),0)</f>
        <v>0</v>
      </c>
      <c r="X793" s="558" t="str">
        <f aca="false">A793</f>
        <v>RF2</v>
      </c>
      <c r="Y793" s="560" t="n">
        <f aca="false">IF($D793=0.4,1.2,IF($D793=0.6,1.2,IF($D793=0.8,1.3,IF($D793=1,1.5,IF($D793=1.2,1.7,IF($D793&lt;=2,2,"--"))))))</f>
        <v>1.2</v>
      </c>
      <c r="Z793" s="564" t="s">
        <v>1151</v>
      </c>
      <c r="AA793" s="561" t="n">
        <f aca="false">Y793</f>
        <v>1.2</v>
      </c>
      <c r="AB793" s="543" t="n">
        <f aca="false">IF($Y793="--","--",I793)</f>
        <v>1.4334</v>
      </c>
      <c r="AC793" s="544" t="n">
        <f aca="false">IF($Y793="--","--",IF(D793&gt;1.5,0.15,ROUND($D793*0.1,2)))</f>
        <v>0.04</v>
      </c>
      <c r="AD793" s="544" t="n">
        <f aca="false">IF($Y793="--","--",0.15)</f>
        <v>0.15</v>
      </c>
      <c r="AE793" s="545" t="n">
        <f aca="false">IF($Y793="--","--",ROUND(AB793+AC793+AD793,2))</f>
        <v>1.62</v>
      </c>
      <c r="AF793" s="565" t="n">
        <f aca="false">IF($Y793="--","--",IF($AB793&lt;=2,$Y793+1,($Y793+1)+ROUNDUP($AB793-2,0)*0.1))</f>
        <v>2.2</v>
      </c>
      <c r="AG793" s="566" t="n">
        <f aca="false">IF($D793=0.4,0.92,IF($D793=0.6,0.68,IF($D793=0.8,0.74,IF($D793=1,0.7,IF($D793=1.2,0.66,IF($D793=1.5,0.6,IF($D793&lt;=2,(2.4-(D793+0.3)),"--")))))))</f>
        <v>0.92</v>
      </c>
      <c r="AH793" s="547" t="n">
        <f aca="false">IF($Y793="--","--",IF($AE793&lt;=$W$4,ROUND(IF($AE793&lt;1.5,$AE793*$AF793*$AG793,1.5*$AF793*$AG793),2),0))</f>
        <v>0</v>
      </c>
      <c r="AI793" s="547" t="n">
        <f aca="false">IF($Y793="--","--",IF($AE793&gt;$W$4,ROUND(IF($AE793&lt;1.5,$AE793*$AF793*$AG793,1.5*$AF793*$AG793),2),0))</f>
        <v>3.04</v>
      </c>
      <c r="AJ793" s="547" t="n">
        <f aca="false">IF($Y793="--","--",IF($AE793&gt;$W$4,ROUND(IF($AE793&lt;1.5,0,IF($AE793&gt;3,1.5*$AF793*$AG793,($AE793-1.5)*$AF793*$AG793)),2),0))</f>
        <v>0.24</v>
      </c>
      <c r="AK793" s="547" t="n">
        <f aca="false">IF($Y793="--","--",IF($AE793&gt;$W$4,ROUND(IF($AE793&lt;3,0,IF($AE793&gt;4.5,1.5*$AF793*$AG793,($AE793-3)*$AF793*$AG793)),2),0))</f>
        <v>0</v>
      </c>
      <c r="AL793" s="547" t="n">
        <f aca="false">IF($Y793="--","--",IF($AE793&gt;$W$4,ROUND(IF($AE793&lt;4.5,0,IF($AE793&gt;6,($AE793-4.5)*$AF793*$AG793,($AE793-4.5)*$AF793*$AG793)),2),0))</f>
        <v>0</v>
      </c>
      <c r="AM793" s="544" t="n">
        <f aca="false">IF($Y793="--","--",IF($AE793&gt;$W$4,IF($AE793&lt;=4,ROUND(($AG793*4)*($AE793+0.5)*2,2),0),0))</f>
        <v>15.6</v>
      </c>
      <c r="AN793" s="548" t="n">
        <f aca="false">IF($Y793="--","--",IF($AE793&gt;$W$4,IF($AE793&gt;4,ROUND(($AG793*4)*($AE793+0.5)*2,2),0),0))</f>
        <v>0</v>
      </c>
      <c r="AO793" s="558" t="s">
        <v>1839</v>
      </c>
      <c r="AP793" s="570" t="s">
        <v>10</v>
      </c>
      <c r="AQ793" s="571" t="s">
        <v>1840</v>
      </c>
      <c r="AR793" s="560" t="n">
        <v>0.4</v>
      </c>
      <c r="AS793" s="561"/>
      <c r="AT793" s="561"/>
      <c r="AU793" s="562" t="n">
        <v>35</v>
      </c>
      <c r="AV793" s="560" t="n">
        <f aca="false">IF($Y793="--","--",Y793+0.2)</f>
        <v>1.4</v>
      </c>
      <c r="AW793" s="564" t="s">
        <v>1151</v>
      </c>
      <c r="AX793" s="561" t="n">
        <f aca="false">AV793</f>
        <v>1.4</v>
      </c>
      <c r="AY793" s="538" t="n">
        <f aca="false">IF(D793&gt;2,AU793,AU793-AV793)</f>
        <v>33.6</v>
      </c>
      <c r="AZ793" s="538" t="n">
        <f aca="false">N793</f>
        <v>0.1</v>
      </c>
      <c r="BA793" s="538" t="n">
        <f aca="false">P793</f>
        <v>1.08</v>
      </c>
      <c r="BB793" s="537" t="n">
        <f aca="false">IF(F793=0,IF(ROUND(AY793*(((N793*P793)+(((D793+M793*2)/6)*P793))-ROUND(((D793+M793*2)^2)*((PI()*96.379/(4*360))-((SIN((96.379/2)*PI()/180))*(COS((96.379/2)*PI()/180))/4)),4)),2),ROUND(AY793*(((N793*P793)+(((D793+M793*2)/4)*P793))-ROUND(((D793+M793*2)^2)*((PI()*120/(4*360))-((SIN((120/2)*PI()/180))*(COS((120/2)*PI()/180))/4)),4)),2)),0)</f>
        <v>6.79</v>
      </c>
      <c r="BC793" s="549" t="n">
        <f aca="false">IF(F793&gt;0,ROUND(AY793*N793*P793,2),0)</f>
        <v>0</v>
      </c>
      <c r="BD793" s="549" t="n">
        <f aca="false">SUM(Q793:U793,AH793:AL793)</f>
        <v>67.54</v>
      </c>
      <c r="BE793" s="549" t="n">
        <f aca="false">IF(F793=0,ROUND((PI()*((D793+M793*2)^2)/4)*AY793,2),ROUND((D793+M793*2)*(F793+M793*2)*AY793,2))</f>
        <v>6.08</v>
      </c>
      <c r="BF793" s="572" t="n">
        <f aca="false">IF(($I793+M793-0.15)&lt;=2,($I793+M793+0.15),IF(($I793+M793)&lt;=3,2.35,($I793+M793+0.2)-0.85))</f>
        <v>1.6234</v>
      </c>
      <c r="BG793" s="572" t="n">
        <f aca="false">IF(D793&gt;2,(I793-F793-M793-0.11),IF(($I793+M793)&lt;=2,0,IF(($I793+M793)&gt;3,0.85,(I793+M793+0.2-BF793))))</f>
        <v>0</v>
      </c>
      <c r="BH793" s="572" t="n">
        <f aca="false">IF(D793&gt;2,ROUND(((1.42+0.4)+(0.91+0.4))*2*BG793,2),ROUND(AV793*AX793*BF793,2))</f>
        <v>3.18</v>
      </c>
      <c r="BI793" s="572" t="n">
        <f aca="false">ROUND(((PI()*0.9^2)/4)*BG793,2)</f>
        <v>0</v>
      </c>
      <c r="BJ793" s="550" t="n">
        <f aca="false">ROUND(BD793-BE793-BH793-BI793-BB793-BC793,2)</f>
        <v>51.49</v>
      </c>
      <c r="BK793" s="516"/>
    </row>
    <row r="794" customFormat="false" ht="14.25" hidden="false" customHeight="false" outlineLevel="0" collapsed="false">
      <c r="A794" s="558" t="s">
        <v>1840</v>
      </c>
      <c r="B794" s="570" t="s">
        <v>10</v>
      </c>
      <c r="C794" s="571" t="s">
        <v>1841</v>
      </c>
      <c r="D794" s="560" t="n">
        <v>0.4</v>
      </c>
      <c r="E794" s="561"/>
      <c r="F794" s="561"/>
      <c r="G794" s="560" t="s">
        <v>1150</v>
      </c>
      <c r="H794" s="562" t="n">
        <v>40</v>
      </c>
      <c r="I794" s="563" t="n">
        <v>1.6825</v>
      </c>
      <c r="J794" s="563" t="n">
        <v>1.6378</v>
      </c>
      <c r="K794" s="536" t="n">
        <v>0.2</v>
      </c>
      <c r="L794" s="537" t="n">
        <f aca="false">ROUND((I794+J794)/2,2)</f>
        <v>1.66</v>
      </c>
      <c r="M794" s="538" t="n">
        <f aca="false">IF(F794=0,ROUND($D794*0.1,2),IF(D794&gt;2.8,0.18,0.15))</f>
        <v>0.04</v>
      </c>
      <c r="N794" s="538" t="n">
        <f aca="false">IF(F794=0,IF(ROUND($D794/4,2),IF(ROUND(($D794*1.2)/6,2)&lt;0.1,0.1,ROUND(($D794*1.2)/6,2))),0.5)</f>
        <v>0.1</v>
      </c>
      <c r="O794" s="537" t="n">
        <f aca="false">L794+M794+N794</f>
        <v>1.8</v>
      </c>
      <c r="P794" s="537" t="n">
        <f aca="false">IF(O794&lt;2,(D794+M794*2)+0.6,(D794+M794*2)+0.6+ROUNDUP(O794-2,0)*0.1)</f>
        <v>1.08</v>
      </c>
      <c r="Q794" s="539" t="n">
        <f aca="false">IF($O794&lt;=$W$4,ROUND(IF($O794&lt;1.5,$O794*$H794*$P794,1.5*$H794*$P794),2),0)</f>
        <v>0</v>
      </c>
      <c r="R794" s="539" t="n">
        <f aca="false">IF($O794&gt;$W$4,ROUND(IF($O794&lt;1.5,$O794*$H794*$P794,1.5*$H794*$P794),2),0)</f>
        <v>64.8</v>
      </c>
      <c r="S794" s="539" t="n">
        <f aca="false">IF($O794&gt;$W$4,ROUND(IF($O794&lt;1.5,0,IF($O794&gt;3,1.5*$H794*$P794,($O794-1.5)*$H794*$P794)),2),0)</f>
        <v>12.96</v>
      </c>
      <c r="T794" s="539" t="n">
        <f aca="false">IF($O794&gt;$W$4,ROUND(IF($O794&lt;3,0,IF($O794&gt;4.5,1.5*$H794*$P794,($O794-3)*$H794*$P794)),2),0)</f>
        <v>0</v>
      </c>
      <c r="U794" s="539" t="n">
        <f aca="false">IF($O794&gt;$W$4,ROUND(IF($O794&lt;4.5,0,IF($O794&gt;6,($O794-4.5)*$H794*$P794,($O794-4.5)*$H794*$P794)),2),0)</f>
        <v>0</v>
      </c>
      <c r="V794" s="540" t="n">
        <f aca="false">IF($O794&gt;$W$4,IF($O794&lt;=4,ROUND($H794*($O794+0.5)*2,2),0),0)</f>
        <v>184</v>
      </c>
      <c r="W794" s="541" t="n">
        <f aca="false">IF($O794&gt;$W$4,IF($O794&gt;4,ROUND($H794*($O794+0.5)*2,2),0),0)</f>
        <v>0</v>
      </c>
      <c r="X794" s="558" t="str">
        <f aca="false">A794</f>
        <v>RF3</v>
      </c>
      <c r="Y794" s="560" t="n">
        <f aca="false">IF($D794=0.4,1.2,IF($D794=0.6,1.2,IF($D794=0.8,1.3,IF($D794=1,1.5,IF($D794=1.2,1.7,IF($D794&lt;=2,2,"--"))))))</f>
        <v>1.2</v>
      </c>
      <c r="Z794" s="564" t="s">
        <v>1151</v>
      </c>
      <c r="AA794" s="561" t="n">
        <f aca="false">Y794</f>
        <v>1.2</v>
      </c>
      <c r="AB794" s="543" t="n">
        <f aca="false">IF($Y794="--","--",I794)</f>
        <v>1.6825</v>
      </c>
      <c r="AC794" s="544" t="n">
        <f aca="false">IF($Y794="--","--",IF(D794&gt;1.5,0.15,ROUND($D794*0.1,2)))</f>
        <v>0.04</v>
      </c>
      <c r="AD794" s="544" t="n">
        <f aca="false">IF($Y794="--","--",0.15)</f>
        <v>0.15</v>
      </c>
      <c r="AE794" s="545" t="n">
        <f aca="false">IF($Y794="--","--",ROUND(AB794+AC794+AD794,2))</f>
        <v>1.87</v>
      </c>
      <c r="AF794" s="565" t="n">
        <f aca="false">IF($Y794="--","--",IF($AB794&lt;=2,$Y794+1,($Y794+1)+ROUNDUP($AB794-2,0)*0.1))</f>
        <v>2.2</v>
      </c>
      <c r="AG794" s="566" t="n">
        <f aca="false">IF($D794=0.4,0.92,IF($D794=0.6,0.68,IF($D794=0.8,0.74,IF($D794=1,0.7,IF($D794=1.2,0.66,IF($D794=1.5,0.6,IF($D794&lt;=2,(2.4-(D794+0.3)),"--")))))))</f>
        <v>0.92</v>
      </c>
      <c r="AH794" s="547" t="n">
        <f aca="false">IF($Y794="--","--",IF($AE794&lt;=$W$4,ROUND(IF($AE794&lt;1.5,$AE794*$AF794*$AG794,1.5*$AF794*$AG794),2),0))</f>
        <v>0</v>
      </c>
      <c r="AI794" s="547" t="n">
        <f aca="false">IF($Y794="--","--",IF($AE794&gt;$W$4,ROUND(IF($AE794&lt;1.5,$AE794*$AF794*$AG794,1.5*$AF794*$AG794),2),0))</f>
        <v>3.04</v>
      </c>
      <c r="AJ794" s="547" t="n">
        <f aca="false">IF($Y794="--","--",IF($AE794&gt;$W$4,ROUND(IF($AE794&lt;1.5,0,IF($AE794&gt;3,1.5*$AF794*$AG794,($AE794-1.5)*$AF794*$AG794)),2),0))</f>
        <v>0.75</v>
      </c>
      <c r="AK794" s="547" t="n">
        <f aca="false">IF($Y794="--","--",IF($AE794&gt;$W$4,ROUND(IF($AE794&lt;3,0,IF($AE794&gt;4.5,1.5*$AF794*$AG794,($AE794-3)*$AF794*$AG794)),2),0))</f>
        <v>0</v>
      </c>
      <c r="AL794" s="547" t="n">
        <f aca="false">IF($Y794="--","--",IF($AE794&gt;$W$4,ROUND(IF($AE794&lt;4.5,0,IF($AE794&gt;6,($AE794-4.5)*$AF794*$AG794,($AE794-4.5)*$AF794*$AG794)),2),0))</f>
        <v>0</v>
      </c>
      <c r="AM794" s="544" t="n">
        <f aca="false">IF($Y794="--","--",IF($AE794&gt;$W$4,IF($AE794&lt;=4,ROUND(($AG794*4)*($AE794+0.5)*2,2),0),0))</f>
        <v>17.44</v>
      </c>
      <c r="AN794" s="548" t="n">
        <f aca="false">IF($Y794="--","--",IF($AE794&gt;$W$4,IF($AE794&gt;4,ROUND(($AG794*4)*($AE794+0.5)*2,2),0),0))</f>
        <v>0</v>
      </c>
      <c r="AO794" s="558" t="s">
        <v>1840</v>
      </c>
      <c r="AP794" s="570" t="s">
        <v>10</v>
      </c>
      <c r="AQ794" s="571" t="s">
        <v>1841</v>
      </c>
      <c r="AR794" s="560" t="n">
        <v>0.4</v>
      </c>
      <c r="AS794" s="561"/>
      <c r="AT794" s="561"/>
      <c r="AU794" s="562" t="n">
        <v>40</v>
      </c>
      <c r="AV794" s="560" t="n">
        <f aca="false">IF($Y794="--","--",Y794+0.2)</f>
        <v>1.4</v>
      </c>
      <c r="AW794" s="564" t="s">
        <v>1151</v>
      </c>
      <c r="AX794" s="561" t="n">
        <f aca="false">AV794</f>
        <v>1.4</v>
      </c>
      <c r="AY794" s="538" t="n">
        <f aca="false">IF(D794&gt;2,AU794,AU794-AV794)</f>
        <v>38.6</v>
      </c>
      <c r="AZ794" s="538" t="n">
        <f aca="false">N794</f>
        <v>0.1</v>
      </c>
      <c r="BA794" s="538" t="n">
        <f aca="false">P794</f>
        <v>1.08</v>
      </c>
      <c r="BB794" s="537" t="n">
        <f aca="false">IF(F794=0,IF(ROUND(AY794*(((N794*P794)+(((D794+M794*2)/6)*P794))-ROUND(((D794+M794*2)^2)*((PI()*96.379/(4*360))-((SIN((96.379/2)*PI()/180))*(COS((96.379/2)*PI()/180))/4)),4)),2),ROUND(AY794*(((N794*P794)+(((D794+M794*2)/4)*P794))-ROUND(((D794+M794*2)^2)*((PI()*120/(4*360))-((SIN((120/2)*PI()/180))*(COS((120/2)*PI()/180))/4)),4)),2)),0)</f>
        <v>7.8</v>
      </c>
      <c r="BC794" s="549" t="n">
        <f aca="false">IF(F794&gt;0,ROUND(AY794*N794*P794,2),0)</f>
        <v>0</v>
      </c>
      <c r="BD794" s="549" t="n">
        <f aca="false">SUM(Q794:U794,AH794:AL794)</f>
        <v>81.55</v>
      </c>
      <c r="BE794" s="549" t="n">
        <f aca="false">IF(F794=0,ROUND((PI()*((D794+M794*2)^2)/4)*AY794,2),ROUND((D794+M794*2)*(F794+M794*2)*AY794,2))</f>
        <v>6.98</v>
      </c>
      <c r="BF794" s="572" t="n">
        <f aca="false">IF(($I794+M794-0.15)&lt;=2,($I794+M794+0.15),IF(($I794+M794)&lt;=3,2.35,($I794+M794+0.2)-0.85))</f>
        <v>1.8725</v>
      </c>
      <c r="BG794" s="572" t="n">
        <f aca="false">IF(D794&gt;2,(I794-F794-M794-0.11),IF(($I794+M794)&lt;=2,0,IF(($I794+M794)&gt;3,0.85,(I794+M794+0.2-BF794))))</f>
        <v>0</v>
      </c>
      <c r="BH794" s="572" t="n">
        <f aca="false">IF(D794&gt;2,ROUND(((1.42+0.4)+(0.91+0.4))*2*BG794,2),ROUND(AV794*AX794*BF794,2))</f>
        <v>3.67</v>
      </c>
      <c r="BI794" s="572" t="n">
        <f aca="false">ROUND(((PI()*0.9^2)/4)*BG794,2)</f>
        <v>0</v>
      </c>
      <c r="BJ794" s="550" t="n">
        <f aca="false">ROUND(BD794-BE794-BH794-BI794-BB794-BC794,2)</f>
        <v>63.1</v>
      </c>
      <c r="BK794" s="516"/>
    </row>
    <row r="795" customFormat="false" ht="14.25" hidden="false" customHeight="false" outlineLevel="0" collapsed="false">
      <c r="A795" s="558" t="s">
        <v>1841</v>
      </c>
      <c r="B795" s="570" t="s">
        <v>10</v>
      </c>
      <c r="C795" s="571" t="s">
        <v>1842</v>
      </c>
      <c r="D795" s="560" t="n">
        <v>0.6</v>
      </c>
      <c r="E795" s="561"/>
      <c r="F795" s="561"/>
      <c r="G795" s="560" t="s">
        <v>1150</v>
      </c>
      <c r="H795" s="562" t="n">
        <v>35</v>
      </c>
      <c r="I795" s="563" t="n">
        <v>1.8378</v>
      </c>
      <c r="J795" s="563" t="n">
        <v>1.78905</v>
      </c>
      <c r="K795" s="536" t="n">
        <v>0</v>
      </c>
      <c r="L795" s="537" t="n">
        <f aca="false">ROUND((I795+J795)/2,2)</f>
        <v>1.81</v>
      </c>
      <c r="M795" s="538" t="n">
        <f aca="false">IF(F795=0,ROUND($D795*0.1,2),IF(D795&gt;2.8,0.18,0.15))</f>
        <v>0.06</v>
      </c>
      <c r="N795" s="538" t="n">
        <f aca="false">IF(F795=0,IF(ROUND($D795/4,2),IF(ROUND(($D795*1.2)/6,2)&lt;0.1,0.1,ROUND(($D795*1.2)/6,2))),0.5)</f>
        <v>0.12</v>
      </c>
      <c r="O795" s="537" t="n">
        <f aca="false">L795+M795+N795</f>
        <v>1.99</v>
      </c>
      <c r="P795" s="537" t="n">
        <f aca="false">IF(O795&lt;2,(D795+M795*2)+0.6,(D795+M795*2)+0.6+ROUNDUP(O795-2,0)*0.1)</f>
        <v>1.32</v>
      </c>
      <c r="Q795" s="539" t="n">
        <f aca="false">IF($O795&lt;=$W$4,ROUND(IF($O795&lt;1.5,$O795*$H795*$P795,1.5*$H795*$P795),2),0)</f>
        <v>0</v>
      </c>
      <c r="R795" s="539" t="n">
        <f aca="false">IF($O795&gt;$W$4,ROUND(IF($O795&lt;1.5,$O795*$H795*$P795,1.5*$H795*$P795),2),0)</f>
        <v>69.3</v>
      </c>
      <c r="S795" s="539" t="n">
        <f aca="false">IF($O795&gt;$W$4,ROUND(IF($O795&lt;1.5,0,IF($O795&gt;3,1.5*$H795*$P795,($O795-1.5)*$H795*$P795)),2),0)</f>
        <v>22.64</v>
      </c>
      <c r="T795" s="539" t="n">
        <f aca="false">IF($O795&gt;$W$4,ROUND(IF($O795&lt;3,0,IF($O795&gt;4.5,1.5*$H795*$P795,($O795-3)*$H795*$P795)),2),0)</f>
        <v>0</v>
      </c>
      <c r="U795" s="539" t="n">
        <f aca="false">IF($O795&gt;$W$4,ROUND(IF($O795&lt;4.5,0,IF($O795&gt;6,($O795-4.5)*$H795*$P795,($O795-4.5)*$H795*$P795)),2),0)</f>
        <v>0</v>
      </c>
      <c r="V795" s="540" t="n">
        <f aca="false">IF($O795&gt;$W$4,IF($O795&lt;=4,ROUND($H795*($O795+0.5)*2,2),0),0)</f>
        <v>174.3</v>
      </c>
      <c r="W795" s="541" t="n">
        <f aca="false">IF($O795&gt;$W$4,IF($O795&gt;4,ROUND($H795*($O795+0.5)*2,2),0),0)</f>
        <v>0</v>
      </c>
      <c r="X795" s="558" t="str">
        <f aca="false">A795</f>
        <v>RF4</v>
      </c>
      <c r="Y795" s="560" t="n">
        <f aca="false">IF($D795=0.4,1.2,IF($D795=0.6,1.2,IF($D795=0.8,1.3,IF($D795=1,1.5,IF($D795=1.2,1.7,IF($D795&lt;=2,2,"--"))))))</f>
        <v>1.2</v>
      </c>
      <c r="Z795" s="564" t="s">
        <v>1151</v>
      </c>
      <c r="AA795" s="561" t="n">
        <f aca="false">Y795</f>
        <v>1.2</v>
      </c>
      <c r="AB795" s="543" t="n">
        <f aca="false">IF($Y795="--","--",I795)</f>
        <v>1.8378</v>
      </c>
      <c r="AC795" s="544" t="n">
        <f aca="false">IF($Y795="--","--",IF(D795&gt;1.5,0.15,ROUND($D795*0.1,2)))</f>
        <v>0.06</v>
      </c>
      <c r="AD795" s="544" t="n">
        <f aca="false">IF($Y795="--","--",0.15)</f>
        <v>0.15</v>
      </c>
      <c r="AE795" s="545" t="n">
        <f aca="false">IF($Y795="--","--",ROUND(AB795+AC795+AD795,2))</f>
        <v>2.05</v>
      </c>
      <c r="AF795" s="565" t="n">
        <f aca="false">IF($Y795="--","--",IF($AB795&lt;=2,$Y795+1,($Y795+1)+ROUNDUP($AB795-2,0)*0.1))</f>
        <v>2.2</v>
      </c>
      <c r="AG795" s="566" t="n">
        <f aca="false">IF($D795=0.4,0.92,IF($D795=0.6,0.68,IF($D795=0.8,0.74,IF($D795=1,0.7,IF($D795=1.2,0.66,IF($D795=1.5,0.6,IF($D795&lt;=2,(2.4-(D795+0.3)),"--")))))))</f>
        <v>0.68</v>
      </c>
      <c r="AH795" s="547" t="n">
        <f aca="false">IF($Y795="--","--",IF($AE795&lt;=$W$4,ROUND(IF($AE795&lt;1.5,$AE795*$AF795*$AG795,1.5*$AF795*$AG795),2),0))</f>
        <v>0</v>
      </c>
      <c r="AI795" s="547" t="n">
        <f aca="false">IF($Y795="--","--",IF($AE795&gt;$W$4,ROUND(IF($AE795&lt;1.5,$AE795*$AF795*$AG795,1.5*$AF795*$AG795),2),0))</f>
        <v>2.24</v>
      </c>
      <c r="AJ795" s="547" t="n">
        <f aca="false">IF($Y795="--","--",IF($AE795&gt;$W$4,ROUND(IF($AE795&lt;1.5,0,IF($AE795&gt;3,1.5*$AF795*$AG795,($AE795-1.5)*$AF795*$AG795)),2),0))</f>
        <v>0.82</v>
      </c>
      <c r="AK795" s="547" t="n">
        <f aca="false">IF($Y795="--","--",IF($AE795&gt;$W$4,ROUND(IF($AE795&lt;3,0,IF($AE795&gt;4.5,1.5*$AF795*$AG795,($AE795-3)*$AF795*$AG795)),2),0))</f>
        <v>0</v>
      </c>
      <c r="AL795" s="547" t="n">
        <f aca="false">IF($Y795="--","--",IF($AE795&gt;$W$4,ROUND(IF($AE795&lt;4.5,0,IF($AE795&gt;6,($AE795-4.5)*$AF795*$AG795,($AE795-4.5)*$AF795*$AG795)),2),0))</f>
        <v>0</v>
      </c>
      <c r="AM795" s="544" t="n">
        <f aca="false">IF($Y795="--","--",IF($AE795&gt;$W$4,IF($AE795&lt;=4,ROUND(($AG795*4)*($AE795+0.5)*2,2),0),0))</f>
        <v>13.87</v>
      </c>
      <c r="AN795" s="548" t="n">
        <f aca="false">IF($Y795="--","--",IF($AE795&gt;$W$4,IF($AE795&gt;4,ROUND(($AG795*4)*($AE795+0.5)*2,2),0),0))</f>
        <v>0</v>
      </c>
      <c r="AO795" s="558" t="s">
        <v>1841</v>
      </c>
      <c r="AP795" s="570" t="s">
        <v>10</v>
      </c>
      <c r="AQ795" s="571" t="s">
        <v>1842</v>
      </c>
      <c r="AR795" s="560" t="n">
        <v>0.6</v>
      </c>
      <c r="AS795" s="561"/>
      <c r="AT795" s="561"/>
      <c r="AU795" s="562" t="n">
        <v>35</v>
      </c>
      <c r="AV795" s="560" t="n">
        <f aca="false">IF($Y795="--","--",Y795+0.2)</f>
        <v>1.4</v>
      </c>
      <c r="AW795" s="564" t="s">
        <v>1151</v>
      </c>
      <c r="AX795" s="561" t="n">
        <f aca="false">AV795</f>
        <v>1.4</v>
      </c>
      <c r="AY795" s="538" t="n">
        <f aca="false">IF(D795&gt;2,AU795,AU795-AV795)</f>
        <v>33.6</v>
      </c>
      <c r="AZ795" s="538" t="n">
        <f aca="false">N795</f>
        <v>0.12</v>
      </c>
      <c r="BA795" s="538" t="n">
        <f aca="false">P795</f>
        <v>1.32</v>
      </c>
      <c r="BB795" s="537" t="n">
        <f aca="false">IF(F795=0,IF(ROUND(AY795*(((N795*P795)+(((D795+M795*2)/6)*P795))-ROUND(((D795+M795*2)^2)*((PI()*96.379/(4*360))-((SIN((96.379/2)*PI()/180))*(COS((96.379/2)*PI()/180))/4)),4)),2),ROUND(AY795*(((N795*P795)+(((D795+M795*2)/4)*P795))-ROUND(((D795+M795*2)^2)*((PI()*120/(4*360))-((SIN((120/2)*PI()/180))*(COS((120/2)*PI()/180))/4)),4)),2)),0)</f>
        <v>10.63</v>
      </c>
      <c r="BC795" s="549" t="n">
        <f aca="false">IF(F795&gt;0,ROUND(AY795*N795*P795,2),0)</f>
        <v>0</v>
      </c>
      <c r="BD795" s="549" t="n">
        <f aca="false">SUM(Q795:U795,AH795:AL795)</f>
        <v>95</v>
      </c>
      <c r="BE795" s="549" t="n">
        <f aca="false">IF(F795=0,ROUND((PI()*((D795+M795*2)^2)/4)*AY795,2),ROUND((D795+M795*2)*(F795+M795*2)*AY795,2))</f>
        <v>13.68</v>
      </c>
      <c r="BF795" s="572" t="n">
        <f aca="false">IF(($I795+M795-0.15)&lt;=2,($I795+M795+0.15),IF(($I795+M795)&lt;=3,2.35,($I795+M795+0.2)-0.85))</f>
        <v>2.0478</v>
      </c>
      <c r="BG795" s="572" t="n">
        <f aca="false">IF(D795&gt;2,(I795-F795-M795-0.11),IF(($I795+M795)&lt;=2,0,IF(($I795+M795)&gt;3,0.85,(I795+M795+0.2-BF795))))</f>
        <v>0</v>
      </c>
      <c r="BH795" s="572" t="n">
        <f aca="false">IF(D795&gt;2,ROUND(((1.42+0.4)+(0.91+0.4))*2*BG795,2),ROUND(AV795*AX795*BF795,2))</f>
        <v>4.01</v>
      </c>
      <c r="BI795" s="572" t="n">
        <f aca="false">ROUND(((PI()*0.9^2)/4)*BG795,2)</f>
        <v>0</v>
      </c>
      <c r="BJ795" s="550" t="n">
        <f aca="false">ROUND(BD795-BE795-BH795-BI795-BB795-BC795,2)</f>
        <v>66.68</v>
      </c>
      <c r="BK795" s="516"/>
    </row>
    <row r="796" customFormat="false" ht="14.25" hidden="false" customHeight="false" outlineLevel="0" collapsed="false">
      <c r="A796" s="530" t="s">
        <v>1842</v>
      </c>
      <c r="B796" s="531" t="s">
        <v>10</v>
      </c>
      <c r="C796" s="569" t="s">
        <v>1843</v>
      </c>
      <c r="D796" s="533" t="n">
        <v>0.6</v>
      </c>
      <c r="E796" s="534"/>
      <c r="F796" s="534"/>
      <c r="G796" s="533" t="s">
        <v>1150</v>
      </c>
      <c r="H796" s="535" t="n">
        <v>32</v>
      </c>
      <c r="I796" s="536" t="n">
        <v>1.78905</v>
      </c>
      <c r="J796" s="536" t="n">
        <v>1.84</v>
      </c>
      <c r="K796" s="536" t="n">
        <v>0.9</v>
      </c>
      <c r="L796" s="537" t="n">
        <f aca="false">ROUND((I796+J796)/2,2)</f>
        <v>1.81</v>
      </c>
      <c r="M796" s="538" t="n">
        <f aca="false">IF(F796=0,ROUND($D796*0.1,2),IF(D796&gt;2.8,0.18,0.15))</f>
        <v>0.06</v>
      </c>
      <c r="N796" s="538" t="n">
        <f aca="false">IF(F796=0,IF(ROUND($D796/4,2),IF(ROUND(($D796*1.2)/6,2)&lt;0.1,0.1,ROUND(($D796*1.2)/6,2))),0.5)</f>
        <v>0.12</v>
      </c>
      <c r="O796" s="537" t="n">
        <f aca="false">L796+M796+N796</f>
        <v>1.99</v>
      </c>
      <c r="P796" s="537" t="n">
        <f aca="false">IF(O796&lt;2,(D796+M796*2)+0.6,(D796+M796*2)+0.6+ROUNDUP(O796-2,0)*0.1)</f>
        <v>1.32</v>
      </c>
      <c r="Q796" s="539" t="n">
        <f aca="false">IF($O796&lt;=$W$4,ROUND(IF($O796&lt;1.5,$O796*$H796*$P796,1.5*$H796*$P796),2),0)</f>
        <v>0</v>
      </c>
      <c r="R796" s="539" t="n">
        <f aca="false">IF($O796&gt;$W$4,ROUND(IF($O796&lt;1.5,$O796*$H796*$P796,1.5*$H796*$P796),2),0)</f>
        <v>63.36</v>
      </c>
      <c r="S796" s="539" t="n">
        <f aca="false">IF($O796&gt;$W$4,ROUND(IF($O796&lt;1.5,0,IF($O796&gt;3,1.5*$H796*$P796,($O796-1.5)*$H796*$P796)),2),0)</f>
        <v>20.7</v>
      </c>
      <c r="T796" s="539" t="n">
        <f aca="false">IF($O796&gt;$W$4,ROUND(IF($O796&lt;3,0,IF($O796&gt;4.5,1.5*$H796*$P796,($O796-3)*$H796*$P796)),2),0)</f>
        <v>0</v>
      </c>
      <c r="U796" s="539" t="n">
        <f aca="false">IF($O796&gt;$W$4,ROUND(IF($O796&lt;4.5,0,IF($O796&gt;6,($O796-4.5)*$H796*$P796,($O796-4.5)*$H796*$P796)),2),0)</f>
        <v>0</v>
      </c>
      <c r="V796" s="540" t="n">
        <f aca="false">IF($O796&gt;$W$4,IF($O796&lt;=4,ROUND($H796*($O796+0.5)*2,2),0),0)</f>
        <v>159.36</v>
      </c>
      <c r="W796" s="541" t="n">
        <f aca="false">IF($O796&gt;$W$4,IF($O796&gt;4,ROUND($H796*($O796+0.5)*2,2),0),0)</f>
        <v>0</v>
      </c>
      <c r="X796" s="530" t="str">
        <f aca="false">A796</f>
        <v>RF5</v>
      </c>
      <c r="Y796" s="533" t="n">
        <f aca="false">IF($D796=0.4,1.2,IF($D796=0.6,1.2,IF($D796=0.8,1.3,IF($D796=1,1.5,IF($D796=1.2,1.7,IF($D796&lt;=2,2,"--"))))))</f>
        <v>1.2</v>
      </c>
      <c r="Z796" s="542" t="s">
        <v>1151</v>
      </c>
      <c r="AA796" s="534" t="n">
        <f aca="false">Y796</f>
        <v>1.2</v>
      </c>
      <c r="AB796" s="543" t="n">
        <f aca="false">IF($Y796="--","--",I796)</f>
        <v>1.78905</v>
      </c>
      <c r="AC796" s="544" t="n">
        <f aca="false">IF($Y796="--","--",IF(D796&gt;1.5,0.15,ROUND($D796*0.1,2)))</f>
        <v>0.06</v>
      </c>
      <c r="AD796" s="544" t="n">
        <f aca="false">IF($Y796="--","--",0.15)</f>
        <v>0.15</v>
      </c>
      <c r="AE796" s="545" t="n">
        <f aca="false">IF($Y796="--","--",ROUND(AB796+AC796+AD796,2))</f>
        <v>2</v>
      </c>
      <c r="AF796" s="545" t="n">
        <f aca="false">IF($Y796="--","--",IF($AB796&lt;=2,$Y796+1,($Y796+1)+ROUNDUP($AB796-2,0)*0.1))</f>
        <v>2.2</v>
      </c>
      <c r="AG796" s="546" t="n">
        <f aca="false">IF($D796=0.4,0.92,IF($D796=0.6,0.68,IF($D796=0.8,0.74,IF($D796=1,0.7,IF($D796=1.2,0.66,IF($D796=1.5,0.6,IF($D796&lt;=2,(2.4-(D796+0.3)),"--")))))))</f>
        <v>0.68</v>
      </c>
      <c r="AH796" s="547" t="n">
        <f aca="false">IF($Y796="--","--",IF($AE796&lt;=$W$4,ROUND(IF($AE796&lt;1.5,$AE796*$AF796*$AG796,1.5*$AF796*$AG796),2),0))</f>
        <v>0</v>
      </c>
      <c r="AI796" s="547" t="n">
        <f aca="false">IF($Y796="--","--",IF($AE796&gt;$W$4,ROUND(IF($AE796&lt;1.5,$AE796*$AF796*$AG796,1.5*$AF796*$AG796),2),0))</f>
        <v>2.24</v>
      </c>
      <c r="AJ796" s="547" t="n">
        <f aca="false">IF($Y796="--","--",IF($AE796&gt;$W$4,ROUND(IF($AE796&lt;1.5,0,IF($AE796&gt;3,1.5*$AF796*$AG796,($AE796-1.5)*$AF796*$AG796)),2),0))</f>
        <v>0.75</v>
      </c>
      <c r="AK796" s="547" t="n">
        <f aca="false">IF($Y796="--","--",IF($AE796&gt;$W$4,ROUND(IF($AE796&lt;3,0,IF($AE796&gt;4.5,1.5*$AF796*$AG796,($AE796-3)*$AF796*$AG796)),2),0))</f>
        <v>0</v>
      </c>
      <c r="AL796" s="547" t="n">
        <f aca="false">IF($Y796="--","--",IF($AE796&gt;$W$4,ROUND(IF($AE796&lt;4.5,0,IF($AE796&gt;6,($AE796-4.5)*$AF796*$AG796,($AE796-4.5)*$AF796*$AG796)),2),0))</f>
        <v>0</v>
      </c>
      <c r="AM796" s="544" t="n">
        <f aca="false">IF($Y796="--","--",IF($AE796&gt;$W$4,IF($AE796&lt;=4,ROUND(($AG796*4)*($AE796+0.5)*2,2),0),0))</f>
        <v>13.6</v>
      </c>
      <c r="AN796" s="548" t="n">
        <f aca="false">IF($Y796="--","--",IF($AE796&gt;$W$4,IF($AE796&gt;4,ROUND(($AG796*4)*($AE796+0.5)*2,2),0),0))</f>
        <v>0</v>
      </c>
      <c r="AO796" s="530" t="s">
        <v>1842</v>
      </c>
      <c r="AP796" s="531" t="s">
        <v>10</v>
      </c>
      <c r="AQ796" s="569" t="s">
        <v>1843</v>
      </c>
      <c r="AR796" s="533" t="n">
        <v>0.6</v>
      </c>
      <c r="AS796" s="534"/>
      <c r="AT796" s="534"/>
      <c r="AU796" s="535" t="n">
        <v>32</v>
      </c>
      <c r="AV796" s="533" t="n">
        <f aca="false">IF($Y796="--","--",Y796+0.2)</f>
        <v>1.4</v>
      </c>
      <c r="AW796" s="542" t="s">
        <v>1151</v>
      </c>
      <c r="AX796" s="534" t="n">
        <f aca="false">AV796</f>
        <v>1.4</v>
      </c>
      <c r="AY796" s="538" t="n">
        <f aca="false">IF(D796&gt;2,AU796,AU796-AV796)</f>
        <v>30.6</v>
      </c>
      <c r="AZ796" s="538" t="n">
        <f aca="false">N796</f>
        <v>0.12</v>
      </c>
      <c r="BA796" s="538" t="n">
        <f aca="false">P796</f>
        <v>1.32</v>
      </c>
      <c r="BB796" s="537" t="n">
        <f aca="false">IF(F796=0,IF(ROUND(AY796*(((N796*P796)+(((D796+M796*2)/6)*P796))-ROUND(((D796+M796*2)^2)*((PI()*96.379/(4*360))-((SIN((96.379/2)*PI()/180))*(COS((96.379/2)*PI()/180))/4)),4)),2),ROUND(AY796*(((N796*P796)+(((D796+M796*2)/4)*P796))-ROUND(((D796+M796*2)^2)*((PI()*120/(4*360))-((SIN((120/2)*PI()/180))*(COS((120/2)*PI()/180))/4)),4)),2)),0)</f>
        <v>9.68</v>
      </c>
      <c r="BC796" s="549" t="n">
        <f aca="false">IF(F796&gt;0,ROUND(AY796*N796*P796,2),0)</f>
        <v>0</v>
      </c>
      <c r="BD796" s="549" t="n">
        <f aca="false">SUM(Q796:U796,AH796:AL796)</f>
        <v>87.05</v>
      </c>
      <c r="BE796" s="549" t="n">
        <f aca="false">IF(F796=0,ROUND((PI()*((D796+M796*2)^2)/4)*AY796,2),ROUND((D796+M796*2)*(F796+M796*2)*AY796,2))</f>
        <v>12.46</v>
      </c>
      <c r="BF796" s="572" t="n">
        <f aca="false">IF(($I796+M796-0.15)&lt;=2,($I796+M796+0.15),IF(($I796+M796)&lt;=3,2.35,($I796+M796+0.2)-0.85))</f>
        <v>1.99905</v>
      </c>
      <c r="BG796" s="572" t="n">
        <f aca="false">IF(D796&gt;2,(I796-F796-M796-0.11),IF(($I796+M796)&lt;=2,0,IF(($I796+M796)&gt;3,0.85,(I796+M796+0.2-BF796))))</f>
        <v>0</v>
      </c>
      <c r="BH796" s="572" t="n">
        <f aca="false">IF(D796&gt;2,ROUND(((1.42+0.4)+(0.91+0.4))*2*BG796,2),ROUND(AV796*AX796*BF796,2))</f>
        <v>3.92</v>
      </c>
      <c r="BI796" s="572" t="n">
        <f aca="false">ROUND(((PI()*0.9^2)/4)*BG796,2)</f>
        <v>0</v>
      </c>
      <c r="BJ796" s="550" t="n">
        <f aca="false">ROUND(BD796-BE796-BH796-BI796-BB796-BC796,2)</f>
        <v>60.99</v>
      </c>
      <c r="BK796" s="516"/>
    </row>
    <row r="797" customFormat="false" ht="14.25" hidden="false" customHeight="false" outlineLevel="0" collapsed="false">
      <c r="A797" s="503"/>
      <c r="B797" s="504"/>
      <c r="C797" s="604"/>
      <c r="D797" s="505"/>
      <c r="E797" s="505"/>
      <c r="F797" s="505"/>
      <c r="G797" s="505"/>
      <c r="H797" s="507"/>
      <c r="I797" s="508"/>
      <c r="J797" s="508"/>
      <c r="K797" s="508"/>
      <c r="L797" s="509"/>
      <c r="M797" s="510"/>
      <c r="N797" s="510"/>
      <c r="O797" s="509"/>
      <c r="P797" s="509"/>
      <c r="Q797" s="511"/>
      <c r="R797" s="511"/>
      <c r="S797" s="511"/>
      <c r="T797" s="511"/>
      <c r="U797" s="511"/>
      <c r="V797" s="512"/>
      <c r="W797" s="513"/>
      <c r="X797" s="518"/>
      <c r="Y797" s="505"/>
      <c r="Z797" s="551"/>
      <c r="AA797" s="505"/>
      <c r="AB797" s="552"/>
      <c r="AC797" s="553"/>
      <c r="AD797" s="553"/>
      <c r="AE797" s="554"/>
      <c r="AF797" s="554"/>
      <c r="AG797" s="551"/>
      <c r="AH797" s="555"/>
      <c r="AI797" s="555"/>
      <c r="AJ797" s="555"/>
      <c r="AK797" s="555"/>
      <c r="AL797" s="555"/>
      <c r="AM797" s="553"/>
      <c r="AN797" s="556"/>
      <c r="AO797" s="518"/>
      <c r="AP797" s="504"/>
      <c r="AQ797" s="604"/>
      <c r="AR797" s="505"/>
      <c r="AS797" s="505"/>
      <c r="AT797" s="505"/>
      <c r="AU797" s="507"/>
      <c r="AV797" s="505"/>
      <c r="AW797" s="551"/>
      <c r="AX797" s="505"/>
      <c r="AY797" s="510"/>
      <c r="AZ797" s="510"/>
      <c r="BA797" s="510"/>
      <c r="BB797" s="509"/>
      <c r="BC797" s="509"/>
      <c r="BD797" s="509"/>
      <c r="BE797" s="509"/>
      <c r="BF797" s="511"/>
      <c r="BG797" s="511"/>
      <c r="BH797" s="511"/>
      <c r="BI797" s="511"/>
      <c r="BJ797" s="515"/>
      <c r="BK797" s="516"/>
    </row>
    <row r="798" s="456" customFormat="true" ht="14.25" hidden="false" customHeight="false" outlineLevel="0" collapsed="false">
      <c r="A798" s="557" t="s">
        <v>1837</v>
      </c>
      <c r="B798" s="504"/>
      <c r="C798" s="504"/>
      <c r="D798" s="505"/>
      <c r="E798" s="505"/>
      <c r="F798" s="505"/>
      <c r="G798" s="506"/>
      <c r="H798" s="507"/>
      <c r="I798" s="508"/>
      <c r="J798" s="508"/>
      <c r="K798" s="508"/>
      <c r="L798" s="509"/>
      <c r="M798" s="510"/>
      <c r="N798" s="510"/>
      <c r="O798" s="509"/>
      <c r="P798" s="509"/>
      <c r="Q798" s="511"/>
      <c r="R798" s="511"/>
      <c r="S798" s="511"/>
      <c r="T798" s="511"/>
      <c r="U798" s="511"/>
      <c r="V798" s="512"/>
      <c r="W798" s="513"/>
      <c r="X798" s="528" t="str">
        <f aca="false">$A798</f>
        <v>RUA VINICIO CORREA DE ARAUJO</v>
      </c>
      <c r="Y798" s="522"/>
      <c r="Z798" s="522"/>
      <c r="AA798" s="522"/>
      <c r="AB798" s="525"/>
      <c r="AC798" s="525"/>
      <c r="AD798" s="525"/>
      <c r="AE798" s="525"/>
      <c r="AF798" s="523"/>
      <c r="AG798" s="525"/>
      <c r="AH798" s="525"/>
      <c r="AI798" s="525"/>
      <c r="AJ798" s="525"/>
      <c r="AK798" s="525"/>
      <c r="AL798" s="525"/>
      <c r="AM798" s="525"/>
      <c r="AN798" s="527"/>
      <c r="AO798" s="557" t="str">
        <f aca="false">$A798</f>
        <v>RUA VINICIO CORREA DE ARAUJO</v>
      </c>
      <c r="AP798" s="504"/>
      <c r="AQ798" s="504"/>
      <c r="AR798" s="505"/>
      <c r="AS798" s="505"/>
      <c r="AT798" s="505"/>
      <c r="AU798" s="507"/>
      <c r="AV798" s="506"/>
      <c r="AW798" s="506"/>
      <c r="AX798" s="506"/>
      <c r="AY798" s="510"/>
      <c r="AZ798" s="510"/>
      <c r="BA798" s="510"/>
      <c r="BB798" s="509"/>
      <c r="BC798" s="509"/>
      <c r="BD798" s="509"/>
      <c r="BE798" s="509"/>
      <c r="BF798" s="509"/>
      <c r="BG798" s="509"/>
      <c r="BH798" s="509"/>
      <c r="BI798" s="509"/>
      <c r="BJ798" s="515"/>
      <c r="BK798" s="516"/>
    </row>
    <row r="799" customFormat="false" ht="14.25" hidden="false" customHeight="false" outlineLevel="0" collapsed="false">
      <c r="A799" s="558" t="s">
        <v>1844</v>
      </c>
      <c r="B799" s="570" t="s">
        <v>10</v>
      </c>
      <c r="C799" s="571" t="s">
        <v>1845</v>
      </c>
      <c r="D799" s="560" t="n">
        <v>0.4</v>
      </c>
      <c r="E799" s="561"/>
      <c r="F799" s="561"/>
      <c r="G799" s="560" t="s">
        <v>1150</v>
      </c>
      <c r="H799" s="562" t="n">
        <v>31</v>
      </c>
      <c r="I799" s="563" t="n">
        <v>1.1</v>
      </c>
      <c r="J799" s="563" t="n">
        <v>1.293</v>
      </c>
      <c r="K799" s="536" t="n">
        <v>0</v>
      </c>
      <c r="L799" s="537" t="n">
        <f aca="false">ROUND((I799+J799)/2,2)</f>
        <v>1.2</v>
      </c>
      <c r="M799" s="538" t="n">
        <f aca="false">IF(F799=0,ROUND($D799*0.1,2),IF(D799&gt;2.8,0.18,0.15))</f>
        <v>0.04</v>
      </c>
      <c r="N799" s="538" t="n">
        <f aca="false">IF(F799=0,IF(ROUND($D799/4,2),IF(ROUND(($D799*1.2)/6,2)&lt;0.1,0.1,ROUND(($D799*1.2)/6,2))),0.5)</f>
        <v>0.1</v>
      </c>
      <c r="O799" s="537" t="n">
        <f aca="false">L799+M799+N799</f>
        <v>1.34</v>
      </c>
      <c r="P799" s="537" t="n">
        <f aca="false">IF(O799&lt;2,(D799+M799*2)+0.6,(D799+M799*2)+0.6+ROUNDUP(O799-2,0)*0.1)</f>
        <v>1.08</v>
      </c>
      <c r="Q799" s="539" t="n">
        <f aca="false">IF($O799&lt;=$W$4,ROUND(IF($O799&lt;1.5,$O799*$H799*$P799,1.5*$H799*$P799),2),0)</f>
        <v>44.86</v>
      </c>
      <c r="R799" s="539" t="n">
        <f aca="false">IF($O799&gt;$W$4,ROUND(IF($O799&lt;1.5,$O799*$H799*$P799,1.5*$H799*$P799),2),0)</f>
        <v>0</v>
      </c>
      <c r="S799" s="539" t="n">
        <f aca="false">IF($O799&gt;$W$4,ROUND(IF($O799&lt;1.5,0,IF($O799&gt;3,1.5*$H799*$P799,($O799-1.5)*$H799*$P799)),2),0)</f>
        <v>0</v>
      </c>
      <c r="T799" s="539" t="n">
        <f aca="false">IF($O799&gt;$W$4,ROUND(IF($O799&lt;3,0,IF($O799&gt;4.5,1.5*$H799*$P799,($O799-3)*$H799*$P799)),2),0)</f>
        <v>0</v>
      </c>
      <c r="U799" s="539" t="n">
        <f aca="false">IF($O799&gt;$W$4,ROUND(IF($O799&lt;4.5,0,IF($O799&gt;6,($O799-4.5)*$H799*$P799,($O799-4.5)*$H799*$P799)),2),0)</f>
        <v>0</v>
      </c>
      <c r="V799" s="540" t="n">
        <f aca="false">IF($O799&gt;$W$4,IF($O799&lt;=4,ROUND($H799*($O799+0.5)*2,2),0),0)</f>
        <v>0</v>
      </c>
      <c r="W799" s="541" t="n">
        <f aca="false">IF($O799&gt;$W$4,IF($O799&gt;4,ROUND($H799*($O799+0.5)*2,2),0),0)</f>
        <v>0</v>
      </c>
      <c r="X799" s="558" t="str">
        <f aca="false">A799</f>
        <v>RFA1</v>
      </c>
      <c r="Y799" s="560" t="n">
        <f aca="false">IF($D799=0.4,1.2,IF($D799=0.6,1.2,IF($D799=0.8,1.3,IF($D799=1,1.5,IF($D799=1.2,1.7,IF($D799&lt;=2,2,"--"))))))</f>
        <v>1.2</v>
      </c>
      <c r="Z799" s="564" t="s">
        <v>1151</v>
      </c>
      <c r="AA799" s="561" t="n">
        <f aca="false">Y799</f>
        <v>1.2</v>
      </c>
      <c r="AB799" s="543" t="n">
        <f aca="false">IF($Y799="--","--",I799)</f>
        <v>1.1</v>
      </c>
      <c r="AC799" s="544" t="n">
        <f aca="false">IF($Y799="--","--",IF(D799&gt;1.5,0.15,ROUND($D799*0.1,2)))</f>
        <v>0.04</v>
      </c>
      <c r="AD799" s="544" t="n">
        <f aca="false">IF($Y799="--","--",0.15)</f>
        <v>0.15</v>
      </c>
      <c r="AE799" s="545" t="n">
        <f aca="false">IF($Y799="--","--",ROUND(AB799+AC799+AD799,2))</f>
        <v>1.29</v>
      </c>
      <c r="AF799" s="565" t="n">
        <f aca="false">IF($Y799="--","--",IF($AB799&lt;=2,$Y799+1,($Y799+1)+ROUNDUP($AB799-2,0)*0.1))</f>
        <v>2.2</v>
      </c>
      <c r="AG799" s="566" t="n">
        <f aca="false">IF($D799=0.4,0.92,IF($D799=0.6,0.68,IF($D799=0.8,0.74,IF($D799=1,0.7,IF($D799=1.2,0.66,IF($D799=1.5,0.6,IF($D799&lt;=2,(2.4-(D799+0.3)),"--")))))))</f>
        <v>0.92</v>
      </c>
      <c r="AH799" s="547" t="n">
        <f aca="false">IF($Y799="--","--",IF($AE799&lt;=$W$4,ROUND(IF($AE799&lt;1.5,$AE799*$AF799*$AG799,1.5*$AF799*$AG799),2),0))</f>
        <v>2.61</v>
      </c>
      <c r="AI799" s="547" t="n">
        <f aca="false">IF($Y799="--","--",IF($AE799&gt;$W$4,ROUND(IF($AE799&lt;1.5,$AE799*$AF799*$AG799,1.5*$AF799*$AG799),2),0))</f>
        <v>0</v>
      </c>
      <c r="AJ799" s="547" t="n">
        <f aca="false">IF($Y799="--","--",IF($AE799&gt;$W$4,ROUND(IF($AE799&lt;1.5,0,IF($AE799&gt;3,1.5*$AF799*$AG799,($AE799-1.5)*$AF799*$AG799)),2),0))</f>
        <v>0</v>
      </c>
      <c r="AK799" s="547" t="n">
        <f aca="false">IF($Y799="--","--",IF($AE799&gt;$W$4,ROUND(IF($AE799&lt;3,0,IF($AE799&gt;4.5,1.5*$AF799*$AG799,($AE799-3)*$AF799*$AG799)),2),0))</f>
        <v>0</v>
      </c>
      <c r="AL799" s="547" t="n">
        <f aca="false">IF($Y799="--","--",IF($AE799&gt;$W$4,ROUND(IF($AE799&lt;4.5,0,IF($AE799&gt;6,($AE799-4.5)*$AF799*$AG799,($AE799-4.5)*$AF799*$AG799)),2),0))</f>
        <v>0</v>
      </c>
      <c r="AM799" s="544" t="n">
        <f aca="false">IF($Y799="--","--",IF($AE799&gt;$W$4,IF($AE799&lt;=4,ROUND(($AG799*4)*($AE799+0.5)*2,2),0),0))</f>
        <v>0</v>
      </c>
      <c r="AN799" s="548" t="n">
        <f aca="false">IF($Y799="--","--",IF($AE799&gt;$W$4,IF($AE799&gt;4,ROUND(($AG799*4)*($AE799+0.5)*2,2),0),0))</f>
        <v>0</v>
      </c>
      <c r="AO799" s="558" t="s">
        <v>1844</v>
      </c>
      <c r="AP799" s="570" t="s">
        <v>10</v>
      </c>
      <c r="AQ799" s="571" t="s">
        <v>1845</v>
      </c>
      <c r="AR799" s="560" t="n">
        <v>0.4</v>
      </c>
      <c r="AS799" s="561"/>
      <c r="AT799" s="561"/>
      <c r="AU799" s="562" t="n">
        <v>31</v>
      </c>
      <c r="AV799" s="560" t="n">
        <f aca="false">IF($Y799="--","--",Y799+0.2)</f>
        <v>1.4</v>
      </c>
      <c r="AW799" s="564" t="s">
        <v>1151</v>
      </c>
      <c r="AX799" s="561" t="n">
        <f aca="false">AV799</f>
        <v>1.4</v>
      </c>
      <c r="AY799" s="538" t="n">
        <f aca="false">IF(D799&gt;2,AU799,AU799-AV799)</f>
        <v>29.6</v>
      </c>
      <c r="AZ799" s="538" t="n">
        <f aca="false">N799</f>
        <v>0.1</v>
      </c>
      <c r="BA799" s="538" t="n">
        <f aca="false">P799</f>
        <v>1.08</v>
      </c>
      <c r="BB799" s="537" t="n">
        <f aca="false">IF(F799=0,IF(ROUND(AY799*(((N799*P799)+(((D799+M799*2)/6)*P799))-ROUND(((D799+M799*2)^2)*((PI()*96.379/(4*360))-((SIN((96.379/2)*PI()/180))*(COS((96.379/2)*PI()/180))/4)),4)),2),ROUND(AY799*(((N799*P799)+(((D799+M799*2)/4)*P799))-ROUND(((D799+M799*2)^2)*((PI()*120/(4*360))-((SIN((120/2)*PI()/180))*(COS((120/2)*PI()/180))/4)),4)),2)),0)</f>
        <v>5.99</v>
      </c>
      <c r="BC799" s="549" t="n">
        <f aca="false">IF(F799&gt;0,ROUND(AY799*N799*P799,2),0)</f>
        <v>0</v>
      </c>
      <c r="BD799" s="549" t="n">
        <f aca="false">SUM(Q799:U799,AH799:AL799)</f>
        <v>47.47</v>
      </c>
      <c r="BE799" s="549" t="n">
        <f aca="false">IF(F799=0,ROUND((PI()*((D799+M799*2)^2)/4)*AY799,2),ROUND((D799+M799*2)*(F799+M799*2)*AY799,2))</f>
        <v>5.36</v>
      </c>
      <c r="BF799" s="572" t="n">
        <f aca="false">IF(($I799+M799-0.15)&lt;=2,($I799+M799+0.15),IF(($I799+M799)&lt;=3,2.35,($I799+M799+0.2)-0.85))</f>
        <v>1.29</v>
      </c>
      <c r="BG799" s="572" t="n">
        <f aca="false">IF(D799&gt;2,(I799-F799-M799-0.11),IF(($I799+M799)&lt;=2,0,IF(($I799+M799)&gt;3,0.85,(I799+M799+0.2-BF799))))</f>
        <v>0</v>
      </c>
      <c r="BH799" s="572" t="n">
        <f aca="false">IF(D799&gt;2,ROUND(((1.42+0.4)+(0.91+0.4))*2*BG799,2),ROUND(AV799*AX799*BF799,2))</f>
        <v>2.53</v>
      </c>
      <c r="BI799" s="572" t="n">
        <f aca="false">ROUND(((PI()*0.9^2)/4)*BG799,2)</f>
        <v>0</v>
      </c>
      <c r="BJ799" s="550" t="n">
        <f aca="false">ROUND(BD799-BE799-BH799-BI799-BB799-BC799,2)</f>
        <v>33.59</v>
      </c>
      <c r="BK799" s="516"/>
    </row>
    <row r="800" s="568" customFormat="true" ht="14.25" hidden="false" customHeight="false" outlineLevel="0" collapsed="false">
      <c r="A800" s="530" t="s">
        <v>1845</v>
      </c>
      <c r="B800" s="531" t="s">
        <v>10</v>
      </c>
      <c r="C800" s="569" t="s">
        <v>1846</v>
      </c>
      <c r="D800" s="533" t="n">
        <v>0.4</v>
      </c>
      <c r="E800" s="534"/>
      <c r="F800" s="534"/>
      <c r="G800" s="533" t="s">
        <v>1150</v>
      </c>
      <c r="H800" s="535" t="n">
        <v>30</v>
      </c>
      <c r="I800" s="536" t="n">
        <v>1.293</v>
      </c>
      <c r="J800" s="536" t="n">
        <v>1.3283</v>
      </c>
      <c r="K800" s="536" t="n">
        <v>1.412</v>
      </c>
      <c r="L800" s="537" t="n">
        <f aca="false">ROUND((I800+J800)/2,2)</f>
        <v>1.31</v>
      </c>
      <c r="M800" s="538" t="n">
        <f aca="false">IF(F800=0,ROUND($D800*0.1,2),IF(D800&gt;2.8,0.18,0.15))</f>
        <v>0.04</v>
      </c>
      <c r="N800" s="538" t="n">
        <f aca="false">IF(F800=0,IF(ROUND($D800/4,2),IF(ROUND(($D800*1.2)/6,2)&lt;0.1,0.1,ROUND(($D800*1.2)/6,2))),0.5)</f>
        <v>0.1</v>
      </c>
      <c r="O800" s="537" t="n">
        <f aca="false">L800+M800+N800</f>
        <v>1.45</v>
      </c>
      <c r="P800" s="537" t="n">
        <f aca="false">IF(O800&lt;2,(D800+M800*2)+0.6,(D800+M800*2)+0.6+ROUNDUP(O800-2,0)*0.1)</f>
        <v>1.08</v>
      </c>
      <c r="Q800" s="539" t="n">
        <f aca="false">IF($O800&lt;=$W$4,ROUND(IF($O800&lt;1.5,$O800*$H800*$P800,1.5*$H800*$P800),2),0)</f>
        <v>46.98</v>
      </c>
      <c r="R800" s="539" t="n">
        <f aca="false">IF($O800&gt;$W$4,ROUND(IF($O800&lt;1.5,$O800*$H800*$P800,1.5*$H800*$P800),2),0)</f>
        <v>0</v>
      </c>
      <c r="S800" s="539" t="n">
        <f aca="false">IF($O800&gt;$W$4,ROUND(IF($O800&lt;1.5,0,IF($O800&gt;3,1.5*$H800*$P800,($O800-1.5)*$H800*$P800)),2),0)</f>
        <v>0</v>
      </c>
      <c r="T800" s="539" t="n">
        <f aca="false">IF($O800&gt;$W$4,ROUND(IF($O800&lt;3,0,IF($O800&gt;4.5,1.5*$H800*$P800,($O800-3)*$H800*$P800)),2),0)</f>
        <v>0</v>
      </c>
      <c r="U800" s="539" t="n">
        <f aca="false">IF($O800&gt;$W$4,ROUND(IF($O800&lt;4.5,0,IF($O800&gt;6,($O800-4.5)*$H800*$P800,($O800-4.5)*$H800*$P800)),2),0)</f>
        <v>0</v>
      </c>
      <c r="V800" s="540" t="n">
        <f aca="false">IF($O800&gt;$W$4,IF($O800&lt;=4,ROUND($H800*($O800+0.5)*2,2),0),0)</f>
        <v>0</v>
      </c>
      <c r="W800" s="541" t="n">
        <f aca="false">IF($O800&gt;$W$4,IF($O800&gt;4,ROUND($H800*($O800+0.5)*2,2),0),0)</f>
        <v>0</v>
      </c>
      <c r="X800" s="530" t="str">
        <f aca="false">A800</f>
        <v>RFA2</v>
      </c>
      <c r="Y800" s="533" t="n">
        <f aca="false">IF($D800=0.4,1.2,IF($D800=0.6,1.2,IF($D800=0.8,1.3,IF($D800=1,1.5,IF($D800=1.2,1.7,IF($D800&lt;=2,2,"--"))))))</f>
        <v>1.2</v>
      </c>
      <c r="Z800" s="542" t="s">
        <v>1151</v>
      </c>
      <c r="AA800" s="534" t="n">
        <f aca="false">Y800</f>
        <v>1.2</v>
      </c>
      <c r="AB800" s="543" t="n">
        <f aca="false">IF($Y800="--","--",I800)</f>
        <v>1.293</v>
      </c>
      <c r="AC800" s="544" t="n">
        <f aca="false">IF($Y800="--","--",IF(D800&gt;1.5,0.15,ROUND($D800*0.1,2)))</f>
        <v>0.04</v>
      </c>
      <c r="AD800" s="544" t="n">
        <f aca="false">IF($Y800="--","--",0.15)</f>
        <v>0.15</v>
      </c>
      <c r="AE800" s="545" t="n">
        <f aca="false">IF($Y800="--","--",ROUND(AB800+AC800+AD800,2))</f>
        <v>1.48</v>
      </c>
      <c r="AF800" s="545" t="n">
        <f aca="false">IF($Y800="--","--",IF($AB800&lt;=2,$Y800+1,($Y800+1)+ROUNDUP($AB800-2,0)*0.1))</f>
        <v>2.2</v>
      </c>
      <c r="AG800" s="546" t="n">
        <f aca="false">IF($D800=0.4,0.92,IF($D800=0.6,0.68,IF($D800=0.8,0.74,IF($D800=1,0.7,IF($D800=1.2,0.66,IF($D800=1.5,0.6,IF($D800&lt;=2,(2.4-(D800+0.3)),"--")))))))</f>
        <v>0.92</v>
      </c>
      <c r="AH800" s="547" t="n">
        <f aca="false">IF($Y800="--","--",IF($AE800&lt;=$W$4,ROUND(IF($AE800&lt;1.5,$AE800*$AF800*$AG800,1.5*$AF800*$AG800),2),0))</f>
        <v>3</v>
      </c>
      <c r="AI800" s="547" t="n">
        <f aca="false">IF($Y800="--","--",IF($AE800&gt;$W$4,ROUND(IF($AE800&lt;1.5,$AE800*$AF800*$AG800,1.5*$AF800*$AG800),2),0))</f>
        <v>0</v>
      </c>
      <c r="AJ800" s="547" t="n">
        <f aca="false">IF($Y800="--","--",IF($AE800&gt;$W$4,ROUND(IF($AE800&lt;1.5,0,IF($AE800&gt;3,1.5*$AF800*$AG800,($AE800-1.5)*$AF800*$AG800)),2),0))</f>
        <v>0</v>
      </c>
      <c r="AK800" s="547" t="n">
        <f aca="false">IF($Y800="--","--",IF($AE800&gt;$W$4,ROUND(IF($AE800&lt;3,0,IF($AE800&gt;4.5,1.5*$AF800*$AG800,($AE800-3)*$AF800*$AG800)),2),0))</f>
        <v>0</v>
      </c>
      <c r="AL800" s="547" t="n">
        <f aca="false">IF($Y800="--","--",IF($AE800&gt;$W$4,ROUND(IF($AE800&lt;4.5,0,IF($AE800&gt;6,($AE800-4.5)*$AF800*$AG800,($AE800-4.5)*$AF800*$AG800)),2),0))</f>
        <v>0</v>
      </c>
      <c r="AM800" s="544" t="n">
        <f aca="false">IF($Y800="--","--",IF($AE800&gt;$W$4,IF($AE800&lt;=4,ROUND(($AG800*4)*($AE800+0.5)*2,2),0),0))</f>
        <v>0</v>
      </c>
      <c r="AN800" s="548" t="n">
        <f aca="false">IF($Y800="--","--",IF($AE800&gt;$W$4,IF($AE800&gt;4,ROUND(($AG800*4)*($AE800+0.5)*2,2),0),0))</f>
        <v>0</v>
      </c>
      <c r="AO800" s="530" t="s">
        <v>1845</v>
      </c>
      <c r="AP800" s="531" t="s">
        <v>10</v>
      </c>
      <c r="AQ800" s="569" t="s">
        <v>1846</v>
      </c>
      <c r="AR800" s="533" t="n">
        <v>0.4</v>
      </c>
      <c r="AS800" s="534"/>
      <c r="AT800" s="534"/>
      <c r="AU800" s="535" t="n">
        <v>30</v>
      </c>
      <c r="AV800" s="533" t="n">
        <f aca="false">IF($Y800="--","--",Y800+0.2)</f>
        <v>1.4</v>
      </c>
      <c r="AW800" s="542" t="s">
        <v>1151</v>
      </c>
      <c r="AX800" s="534" t="n">
        <f aca="false">AV800</f>
        <v>1.4</v>
      </c>
      <c r="AY800" s="538" t="n">
        <f aca="false">IF(D800&gt;2,AU800,AU800-AV800)</f>
        <v>28.6</v>
      </c>
      <c r="AZ800" s="538" t="n">
        <f aca="false">N800</f>
        <v>0.1</v>
      </c>
      <c r="BA800" s="538" t="n">
        <f aca="false">P800</f>
        <v>1.08</v>
      </c>
      <c r="BB800" s="537" t="n">
        <f aca="false">IF(F800=0,IF(ROUND(AY800*(((N800*P800)+(((D800+M800*2)/6)*P800))-ROUND(((D800+M800*2)^2)*((PI()*96.379/(4*360))-((SIN((96.379/2)*PI()/180))*(COS((96.379/2)*PI()/180))/4)),4)),2),ROUND(AY800*(((N800*P800)+(((D800+M800*2)/4)*P800))-ROUND(((D800+M800*2)^2)*((PI()*120/(4*360))-((SIN((120/2)*PI()/180))*(COS((120/2)*PI()/180))/4)),4)),2)),0)</f>
        <v>5.78</v>
      </c>
      <c r="BC800" s="549" t="n">
        <f aca="false">IF(F800&gt;0,ROUND(AY800*N800*P800,2),0)</f>
        <v>0</v>
      </c>
      <c r="BD800" s="549" t="n">
        <f aca="false">SUM(Q800:U800,AH800:AL800)</f>
        <v>49.98</v>
      </c>
      <c r="BE800" s="549" t="n">
        <f aca="false">IF(F800=0,ROUND((PI()*((D800+M800*2)^2)/4)*AY800,2),ROUND((D800+M800*2)*(F800+M800*2)*AY800,2))</f>
        <v>5.18</v>
      </c>
      <c r="BF800" s="572" t="n">
        <f aca="false">IF(($I800+M800-0.15)&lt;=2,($I800+M800+0.15),IF(($I800+M800)&lt;=3,2.35,($I800+M800+0.2)-0.85))</f>
        <v>1.483</v>
      </c>
      <c r="BG800" s="572" t="n">
        <f aca="false">IF(D800&gt;2,(I800-F800-M800-0.11),IF(($I800+M800)&lt;=2,0,IF(($I800+M800)&gt;3,0.85,(I800+M800+0.2-BF800))))</f>
        <v>0</v>
      </c>
      <c r="BH800" s="572" t="n">
        <f aca="false">IF(D800&gt;2,ROUND(((1.42+0.4)+(0.91+0.4))*2*BG800,2),ROUND(AV800*AX800*BF800,2))</f>
        <v>2.91</v>
      </c>
      <c r="BI800" s="572" t="n">
        <f aca="false">ROUND(((PI()*0.9^2)/4)*BG800,2)</f>
        <v>0</v>
      </c>
      <c r="BJ800" s="550" t="n">
        <f aca="false">ROUND(BD800-BE800-BH800-BI800-BB800-BC800,2)</f>
        <v>36.11</v>
      </c>
      <c r="BK800" s="567"/>
    </row>
    <row r="801" customFormat="false" ht="14.25" hidden="false" customHeight="false" outlineLevel="0" collapsed="false">
      <c r="A801" s="503"/>
      <c r="B801" s="504"/>
      <c r="C801" s="604"/>
      <c r="D801" s="505"/>
      <c r="E801" s="505"/>
      <c r="F801" s="505"/>
      <c r="G801" s="505"/>
      <c r="H801" s="507"/>
      <c r="I801" s="508"/>
      <c r="J801" s="508"/>
      <c r="K801" s="508"/>
      <c r="L801" s="509"/>
      <c r="M801" s="510"/>
      <c r="N801" s="510"/>
      <c r="O801" s="509"/>
      <c r="P801" s="509"/>
      <c r="Q801" s="511"/>
      <c r="R801" s="511"/>
      <c r="S801" s="511"/>
      <c r="T801" s="511"/>
      <c r="U801" s="511"/>
      <c r="V801" s="512"/>
      <c r="W801" s="513"/>
      <c r="X801" s="503"/>
      <c r="Y801" s="505"/>
      <c r="Z801" s="551"/>
      <c r="AA801" s="505"/>
      <c r="AB801" s="552"/>
      <c r="AC801" s="553"/>
      <c r="AD801" s="553"/>
      <c r="AE801" s="554"/>
      <c r="AF801" s="554"/>
      <c r="AG801" s="551"/>
      <c r="AH801" s="555"/>
      <c r="AI801" s="555"/>
      <c r="AJ801" s="555"/>
      <c r="AK801" s="555"/>
      <c r="AL801" s="555"/>
      <c r="AM801" s="553"/>
      <c r="AN801" s="556"/>
      <c r="AO801" s="503"/>
      <c r="AP801" s="504"/>
      <c r="AQ801" s="604"/>
      <c r="AR801" s="505"/>
      <c r="AS801" s="505"/>
      <c r="AT801" s="505"/>
      <c r="AU801" s="507"/>
      <c r="AV801" s="505"/>
      <c r="AW801" s="551"/>
      <c r="AX801" s="505"/>
      <c r="AY801" s="510"/>
      <c r="AZ801" s="510"/>
      <c r="BA801" s="510"/>
      <c r="BB801" s="509"/>
      <c r="BC801" s="509"/>
      <c r="BD801" s="509"/>
      <c r="BE801" s="509"/>
      <c r="BF801" s="511"/>
      <c r="BG801" s="511"/>
      <c r="BH801" s="511"/>
      <c r="BI801" s="511"/>
      <c r="BJ801" s="515"/>
      <c r="BK801" s="516"/>
    </row>
    <row r="802" s="456" customFormat="true" ht="14.25" hidden="false" customHeight="false" outlineLevel="0" collapsed="false">
      <c r="A802" s="517" t="s">
        <v>1847</v>
      </c>
      <c r="B802" s="504"/>
      <c r="C802" s="504"/>
      <c r="D802" s="505"/>
      <c r="E802" s="505"/>
      <c r="F802" s="505"/>
      <c r="G802" s="506"/>
      <c r="H802" s="507"/>
      <c r="I802" s="508"/>
      <c r="J802" s="508"/>
      <c r="K802" s="508"/>
      <c r="L802" s="509"/>
      <c r="M802" s="510"/>
      <c r="N802" s="510"/>
      <c r="O802" s="509"/>
      <c r="P802" s="509"/>
      <c r="Q802" s="511"/>
      <c r="R802" s="511"/>
      <c r="S802" s="511"/>
      <c r="T802" s="511"/>
      <c r="U802" s="511"/>
      <c r="V802" s="512"/>
      <c r="W802" s="513"/>
      <c r="X802" s="518" t="str">
        <f aca="false">$A802</f>
        <v>BACIA RG - BACIA ROMANA (G)</v>
      </c>
      <c r="Y802" s="505"/>
      <c r="Z802" s="551"/>
      <c r="AA802" s="505"/>
      <c r="AB802" s="552"/>
      <c r="AC802" s="553"/>
      <c r="AD802" s="553"/>
      <c r="AE802" s="554"/>
      <c r="AF802" s="554"/>
      <c r="AG802" s="551"/>
      <c r="AH802" s="555"/>
      <c r="AI802" s="555"/>
      <c r="AJ802" s="555"/>
      <c r="AK802" s="555"/>
      <c r="AL802" s="555"/>
      <c r="AM802" s="553"/>
      <c r="AN802" s="556"/>
      <c r="AO802" s="518" t="str">
        <f aca="false">$A802</f>
        <v>BACIA RG - BACIA ROMANA (G)</v>
      </c>
      <c r="AP802" s="504"/>
      <c r="AQ802" s="504"/>
      <c r="AR802" s="505"/>
      <c r="AS802" s="505"/>
      <c r="AT802" s="505"/>
      <c r="AU802" s="507"/>
      <c r="AV802" s="506"/>
      <c r="AW802" s="506"/>
      <c r="AX802" s="506"/>
      <c r="AY802" s="510"/>
      <c r="AZ802" s="510"/>
      <c r="BA802" s="510"/>
      <c r="BB802" s="509"/>
      <c r="BC802" s="509"/>
      <c r="BD802" s="509"/>
      <c r="BE802" s="509"/>
      <c r="BF802" s="509"/>
      <c r="BG802" s="509"/>
      <c r="BH802" s="509"/>
      <c r="BI802" s="509"/>
      <c r="BJ802" s="515"/>
      <c r="BK802" s="516"/>
    </row>
    <row r="803" customFormat="false" ht="14.25" hidden="false" customHeight="false" outlineLevel="0" collapsed="false">
      <c r="A803" s="557" t="s">
        <v>1848</v>
      </c>
      <c r="B803" s="504"/>
      <c r="C803" s="504"/>
      <c r="D803" s="505"/>
      <c r="E803" s="505"/>
      <c r="F803" s="505"/>
      <c r="G803" s="506"/>
      <c r="H803" s="507"/>
      <c r="I803" s="508"/>
      <c r="J803" s="508"/>
      <c r="K803" s="508"/>
      <c r="L803" s="509"/>
      <c r="M803" s="510"/>
      <c r="N803" s="510"/>
      <c r="O803" s="509"/>
      <c r="P803" s="509"/>
      <c r="Q803" s="511"/>
      <c r="R803" s="511"/>
      <c r="S803" s="511"/>
      <c r="T803" s="511"/>
      <c r="U803" s="511"/>
      <c r="V803" s="512"/>
      <c r="W803" s="513"/>
      <c r="X803" s="528" t="str">
        <f aca="false">$A803</f>
        <v>RUA REPÚBLICA DOMINICANA</v>
      </c>
      <c r="Y803" s="522"/>
      <c r="Z803" s="522"/>
      <c r="AA803" s="522"/>
      <c r="AB803" s="525"/>
      <c r="AC803" s="525"/>
      <c r="AD803" s="525"/>
      <c r="AE803" s="525"/>
      <c r="AF803" s="523"/>
      <c r="AG803" s="525"/>
      <c r="AH803" s="525"/>
      <c r="AI803" s="525"/>
      <c r="AJ803" s="525"/>
      <c r="AK803" s="525"/>
      <c r="AL803" s="525"/>
      <c r="AM803" s="525"/>
      <c r="AN803" s="527"/>
      <c r="AO803" s="557" t="str">
        <f aca="false">$A803</f>
        <v>RUA REPÚBLICA DOMINICANA</v>
      </c>
      <c r="AP803" s="504"/>
      <c r="AQ803" s="504"/>
      <c r="AR803" s="505"/>
      <c r="AS803" s="505"/>
      <c r="AT803" s="505"/>
      <c r="AU803" s="507"/>
      <c r="AV803" s="506"/>
      <c r="AW803" s="506"/>
      <c r="AX803" s="506"/>
      <c r="AY803" s="510"/>
      <c r="AZ803" s="510"/>
      <c r="BA803" s="510"/>
      <c r="BB803" s="509"/>
      <c r="BC803" s="509"/>
      <c r="BD803" s="509"/>
      <c r="BE803" s="509"/>
      <c r="BF803" s="509"/>
      <c r="BG803" s="509"/>
      <c r="BH803" s="509"/>
      <c r="BI803" s="509"/>
      <c r="BJ803" s="515"/>
      <c r="BK803" s="516"/>
    </row>
    <row r="804" customFormat="false" ht="14.25" hidden="false" customHeight="false" outlineLevel="0" collapsed="false">
      <c r="A804" s="558" t="s">
        <v>1849</v>
      </c>
      <c r="B804" s="570" t="s">
        <v>10</v>
      </c>
      <c r="C804" s="571" t="s">
        <v>1850</v>
      </c>
      <c r="D804" s="560" t="n">
        <v>0.6</v>
      </c>
      <c r="E804" s="561"/>
      <c r="F804" s="561"/>
      <c r="G804" s="560" t="s">
        <v>1150</v>
      </c>
      <c r="H804" s="562" t="n">
        <v>37</v>
      </c>
      <c r="I804" s="563" t="n">
        <v>1.541</v>
      </c>
      <c r="J804" s="563" t="n">
        <v>1.6697</v>
      </c>
      <c r="K804" s="536" t="n">
        <v>0</v>
      </c>
      <c r="L804" s="537" t="n">
        <f aca="false">ROUND((I804+J804)/2,2)</f>
        <v>1.61</v>
      </c>
      <c r="M804" s="538" t="n">
        <f aca="false">IF(F804=0,ROUND($D804*0.1,2),IF(D804&gt;2.8,0.18,0.15))</f>
        <v>0.06</v>
      </c>
      <c r="N804" s="538" t="n">
        <f aca="false">IF(F804=0,IF(ROUND($D804/4,2),IF(ROUND(($D804*1.2)/6,2)&lt;0.1,0.1,ROUND(($D804*1.2)/6,2))),0.5)</f>
        <v>0.12</v>
      </c>
      <c r="O804" s="537" t="n">
        <f aca="false">L804+M804+N804</f>
        <v>1.79</v>
      </c>
      <c r="P804" s="537" t="n">
        <f aca="false">IF(O804&lt;2,(D804+M804*2)+0.6,(D804+M804*2)+0.6+ROUNDUP(O804-2,0)*0.1)</f>
        <v>1.32</v>
      </c>
      <c r="Q804" s="539" t="n">
        <f aca="false">IF($O804&lt;=$W$4,ROUND(IF($O804&lt;1.5,$O804*$H804*$P804,1.5*$H804*$P804),2),0)</f>
        <v>0</v>
      </c>
      <c r="R804" s="539" t="n">
        <f aca="false">IF($O804&gt;$W$4,ROUND(IF($O804&lt;1.5,$O804*$H804*$P804,1.5*$H804*$P804),2),0)</f>
        <v>73.26</v>
      </c>
      <c r="S804" s="539" t="n">
        <f aca="false">IF($O804&gt;$W$4,ROUND(IF($O804&lt;1.5,0,IF($O804&gt;3,1.5*$H804*$P804,($O804-1.5)*$H804*$P804)),2),0)</f>
        <v>14.16</v>
      </c>
      <c r="T804" s="539" t="n">
        <f aca="false">IF($O804&gt;$W$4,ROUND(IF($O804&lt;3,0,IF($O804&gt;4.5,1.5*$H804*$P804,($O804-3)*$H804*$P804)),2),0)</f>
        <v>0</v>
      </c>
      <c r="U804" s="539" t="n">
        <f aca="false">IF($O804&gt;$W$4,ROUND(IF($O804&lt;4.5,0,IF($O804&gt;6,($O804-4.5)*$H804*$P804,($O804-4.5)*$H804*$P804)),2),0)</f>
        <v>0</v>
      </c>
      <c r="V804" s="540" t="n">
        <f aca="false">IF($O804&gt;$W$4,IF($O804&lt;=4,ROUND($H804*($O804+0.5)*2,2),0),0)</f>
        <v>169.46</v>
      </c>
      <c r="W804" s="541" t="n">
        <f aca="false">IF($O804&gt;$W$4,IF($O804&gt;4,ROUND($H804*($O804+0.5)*2,2),0),0)</f>
        <v>0</v>
      </c>
      <c r="X804" s="558" t="str">
        <f aca="false">A804</f>
        <v>RG1</v>
      </c>
      <c r="Y804" s="560" t="n">
        <f aca="false">IF($D804=0.4,1.2,IF($D804=0.6,1.2,IF($D804=0.8,1.3,IF($D804=1,1.5,IF($D804=1.2,1.7,IF($D804&lt;=2,2,"--"))))))</f>
        <v>1.2</v>
      </c>
      <c r="Z804" s="564" t="s">
        <v>1151</v>
      </c>
      <c r="AA804" s="561" t="n">
        <f aca="false">Y804</f>
        <v>1.2</v>
      </c>
      <c r="AB804" s="543" t="n">
        <f aca="false">IF($Y804="--","--",I804)</f>
        <v>1.541</v>
      </c>
      <c r="AC804" s="544" t="n">
        <f aca="false">IF($Y804="--","--",IF(D804&gt;1.5,0.15,ROUND($D804*0.1,2)))</f>
        <v>0.06</v>
      </c>
      <c r="AD804" s="544" t="n">
        <f aca="false">IF($Y804="--","--",0.15)</f>
        <v>0.15</v>
      </c>
      <c r="AE804" s="545" t="n">
        <f aca="false">IF($Y804="--","--",ROUND(AB804+AC804+AD804,2))</f>
        <v>1.75</v>
      </c>
      <c r="AF804" s="565" t="n">
        <f aca="false">IF($Y804="--","--",IF($AB804&lt;=2,$Y804+1,($Y804+1)+ROUNDUP($AB804-2,0)*0.1))</f>
        <v>2.2</v>
      </c>
      <c r="AG804" s="566" t="n">
        <f aca="false">IF($D804=0.4,0.92,IF($D804=0.6,0.68,IF($D804=0.8,0.74,IF($D804=1,0.7,IF($D804=1.2,0.66,IF($D804=1.5,0.6,IF($D804&lt;=2,(2.4-(D804+0.3)),"--")))))))</f>
        <v>0.68</v>
      </c>
      <c r="AH804" s="547" t="n">
        <f aca="false">IF($Y804="--","--",IF($AE804&lt;=$W$4,ROUND(IF($AE804&lt;1.5,$AE804*$AF804*$AG804,1.5*$AF804*$AG804),2),0))</f>
        <v>0</v>
      </c>
      <c r="AI804" s="547" t="n">
        <f aca="false">IF($Y804="--","--",IF($AE804&gt;$W$4,ROUND(IF($AE804&lt;1.5,$AE804*$AF804*$AG804,1.5*$AF804*$AG804),2),0))</f>
        <v>2.24</v>
      </c>
      <c r="AJ804" s="547" t="n">
        <f aca="false">IF($Y804="--","--",IF($AE804&gt;$W$4,ROUND(IF($AE804&lt;1.5,0,IF($AE804&gt;3,1.5*$AF804*$AG804,($AE804-1.5)*$AF804*$AG804)),2),0))</f>
        <v>0.37</v>
      </c>
      <c r="AK804" s="547" t="n">
        <f aca="false">IF($Y804="--","--",IF($AE804&gt;$W$4,ROUND(IF($AE804&lt;3,0,IF($AE804&gt;4.5,1.5*$AF804*$AG804,($AE804-3)*$AF804*$AG804)),2),0))</f>
        <v>0</v>
      </c>
      <c r="AL804" s="547" t="n">
        <f aca="false">IF($Y804="--","--",IF($AE804&gt;$W$4,ROUND(IF($AE804&lt;4.5,0,IF($AE804&gt;6,($AE804-4.5)*$AF804*$AG804,($AE804-4.5)*$AF804*$AG804)),2),0))</f>
        <v>0</v>
      </c>
      <c r="AM804" s="544" t="n">
        <f aca="false">IF($Y804="--","--",IF($AE804&gt;$W$4,IF($AE804&lt;=4,ROUND(($AG804*4)*($AE804+0.5)*2,2),0),0))</f>
        <v>12.24</v>
      </c>
      <c r="AN804" s="548" t="n">
        <f aca="false">IF($Y804="--","--",IF($AE804&gt;$W$4,IF($AE804&gt;4,ROUND(($AG804*4)*($AE804+0.5)*2,2),0),0))</f>
        <v>0</v>
      </c>
      <c r="AO804" s="558" t="s">
        <v>1849</v>
      </c>
      <c r="AP804" s="570" t="s">
        <v>10</v>
      </c>
      <c r="AQ804" s="571" t="s">
        <v>1850</v>
      </c>
      <c r="AR804" s="560" t="n">
        <v>0.6</v>
      </c>
      <c r="AS804" s="561"/>
      <c r="AT804" s="561"/>
      <c r="AU804" s="562" t="n">
        <v>37</v>
      </c>
      <c r="AV804" s="560" t="n">
        <f aca="false">IF($Y804="--","--",Y804+0.2)</f>
        <v>1.4</v>
      </c>
      <c r="AW804" s="564" t="s">
        <v>1151</v>
      </c>
      <c r="AX804" s="561" t="n">
        <f aca="false">AV804</f>
        <v>1.4</v>
      </c>
      <c r="AY804" s="538" t="n">
        <f aca="false">IF(D804&gt;2,AU804,AU804-AV804)</f>
        <v>35.6</v>
      </c>
      <c r="AZ804" s="538" t="n">
        <f aca="false">N804</f>
        <v>0.12</v>
      </c>
      <c r="BA804" s="538" t="n">
        <f aca="false">P804</f>
        <v>1.32</v>
      </c>
      <c r="BB804" s="537" t="n">
        <f aca="false">IF(F804=0,IF(ROUND(AY804*(((N804*P804)+(((D804+M804*2)/6)*P804))-ROUND(((D804+M804*2)^2)*((PI()*96.379/(4*360))-((SIN((96.379/2)*PI()/180))*(COS((96.379/2)*PI()/180))/4)),4)),2),ROUND(AY804*(((N804*P804)+(((D804+M804*2)/4)*P804))-ROUND(((D804+M804*2)^2)*((PI()*120/(4*360))-((SIN((120/2)*PI()/180))*(COS((120/2)*PI()/180))/4)),4)),2)),0)</f>
        <v>11.26</v>
      </c>
      <c r="BC804" s="549" t="n">
        <f aca="false">IF(F804&gt;0,ROUND(AY804*N804*P804,2),0)</f>
        <v>0</v>
      </c>
      <c r="BD804" s="549" t="n">
        <f aca="false">SUM(Q804:U804,AH804:AL804)</f>
        <v>90.03</v>
      </c>
      <c r="BE804" s="549" t="n">
        <f aca="false">IF(F804=0,ROUND((PI()*((D804+M804*2)^2)/4)*AY804,2),ROUND((D804+M804*2)*(F804+M804*2)*AY804,2))</f>
        <v>14.49</v>
      </c>
      <c r="BF804" s="572" t="n">
        <f aca="false">IF(($I804+M804-0.15)&lt;=2,($I804+M804+0.15),IF(($I804+M804)&lt;=3,2.35,($I804+M804+0.2)-0.85))</f>
        <v>1.751</v>
      </c>
      <c r="BG804" s="572" t="n">
        <f aca="false">IF(D804&gt;2,(I804-F804-M804-0.11),IF(($I804+M804)&lt;=2,0,IF(($I804+M804)&gt;3,0.85,(I804+M804+0.2-BF804))))</f>
        <v>0</v>
      </c>
      <c r="BH804" s="572" t="n">
        <f aca="false">IF(D804&gt;2,ROUND(((1.42+0.4)+(0.91+0.4))*2*BG804,2),ROUND(AV804*AX804*BF804,2))</f>
        <v>3.43</v>
      </c>
      <c r="BI804" s="572" t="n">
        <f aca="false">ROUND(((PI()*0.9^2)/4)*BG804,2)</f>
        <v>0</v>
      </c>
      <c r="BJ804" s="550" t="n">
        <f aca="false">ROUND(BD804-BE804-BH804-BI804-BB804-BC804,2)</f>
        <v>60.85</v>
      </c>
      <c r="BK804" s="516"/>
    </row>
    <row r="805" customFormat="false" ht="14.25" hidden="false" customHeight="false" outlineLevel="0" collapsed="false">
      <c r="A805" s="558" t="s">
        <v>1850</v>
      </c>
      <c r="B805" s="570" t="s">
        <v>10</v>
      </c>
      <c r="C805" s="571" t="s">
        <v>1851</v>
      </c>
      <c r="D805" s="560" t="n">
        <v>0.6</v>
      </c>
      <c r="E805" s="561"/>
      <c r="F805" s="561"/>
      <c r="G805" s="560" t="s">
        <v>1150</v>
      </c>
      <c r="H805" s="562" t="n">
        <v>33</v>
      </c>
      <c r="I805" s="563" t="n">
        <v>1.6697</v>
      </c>
      <c r="J805" s="563" t="n">
        <v>1.58383</v>
      </c>
      <c r="K805" s="536" t="n">
        <v>0.09</v>
      </c>
      <c r="L805" s="537" t="n">
        <f aca="false">ROUND((I805+J805)/2,2)</f>
        <v>1.63</v>
      </c>
      <c r="M805" s="538" t="n">
        <f aca="false">IF(F805=0,ROUND($D805*0.1,2),IF(D805&gt;2.8,0.18,0.15))</f>
        <v>0.06</v>
      </c>
      <c r="N805" s="538" t="n">
        <f aca="false">IF(F805=0,IF(ROUND($D805/4,2),IF(ROUND(($D805*1.2)/6,2)&lt;0.1,0.1,ROUND(($D805*1.2)/6,2))),0.5)</f>
        <v>0.12</v>
      </c>
      <c r="O805" s="537" t="n">
        <f aca="false">L805+M805+N805</f>
        <v>1.81</v>
      </c>
      <c r="P805" s="537" t="n">
        <f aca="false">IF(O805&lt;2,(D805+M805*2)+0.6,(D805+M805*2)+0.6+ROUNDUP(O805-2,0)*0.1)</f>
        <v>1.32</v>
      </c>
      <c r="Q805" s="539" t="n">
        <f aca="false">IF($O805&lt;=$W$4,ROUND(IF($O805&lt;1.5,$O805*$H805*$P805,1.5*$H805*$P805),2),0)</f>
        <v>0</v>
      </c>
      <c r="R805" s="539" t="n">
        <f aca="false">IF($O805&gt;$W$4,ROUND(IF($O805&lt;1.5,$O805*$H805*$P805,1.5*$H805*$P805),2),0)</f>
        <v>65.34</v>
      </c>
      <c r="S805" s="539" t="n">
        <f aca="false">IF($O805&gt;$W$4,ROUND(IF($O805&lt;1.5,0,IF($O805&gt;3,1.5*$H805*$P805,($O805-1.5)*$H805*$P805)),2),0)</f>
        <v>13.5</v>
      </c>
      <c r="T805" s="539" t="n">
        <f aca="false">IF($O805&gt;$W$4,ROUND(IF($O805&lt;3,0,IF($O805&gt;4.5,1.5*$H805*$P805,($O805-3)*$H805*$P805)),2),0)</f>
        <v>0</v>
      </c>
      <c r="U805" s="539" t="n">
        <f aca="false">IF($O805&gt;$W$4,ROUND(IF($O805&lt;4.5,0,IF($O805&gt;6,($O805-4.5)*$H805*$P805,($O805-4.5)*$H805*$P805)),2),0)</f>
        <v>0</v>
      </c>
      <c r="V805" s="540" t="n">
        <f aca="false">IF($O805&gt;$W$4,IF($O805&lt;=4,ROUND($H805*($O805+0.5)*2,2),0),0)</f>
        <v>152.46</v>
      </c>
      <c r="W805" s="541" t="n">
        <f aca="false">IF($O805&gt;$W$4,IF($O805&gt;4,ROUND($H805*($O805+0.5)*2,2),0),0)</f>
        <v>0</v>
      </c>
      <c r="X805" s="558" t="str">
        <f aca="false">A805</f>
        <v>RG2</v>
      </c>
      <c r="Y805" s="560" t="n">
        <f aca="false">IF($D805=0.4,1.2,IF($D805=0.6,1.2,IF($D805=0.8,1.3,IF($D805=1,1.5,IF($D805=1.2,1.7,IF($D805&lt;=2,2,"--"))))))</f>
        <v>1.2</v>
      </c>
      <c r="Z805" s="564" t="s">
        <v>1151</v>
      </c>
      <c r="AA805" s="561" t="n">
        <f aca="false">Y805</f>
        <v>1.2</v>
      </c>
      <c r="AB805" s="543" t="n">
        <f aca="false">IF($Y805="--","--",I805)</f>
        <v>1.6697</v>
      </c>
      <c r="AC805" s="544" t="n">
        <f aca="false">IF($Y805="--","--",IF(D805&gt;1.5,0.15,ROUND($D805*0.1,2)))</f>
        <v>0.06</v>
      </c>
      <c r="AD805" s="544" t="n">
        <f aca="false">IF($Y805="--","--",0.15)</f>
        <v>0.15</v>
      </c>
      <c r="AE805" s="545" t="n">
        <f aca="false">IF($Y805="--","--",ROUND(AB805+AC805+AD805,2))</f>
        <v>1.88</v>
      </c>
      <c r="AF805" s="565" t="n">
        <f aca="false">IF($Y805="--","--",IF($AB805&lt;=2,$Y805+1,($Y805+1)+ROUNDUP($AB805-2,0)*0.1))</f>
        <v>2.2</v>
      </c>
      <c r="AG805" s="566" t="n">
        <f aca="false">IF($D805=0.4,0.92,IF($D805=0.6,0.68,IF($D805=0.8,0.74,IF($D805=1,0.7,IF($D805=1.2,0.66,IF($D805=1.5,0.6,IF($D805&lt;=2,(2.4-(D805+0.3)),"--")))))))</f>
        <v>0.68</v>
      </c>
      <c r="AH805" s="547" t="n">
        <f aca="false">IF($Y805="--","--",IF($AE805&lt;=$W$4,ROUND(IF($AE805&lt;1.5,$AE805*$AF805*$AG805,1.5*$AF805*$AG805),2),0))</f>
        <v>0</v>
      </c>
      <c r="AI805" s="547" t="n">
        <f aca="false">IF($Y805="--","--",IF($AE805&gt;$W$4,ROUND(IF($AE805&lt;1.5,$AE805*$AF805*$AG805,1.5*$AF805*$AG805),2),0))</f>
        <v>2.24</v>
      </c>
      <c r="AJ805" s="547" t="n">
        <f aca="false">IF($Y805="--","--",IF($AE805&gt;$W$4,ROUND(IF($AE805&lt;1.5,0,IF($AE805&gt;3,1.5*$AF805*$AG805,($AE805-1.5)*$AF805*$AG805)),2),0))</f>
        <v>0.57</v>
      </c>
      <c r="AK805" s="547" t="n">
        <f aca="false">IF($Y805="--","--",IF($AE805&gt;$W$4,ROUND(IF($AE805&lt;3,0,IF($AE805&gt;4.5,1.5*$AF805*$AG805,($AE805-3)*$AF805*$AG805)),2),0))</f>
        <v>0</v>
      </c>
      <c r="AL805" s="547" t="n">
        <f aca="false">IF($Y805="--","--",IF($AE805&gt;$W$4,ROUND(IF($AE805&lt;4.5,0,IF($AE805&gt;6,($AE805-4.5)*$AF805*$AG805,($AE805-4.5)*$AF805*$AG805)),2),0))</f>
        <v>0</v>
      </c>
      <c r="AM805" s="544" t="n">
        <f aca="false">IF($Y805="--","--",IF($AE805&gt;$W$4,IF($AE805&lt;=4,ROUND(($AG805*4)*($AE805+0.5)*2,2),0),0))</f>
        <v>12.95</v>
      </c>
      <c r="AN805" s="548" t="n">
        <f aca="false">IF($Y805="--","--",IF($AE805&gt;$W$4,IF($AE805&gt;4,ROUND(($AG805*4)*($AE805+0.5)*2,2),0),0))</f>
        <v>0</v>
      </c>
      <c r="AO805" s="558" t="s">
        <v>1850</v>
      </c>
      <c r="AP805" s="570" t="s">
        <v>10</v>
      </c>
      <c r="AQ805" s="571" t="s">
        <v>1851</v>
      </c>
      <c r="AR805" s="560" t="n">
        <v>0.6</v>
      </c>
      <c r="AS805" s="561"/>
      <c r="AT805" s="561"/>
      <c r="AU805" s="562" t="n">
        <v>33</v>
      </c>
      <c r="AV805" s="560" t="n">
        <f aca="false">IF($Y805="--","--",Y805+0.2)</f>
        <v>1.4</v>
      </c>
      <c r="AW805" s="564" t="s">
        <v>1151</v>
      </c>
      <c r="AX805" s="561" t="n">
        <f aca="false">AV805</f>
        <v>1.4</v>
      </c>
      <c r="AY805" s="538" t="n">
        <f aca="false">IF(D805&gt;2,AU805,AU805-AV805)</f>
        <v>31.6</v>
      </c>
      <c r="AZ805" s="538" t="n">
        <f aca="false">N805</f>
        <v>0.12</v>
      </c>
      <c r="BA805" s="538" t="n">
        <f aca="false">P805</f>
        <v>1.32</v>
      </c>
      <c r="BB805" s="537" t="n">
        <f aca="false">IF(F805=0,IF(ROUND(AY805*(((N805*P805)+(((D805+M805*2)/6)*P805))-ROUND(((D805+M805*2)^2)*((PI()*96.379/(4*360))-((SIN((96.379/2)*PI()/180))*(COS((96.379/2)*PI()/180))/4)),4)),2),ROUND(AY805*(((N805*P805)+(((D805+M805*2)/4)*P805))-ROUND(((D805+M805*2)^2)*((PI()*120/(4*360))-((SIN((120/2)*PI()/180))*(COS((120/2)*PI()/180))/4)),4)),2)),0)</f>
        <v>10</v>
      </c>
      <c r="BC805" s="549" t="n">
        <f aca="false">IF(F805&gt;0,ROUND(AY805*N805*P805,2),0)</f>
        <v>0</v>
      </c>
      <c r="BD805" s="549" t="n">
        <f aca="false">SUM(Q805:U805,AH805:AL805)</f>
        <v>81.65</v>
      </c>
      <c r="BE805" s="549" t="n">
        <f aca="false">IF(F805=0,ROUND((PI()*((D805+M805*2)^2)/4)*AY805,2),ROUND((D805+M805*2)*(F805+M805*2)*AY805,2))</f>
        <v>12.87</v>
      </c>
      <c r="BF805" s="572" t="n">
        <f aca="false">IF(($I805+M805-0.15)&lt;=2,($I805+M805+0.15),IF(($I805+M805)&lt;=3,2.35,($I805+M805+0.2)-0.85))</f>
        <v>1.8797</v>
      </c>
      <c r="BG805" s="572" t="n">
        <f aca="false">IF(D805&gt;2,(I805-F805-M805-0.11),IF(($I805+M805)&lt;=2,0,IF(($I805+M805)&gt;3,0.85,(I805+M805+0.2-BF805))))</f>
        <v>0</v>
      </c>
      <c r="BH805" s="572" t="n">
        <f aca="false">IF(D805&gt;2,ROUND(((1.42+0.4)+(0.91+0.4))*2*BG805,2),ROUND(AV805*AX805*BF805,2))</f>
        <v>3.68</v>
      </c>
      <c r="BI805" s="572" t="n">
        <f aca="false">ROUND(((PI()*0.9^2)/4)*BG805,2)</f>
        <v>0</v>
      </c>
      <c r="BJ805" s="550" t="n">
        <f aca="false">ROUND(BD805-BE805-BH805-BI805-BB805-BC805,2)</f>
        <v>55.1</v>
      </c>
      <c r="BK805" s="516"/>
    </row>
    <row r="806" customFormat="false" ht="14.25" hidden="false" customHeight="false" outlineLevel="0" collapsed="false">
      <c r="A806" s="558" t="s">
        <v>1851</v>
      </c>
      <c r="B806" s="570" t="s">
        <v>10</v>
      </c>
      <c r="C806" s="571" t="s">
        <v>1852</v>
      </c>
      <c r="D806" s="560" t="n">
        <v>0.6</v>
      </c>
      <c r="E806" s="561"/>
      <c r="F806" s="561"/>
      <c r="G806" s="560" t="s">
        <v>1150</v>
      </c>
      <c r="H806" s="562" t="n">
        <v>29</v>
      </c>
      <c r="I806" s="563" t="n">
        <v>1.67383</v>
      </c>
      <c r="J806" s="563" t="n">
        <v>1.89863</v>
      </c>
      <c r="K806" s="536" t="n">
        <v>0</v>
      </c>
      <c r="L806" s="537" t="n">
        <f aca="false">ROUND((I806+J806)/2,2)</f>
        <v>1.79</v>
      </c>
      <c r="M806" s="538" t="n">
        <f aca="false">IF(F806=0,ROUND($D806*0.1,2),IF(D806&gt;2.8,0.18,0.15))</f>
        <v>0.06</v>
      </c>
      <c r="N806" s="538" t="n">
        <f aca="false">IF(F806=0,IF(ROUND($D806/4,2),IF(ROUND(($D806*1.2)/6,2)&lt;0.1,0.1,ROUND(($D806*1.2)/6,2))),0.5)</f>
        <v>0.12</v>
      </c>
      <c r="O806" s="537" t="n">
        <f aca="false">L806+M806+N806</f>
        <v>1.97</v>
      </c>
      <c r="P806" s="537" t="n">
        <f aca="false">IF(O806&lt;2,(D806+M806*2)+0.6,(D806+M806*2)+0.6+ROUNDUP(O806-2,0)*0.1)</f>
        <v>1.32</v>
      </c>
      <c r="Q806" s="539" t="n">
        <f aca="false">IF($O806&lt;=$W$4,ROUND(IF($O806&lt;1.5,$O806*$H806*$P806,1.5*$H806*$P806),2),0)</f>
        <v>0</v>
      </c>
      <c r="R806" s="539" t="n">
        <f aca="false">IF($O806&gt;$W$4,ROUND(IF($O806&lt;1.5,$O806*$H806*$P806,1.5*$H806*$P806),2),0)</f>
        <v>57.42</v>
      </c>
      <c r="S806" s="539" t="n">
        <f aca="false">IF($O806&gt;$W$4,ROUND(IF($O806&lt;1.5,0,IF($O806&gt;3,1.5*$H806*$P806,($O806-1.5)*$H806*$P806)),2),0)</f>
        <v>17.99</v>
      </c>
      <c r="T806" s="539" t="n">
        <f aca="false">IF($O806&gt;$W$4,ROUND(IF($O806&lt;3,0,IF($O806&gt;4.5,1.5*$H806*$P806,($O806-3)*$H806*$P806)),2),0)</f>
        <v>0</v>
      </c>
      <c r="U806" s="539" t="n">
        <f aca="false">IF($O806&gt;$W$4,ROUND(IF($O806&lt;4.5,0,IF($O806&gt;6,($O806-4.5)*$H806*$P806,($O806-4.5)*$H806*$P806)),2),0)</f>
        <v>0</v>
      </c>
      <c r="V806" s="540" t="n">
        <f aca="false">IF($O806&gt;$W$4,IF($O806&lt;=4,ROUND($H806*($O806+0.5)*2,2),0),0)</f>
        <v>143.26</v>
      </c>
      <c r="W806" s="541" t="n">
        <f aca="false">IF($O806&gt;$W$4,IF($O806&gt;4,ROUND($H806*($O806+0.5)*2,2),0),0)</f>
        <v>0</v>
      </c>
      <c r="X806" s="558" t="str">
        <f aca="false">A806</f>
        <v>RG3</v>
      </c>
      <c r="Y806" s="560" t="n">
        <f aca="false">IF($D806=0.4,1.2,IF($D806=0.6,1.2,IF($D806=0.8,1.3,IF($D806=1,1.5,IF($D806=1.2,1.7,IF($D806&lt;=2,2,"--"))))))</f>
        <v>1.2</v>
      </c>
      <c r="Z806" s="564" t="s">
        <v>1151</v>
      </c>
      <c r="AA806" s="561" t="n">
        <f aca="false">Y806</f>
        <v>1.2</v>
      </c>
      <c r="AB806" s="543" t="n">
        <f aca="false">IF($Y806="--","--",I806)</f>
        <v>1.67383</v>
      </c>
      <c r="AC806" s="544" t="n">
        <f aca="false">IF($Y806="--","--",IF(D806&gt;1.5,0.15,ROUND($D806*0.1,2)))</f>
        <v>0.06</v>
      </c>
      <c r="AD806" s="544" t="n">
        <f aca="false">IF($Y806="--","--",0.15)</f>
        <v>0.15</v>
      </c>
      <c r="AE806" s="545" t="n">
        <f aca="false">IF($Y806="--","--",ROUND(AB806+AC806+AD806,2))</f>
        <v>1.88</v>
      </c>
      <c r="AF806" s="565" t="n">
        <f aca="false">IF($Y806="--","--",IF($AB806&lt;=2,$Y806+1,($Y806+1)+ROUNDUP($AB806-2,0)*0.1))</f>
        <v>2.2</v>
      </c>
      <c r="AG806" s="566" t="n">
        <f aca="false">IF($D806=0.4,0.92,IF($D806=0.6,0.68,IF($D806=0.8,0.74,IF($D806=1,0.7,IF($D806=1.2,0.66,IF($D806=1.5,0.6,IF($D806&lt;=2,(2.4-(D806+0.3)),"--")))))))</f>
        <v>0.68</v>
      </c>
      <c r="AH806" s="547" t="n">
        <f aca="false">IF($Y806="--","--",IF($AE806&lt;=$W$4,ROUND(IF($AE806&lt;1.5,$AE806*$AF806*$AG806,1.5*$AF806*$AG806),2),0))</f>
        <v>0</v>
      </c>
      <c r="AI806" s="547" t="n">
        <f aca="false">IF($Y806="--","--",IF($AE806&gt;$W$4,ROUND(IF($AE806&lt;1.5,$AE806*$AF806*$AG806,1.5*$AF806*$AG806),2),0))</f>
        <v>2.24</v>
      </c>
      <c r="AJ806" s="547" t="n">
        <f aca="false">IF($Y806="--","--",IF($AE806&gt;$W$4,ROUND(IF($AE806&lt;1.5,0,IF($AE806&gt;3,1.5*$AF806*$AG806,($AE806-1.5)*$AF806*$AG806)),2),0))</f>
        <v>0.57</v>
      </c>
      <c r="AK806" s="547" t="n">
        <f aca="false">IF($Y806="--","--",IF($AE806&gt;$W$4,ROUND(IF($AE806&lt;3,0,IF($AE806&gt;4.5,1.5*$AF806*$AG806,($AE806-3)*$AF806*$AG806)),2),0))</f>
        <v>0</v>
      </c>
      <c r="AL806" s="547" t="n">
        <f aca="false">IF($Y806="--","--",IF($AE806&gt;$W$4,ROUND(IF($AE806&lt;4.5,0,IF($AE806&gt;6,($AE806-4.5)*$AF806*$AG806,($AE806-4.5)*$AF806*$AG806)),2),0))</f>
        <v>0</v>
      </c>
      <c r="AM806" s="544" t="n">
        <f aca="false">IF($Y806="--","--",IF($AE806&gt;$W$4,IF($AE806&lt;=4,ROUND(($AG806*4)*($AE806+0.5)*2,2),0),0))</f>
        <v>12.95</v>
      </c>
      <c r="AN806" s="548" t="n">
        <f aca="false">IF($Y806="--","--",IF($AE806&gt;$W$4,IF($AE806&gt;4,ROUND(($AG806*4)*($AE806+0.5)*2,2),0),0))</f>
        <v>0</v>
      </c>
      <c r="AO806" s="558" t="s">
        <v>1851</v>
      </c>
      <c r="AP806" s="570" t="s">
        <v>10</v>
      </c>
      <c r="AQ806" s="571" t="s">
        <v>1852</v>
      </c>
      <c r="AR806" s="560" t="n">
        <v>0.6</v>
      </c>
      <c r="AS806" s="561"/>
      <c r="AT806" s="561"/>
      <c r="AU806" s="562" t="n">
        <v>29</v>
      </c>
      <c r="AV806" s="560" t="n">
        <f aca="false">IF($Y806="--","--",Y806+0.2)</f>
        <v>1.4</v>
      </c>
      <c r="AW806" s="564" t="s">
        <v>1151</v>
      </c>
      <c r="AX806" s="561" t="n">
        <f aca="false">AV806</f>
        <v>1.4</v>
      </c>
      <c r="AY806" s="538" t="n">
        <f aca="false">IF(D806&gt;2,AU806,AU806-AV806)</f>
        <v>27.6</v>
      </c>
      <c r="AZ806" s="538" t="n">
        <f aca="false">N806</f>
        <v>0.12</v>
      </c>
      <c r="BA806" s="538" t="n">
        <f aca="false">P806</f>
        <v>1.32</v>
      </c>
      <c r="BB806" s="537" t="n">
        <f aca="false">IF(F806=0,IF(ROUND(AY806*(((N806*P806)+(((D806+M806*2)/6)*P806))-ROUND(((D806+M806*2)^2)*((PI()*96.379/(4*360))-((SIN((96.379/2)*PI()/180))*(COS((96.379/2)*PI()/180))/4)),4)),2),ROUND(AY806*(((N806*P806)+(((D806+M806*2)/4)*P806))-ROUND(((D806+M806*2)^2)*((PI()*120/(4*360))-((SIN((120/2)*PI()/180))*(COS((120/2)*PI()/180))/4)),4)),2)),0)</f>
        <v>8.73</v>
      </c>
      <c r="BC806" s="549" t="n">
        <f aca="false">IF(F806&gt;0,ROUND(AY806*N806*P806,2),0)</f>
        <v>0</v>
      </c>
      <c r="BD806" s="549" t="n">
        <f aca="false">SUM(Q806:U806,AH806:AL806)</f>
        <v>78.22</v>
      </c>
      <c r="BE806" s="549" t="n">
        <f aca="false">IF(F806=0,ROUND((PI()*((D806+M806*2)^2)/4)*AY806,2),ROUND((D806+M806*2)*(F806+M806*2)*AY806,2))</f>
        <v>11.24</v>
      </c>
      <c r="BF806" s="572" t="n">
        <f aca="false">IF(($I806+M806-0.15)&lt;=2,($I806+M806+0.15),IF(($I806+M806)&lt;=3,2.35,($I806+M806+0.2)-0.85))</f>
        <v>1.88383</v>
      </c>
      <c r="BG806" s="572" t="n">
        <f aca="false">IF(D806&gt;2,(I806-F806-M806-0.11),IF(($I806+M806)&lt;=2,0,IF(($I806+M806)&gt;3,0.85,(I806+M806+0.2-BF806))))</f>
        <v>0</v>
      </c>
      <c r="BH806" s="572" t="n">
        <f aca="false">IF(D806&gt;2,ROUND(((1.42+0.4)+(0.91+0.4))*2*BG806,2),ROUND(AV806*AX806*BF806,2))</f>
        <v>3.69</v>
      </c>
      <c r="BI806" s="572" t="n">
        <f aca="false">ROUND(((PI()*0.9^2)/4)*BG806,2)</f>
        <v>0</v>
      </c>
      <c r="BJ806" s="550" t="n">
        <f aca="false">ROUND(BD806-BE806-BH806-BI806-BB806-BC806,2)</f>
        <v>54.56</v>
      </c>
      <c r="BK806" s="516"/>
    </row>
    <row r="807" customFormat="false" ht="14.25" hidden="false" customHeight="false" outlineLevel="0" collapsed="false">
      <c r="A807" s="558" t="s">
        <v>1852</v>
      </c>
      <c r="B807" s="570" t="s">
        <v>10</v>
      </c>
      <c r="C807" s="571" t="s">
        <v>1853</v>
      </c>
      <c r="D807" s="560" t="n">
        <v>0.6</v>
      </c>
      <c r="E807" s="561"/>
      <c r="F807" s="561"/>
      <c r="G807" s="560" t="s">
        <v>1150</v>
      </c>
      <c r="H807" s="562" t="n">
        <v>31</v>
      </c>
      <c r="I807" s="563" t="n">
        <v>1.89863</v>
      </c>
      <c r="J807" s="563" t="n">
        <v>1.80733</v>
      </c>
      <c r="K807" s="536" t="n">
        <v>0</v>
      </c>
      <c r="L807" s="537" t="n">
        <f aca="false">ROUND((I807+J807)/2,2)</f>
        <v>1.85</v>
      </c>
      <c r="M807" s="538" t="n">
        <f aca="false">IF(F807=0,ROUND($D807*0.1,2),IF(D807&gt;2.8,0.18,0.15))</f>
        <v>0.06</v>
      </c>
      <c r="N807" s="538" t="n">
        <f aca="false">IF(F807=0,IF(ROUND($D807/4,2),IF(ROUND(($D807*1.2)/6,2)&lt;0.1,0.1,ROUND(($D807*1.2)/6,2))),0.5)</f>
        <v>0.12</v>
      </c>
      <c r="O807" s="537" t="n">
        <f aca="false">L807+M807+N807</f>
        <v>2.03</v>
      </c>
      <c r="P807" s="537" t="n">
        <f aca="false">IF(O807&lt;2,(D807+M807*2)+0.6,(D807+M807*2)+0.6+ROUNDUP(O807-2,0)*0.1)</f>
        <v>1.42</v>
      </c>
      <c r="Q807" s="539" t="n">
        <f aca="false">IF($O807&lt;=$W$4,ROUND(IF($O807&lt;1.5,$O807*$H807*$P807,1.5*$H807*$P807),2),0)</f>
        <v>0</v>
      </c>
      <c r="R807" s="539" t="n">
        <f aca="false">IF($O807&gt;$W$4,ROUND(IF($O807&lt;1.5,$O807*$H807*$P807,1.5*$H807*$P807),2),0)</f>
        <v>66.03</v>
      </c>
      <c r="S807" s="539" t="n">
        <f aca="false">IF($O807&gt;$W$4,ROUND(IF($O807&lt;1.5,0,IF($O807&gt;3,1.5*$H807*$P807,($O807-1.5)*$H807*$P807)),2),0)</f>
        <v>23.33</v>
      </c>
      <c r="T807" s="539" t="n">
        <f aca="false">IF($O807&gt;$W$4,ROUND(IF($O807&lt;3,0,IF($O807&gt;4.5,1.5*$H807*$P807,($O807-3)*$H807*$P807)),2),0)</f>
        <v>0</v>
      </c>
      <c r="U807" s="539" t="n">
        <f aca="false">IF($O807&gt;$W$4,ROUND(IF($O807&lt;4.5,0,IF($O807&gt;6,($O807-4.5)*$H807*$P807,($O807-4.5)*$H807*$P807)),2),0)</f>
        <v>0</v>
      </c>
      <c r="V807" s="540" t="n">
        <f aca="false">IF($O807&gt;$W$4,IF($O807&lt;=4,ROUND($H807*($O807+0.5)*2,2),0),0)</f>
        <v>156.86</v>
      </c>
      <c r="W807" s="541" t="n">
        <f aca="false">IF($O807&gt;$W$4,IF($O807&gt;4,ROUND($H807*($O807+0.5)*2,2),0),0)</f>
        <v>0</v>
      </c>
      <c r="X807" s="558" t="str">
        <f aca="false">A807</f>
        <v>RG4</v>
      </c>
      <c r="Y807" s="560" t="n">
        <f aca="false">IF($D807=0.4,1.2,IF($D807=0.6,1.2,IF($D807=0.8,1.3,IF($D807=1,1.5,IF($D807=1.2,1.7,IF($D807&lt;=2,2,"--"))))))</f>
        <v>1.2</v>
      </c>
      <c r="Z807" s="564" t="s">
        <v>1151</v>
      </c>
      <c r="AA807" s="561" t="n">
        <f aca="false">Y807</f>
        <v>1.2</v>
      </c>
      <c r="AB807" s="543" t="n">
        <f aca="false">IF($Y807="--","--",I807)</f>
        <v>1.89863</v>
      </c>
      <c r="AC807" s="544" t="n">
        <f aca="false">IF($Y807="--","--",IF(D807&gt;1.5,0.15,ROUND($D807*0.1,2)))</f>
        <v>0.06</v>
      </c>
      <c r="AD807" s="544" t="n">
        <f aca="false">IF($Y807="--","--",0.15)</f>
        <v>0.15</v>
      </c>
      <c r="AE807" s="545" t="n">
        <f aca="false">IF($Y807="--","--",ROUND(AB807+AC807+AD807,2))</f>
        <v>2.11</v>
      </c>
      <c r="AF807" s="565" t="n">
        <f aca="false">IF($Y807="--","--",IF($AB807&lt;=2,$Y807+1,($Y807+1)+ROUNDUP($AB807-2,0)*0.1))</f>
        <v>2.2</v>
      </c>
      <c r="AG807" s="566" t="n">
        <f aca="false">IF($D807=0.4,0.92,IF($D807=0.6,0.68,IF($D807=0.8,0.74,IF($D807=1,0.7,IF($D807=1.2,0.66,IF($D807=1.5,0.6,IF($D807&lt;=2,(2.4-(D807+0.3)),"--")))))))</f>
        <v>0.68</v>
      </c>
      <c r="AH807" s="547" t="n">
        <f aca="false">IF($Y807="--","--",IF($AE807&lt;=$W$4,ROUND(IF($AE807&lt;1.5,$AE807*$AF807*$AG807,1.5*$AF807*$AG807),2),0))</f>
        <v>0</v>
      </c>
      <c r="AI807" s="547" t="n">
        <f aca="false">IF($Y807="--","--",IF($AE807&gt;$W$4,ROUND(IF($AE807&lt;1.5,$AE807*$AF807*$AG807,1.5*$AF807*$AG807),2),0))</f>
        <v>2.24</v>
      </c>
      <c r="AJ807" s="547" t="n">
        <f aca="false">IF($Y807="--","--",IF($AE807&gt;$W$4,ROUND(IF($AE807&lt;1.5,0,IF($AE807&gt;3,1.5*$AF807*$AG807,($AE807-1.5)*$AF807*$AG807)),2),0))</f>
        <v>0.91</v>
      </c>
      <c r="AK807" s="547" t="n">
        <f aca="false">IF($Y807="--","--",IF($AE807&gt;$W$4,ROUND(IF($AE807&lt;3,0,IF($AE807&gt;4.5,1.5*$AF807*$AG807,($AE807-3)*$AF807*$AG807)),2),0))</f>
        <v>0</v>
      </c>
      <c r="AL807" s="547" t="n">
        <f aca="false">IF($Y807="--","--",IF($AE807&gt;$W$4,ROUND(IF($AE807&lt;4.5,0,IF($AE807&gt;6,($AE807-4.5)*$AF807*$AG807,($AE807-4.5)*$AF807*$AG807)),2),0))</f>
        <v>0</v>
      </c>
      <c r="AM807" s="544" t="n">
        <f aca="false">IF($Y807="--","--",IF($AE807&gt;$W$4,IF($AE807&lt;=4,ROUND(($AG807*4)*($AE807+0.5)*2,2),0),0))</f>
        <v>14.2</v>
      </c>
      <c r="AN807" s="548" t="n">
        <f aca="false">IF($Y807="--","--",IF($AE807&gt;$W$4,IF($AE807&gt;4,ROUND(($AG807*4)*($AE807+0.5)*2,2),0),0))</f>
        <v>0</v>
      </c>
      <c r="AO807" s="558" t="s">
        <v>1852</v>
      </c>
      <c r="AP807" s="570" t="s">
        <v>10</v>
      </c>
      <c r="AQ807" s="571" t="s">
        <v>1853</v>
      </c>
      <c r="AR807" s="560" t="n">
        <v>0.6</v>
      </c>
      <c r="AS807" s="561"/>
      <c r="AT807" s="561"/>
      <c r="AU807" s="562" t="n">
        <v>31</v>
      </c>
      <c r="AV807" s="560" t="n">
        <f aca="false">IF($Y807="--","--",Y807+0.2)</f>
        <v>1.4</v>
      </c>
      <c r="AW807" s="564" t="s">
        <v>1151</v>
      </c>
      <c r="AX807" s="561" t="n">
        <f aca="false">AV807</f>
        <v>1.4</v>
      </c>
      <c r="AY807" s="538" t="n">
        <f aca="false">IF(D807&gt;2,AU807,AU807-AV807)</f>
        <v>29.6</v>
      </c>
      <c r="AZ807" s="538" t="n">
        <f aca="false">N807</f>
        <v>0.12</v>
      </c>
      <c r="BA807" s="538" t="n">
        <f aca="false">P807</f>
        <v>1.42</v>
      </c>
      <c r="BB807" s="537" t="n">
        <f aca="false">IF(F807=0,IF(ROUND(AY807*(((N807*P807)+(((D807+M807*2)/6)*P807))-ROUND(((D807+M807*2)^2)*((PI()*96.379/(4*360))-((SIN((96.379/2)*PI()/180))*(COS((96.379/2)*PI()/180))/4)),4)),2),ROUND(AY807*(((N807*P807)+(((D807+M807*2)/4)*P807))-ROUND(((D807+M807*2)^2)*((PI()*120/(4*360))-((SIN((120/2)*PI()/180))*(COS((120/2)*PI()/180))/4)),4)),2)),0)</f>
        <v>10.25</v>
      </c>
      <c r="BC807" s="549" t="n">
        <f aca="false">IF(F807&gt;0,ROUND(AY807*N807*P807,2),0)</f>
        <v>0</v>
      </c>
      <c r="BD807" s="549" t="n">
        <f aca="false">SUM(Q807:U807,AH807:AL807)</f>
        <v>92.51</v>
      </c>
      <c r="BE807" s="549" t="n">
        <f aca="false">IF(F807=0,ROUND((PI()*((D807+M807*2)^2)/4)*AY807,2),ROUND((D807+M807*2)*(F807+M807*2)*AY807,2))</f>
        <v>12.05</v>
      </c>
      <c r="BF807" s="572" t="n">
        <f aca="false">IF(($I807+M807-0.15)&lt;=2,($I807+M807+0.15),IF(($I807+M807)&lt;=3,2.35,($I807+M807+0.2)-0.85))</f>
        <v>2.10863</v>
      </c>
      <c r="BG807" s="572" t="n">
        <f aca="false">IF(D807&gt;2,(I807-F807-M807-0.11),IF(($I807+M807)&lt;=2,0,IF(($I807+M807)&gt;3,0.85,(I807+M807+0.2-BF807))))</f>
        <v>0</v>
      </c>
      <c r="BH807" s="572" t="n">
        <f aca="false">IF(D807&gt;2,ROUND(((1.42+0.4)+(0.91+0.4))*2*BG807,2),ROUND(AV807*AX807*BF807,2))</f>
        <v>4.13</v>
      </c>
      <c r="BI807" s="572" t="n">
        <f aca="false">ROUND(((PI()*0.9^2)/4)*BG807,2)</f>
        <v>0</v>
      </c>
      <c r="BJ807" s="550" t="n">
        <f aca="false">ROUND(BD807-BE807-BH807-BI807-BB807-BC807,2)</f>
        <v>66.08</v>
      </c>
      <c r="BK807" s="516"/>
    </row>
    <row r="808" customFormat="false" ht="14.25" hidden="false" customHeight="false" outlineLevel="0" collapsed="false">
      <c r="A808" s="558" t="s">
        <v>1853</v>
      </c>
      <c r="B808" s="570" t="s">
        <v>10</v>
      </c>
      <c r="C808" s="571" t="s">
        <v>1854</v>
      </c>
      <c r="D808" s="560" t="n">
        <v>0.6</v>
      </c>
      <c r="E808" s="561"/>
      <c r="F808" s="561"/>
      <c r="G808" s="560" t="s">
        <v>1150</v>
      </c>
      <c r="H808" s="562" t="n">
        <v>27</v>
      </c>
      <c r="I808" s="563" t="n">
        <v>1.80733</v>
      </c>
      <c r="J808" s="563" t="n">
        <v>1.94233</v>
      </c>
      <c r="K808" s="536" t="n">
        <v>0</v>
      </c>
      <c r="L808" s="537" t="n">
        <f aca="false">ROUND((I808+J808)/2,2)</f>
        <v>1.87</v>
      </c>
      <c r="M808" s="538" t="n">
        <f aca="false">IF(F808=0,ROUND($D808*0.1,2),IF(D808&gt;2.8,0.18,0.15))</f>
        <v>0.06</v>
      </c>
      <c r="N808" s="538" t="n">
        <f aca="false">IF(F808=0,IF(ROUND($D808/4,2),IF(ROUND(($D808*1.2)/6,2)&lt;0.1,0.1,ROUND(($D808*1.2)/6,2))),0.5)</f>
        <v>0.12</v>
      </c>
      <c r="O808" s="537" t="n">
        <f aca="false">L808+M808+N808</f>
        <v>2.05</v>
      </c>
      <c r="P808" s="537" t="n">
        <f aca="false">IF(O808&lt;2,(D808+M808*2)+0.6,(D808+M808*2)+0.6+ROUNDUP(O808-2,0)*0.1)</f>
        <v>1.42</v>
      </c>
      <c r="Q808" s="539" t="n">
        <f aca="false">IF($O808&lt;=$W$4,ROUND(IF($O808&lt;1.5,$O808*$H808*$P808,1.5*$H808*$P808),2),0)</f>
        <v>0</v>
      </c>
      <c r="R808" s="539" t="n">
        <f aca="false">IF($O808&gt;$W$4,ROUND(IF($O808&lt;1.5,$O808*$H808*$P808,1.5*$H808*$P808),2),0)</f>
        <v>57.51</v>
      </c>
      <c r="S808" s="539" t="n">
        <f aca="false">IF($O808&gt;$W$4,ROUND(IF($O808&lt;1.5,0,IF($O808&gt;3,1.5*$H808*$P808,($O808-1.5)*$H808*$P808)),2),0)</f>
        <v>21.09</v>
      </c>
      <c r="T808" s="539" t="n">
        <f aca="false">IF($O808&gt;$W$4,ROUND(IF($O808&lt;3,0,IF($O808&gt;4.5,1.5*$H808*$P808,($O808-3)*$H808*$P808)),2),0)</f>
        <v>0</v>
      </c>
      <c r="U808" s="539" t="n">
        <f aca="false">IF($O808&gt;$W$4,ROUND(IF($O808&lt;4.5,0,IF($O808&gt;6,($O808-4.5)*$H808*$P808,($O808-4.5)*$H808*$P808)),2),0)</f>
        <v>0</v>
      </c>
      <c r="V808" s="540" t="n">
        <f aca="false">IF($O808&gt;$W$4,IF($O808&lt;=4,ROUND($H808*($O808+0.5)*2,2),0),0)</f>
        <v>137.7</v>
      </c>
      <c r="W808" s="541" t="n">
        <f aca="false">IF($O808&gt;$W$4,IF($O808&gt;4,ROUND($H808*($O808+0.5)*2,2),0),0)</f>
        <v>0</v>
      </c>
      <c r="X808" s="558" t="str">
        <f aca="false">A808</f>
        <v>RG5</v>
      </c>
      <c r="Y808" s="560" t="n">
        <f aca="false">IF($D808=0.4,1.2,IF($D808=0.6,1.2,IF($D808=0.8,1.3,IF($D808=1,1.5,IF($D808=1.2,1.7,IF($D808&lt;=2,2,"--"))))))</f>
        <v>1.2</v>
      </c>
      <c r="Z808" s="564" t="s">
        <v>1151</v>
      </c>
      <c r="AA808" s="561" t="n">
        <f aca="false">Y808</f>
        <v>1.2</v>
      </c>
      <c r="AB808" s="543" t="n">
        <f aca="false">IF($Y808="--","--",I808)</f>
        <v>1.80733</v>
      </c>
      <c r="AC808" s="544" t="n">
        <f aca="false">IF($Y808="--","--",IF(D808&gt;1.5,0.15,ROUND($D808*0.1,2)))</f>
        <v>0.06</v>
      </c>
      <c r="AD808" s="544" t="n">
        <f aca="false">IF($Y808="--","--",0.15)</f>
        <v>0.15</v>
      </c>
      <c r="AE808" s="545" t="n">
        <f aca="false">IF($Y808="--","--",ROUND(AB808+AC808+AD808,2))</f>
        <v>2.02</v>
      </c>
      <c r="AF808" s="565" t="n">
        <f aca="false">IF($Y808="--","--",IF($AB808&lt;=2,$Y808+1,($Y808+1)+ROUNDUP($AB808-2,0)*0.1))</f>
        <v>2.2</v>
      </c>
      <c r="AG808" s="566" t="n">
        <f aca="false">IF($D808=0.4,0.92,IF($D808=0.6,0.68,IF($D808=0.8,0.74,IF($D808=1,0.7,IF($D808=1.2,0.66,IF($D808=1.5,0.6,IF($D808&lt;=2,(2.4-(D808+0.3)),"--")))))))</f>
        <v>0.68</v>
      </c>
      <c r="AH808" s="547" t="n">
        <f aca="false">IF($Y808="--","--",IF($AE808&lt;=$W$4,ROUND(IF($AE808&lt;1.5,$AE808*$AF808*$AG808,1.5*$AF808*$AG808),2),0))</f>
        <v>0</v>
      </c>
      <c r="AI808" s="547" t="n">
        <f aca="false">IF($Y808="--","--",IF($AE808&gt;$W$4,ROUND(IF($AE808&lt;1.5,$AE808*$AF808*$AG808,1.5*$AF808*$AG808),2),0))</f>
        <v>2.24</v>
      </c>
      <c r="AJ808" s="547" t="n">
        <f aca="false">IF($Y808="--","--",IF($AE808&gt;$W$4,ROUND(IF($AE808&lt;1.5,0,IF($AE808&gt;3,1.5*$AF808*$AG808,($AE808-1.5)*$AF808*$AG808)),2),0))</f>
        <v>0.78</v>
      </c>
      <c r="AK808" s="547" t="n">
        <f aca="false">IF($Y808="--","--",IF($AE808&gt;$W$4,ROUND(IF($AE808&lt;3,0,IF($AE808&gt;4.5,1.5*$AF808*$AG808,($AE808-3)*$AF808*$AG808)),2),0))</f>
        <v>0</v>
      </c>
      <c r="AL808" s="547" t="n">
        <f aca="false">IF($Y808="--","--",IF($AE808&gt;$W$4,ROUND(IF($AE808&lt;4.5,0,IF($AE808&gt;6,($AE808-4.5)*$AF808*$AG808,($AE808-4.5)*$AF808*$AG808)),2),0))</f>
        <v>0</v>
      </c>
      <c r="AM808" s="544" t="n">
        <f aca="false">IF($Y808="--","--",IF($AE808&gt;$W$4,IF($AE808&lt;=4,ROUND(($AG808*4)*($AE808+0.5)*2,2),0),0))</f>
        <v>13.71</v>
      </c>
      <c r="AN808" s="548" t="n">
        <f aca="false">IF($Y808="--","--",IF($AE808&gt;$W$4,IF($AE808&gt;4,ROUND(($AG808*4)*($AE808+0.5)*2,2),0),0))</f>
        <v>0</v>
      </c>
      <c r="AO808" s="558" t="s">
        <v>1853</v>
      </c>
      <c r="AP808" s="570" t="s">
        <v>10</v>
      </c>
      <c r="AQ808" s="571" t="s">
        <v>1854</v>
      </c>
      <c r="AR808" s="560" t="n">
        <v>0.6</v>
      </c>
      <c r="AS808" s="561"/>
      <c r="AT808" s="561"/>
      <c r="AU808" s="562" t="n">
        <v>27</v>
      </c>
      <c r="AV808" s="560" t="n">
        <f aca="false">IF($Y808="--","--",Y808+0.2)</f>
        <v>1.4</v>
      </c>
      <c r="AW808" s="564" t="s">
        <v>1151</v>
      </c>
      <c r="AX808" s="561" t="n">
        <f aca="false">AV808</f>
        <v>1.4</v>
      </c>
      <c r="AY808" s="538" t="n">
        <f aca="false">IF(D808&gt;2,AU808,AU808-AV808)</f>
        <v>25.6</v>
      </c>
      <c r="AZ808" s="538" t="n">
        <f aca="false">N808</f>
        <v>0.12</v>
      </c>
      <c r="BA808" s="538" t="n">
        <f aca="false">P808</f>
        <v>1.42</v>
      </c>
      <c r="BB808" s="537" t="n">
        <f aca="false">IF(F808=0,IF(ROUND(AY808*(((N808*P808)+(((D808+M808*2)/6)*P808))-ROUND(((D808+M808*2)^2)*((PI()*96.379/(4*360))-((SIN((96.379/2)*PI()/180))*(COS((96.379/2)*PI()/180))/4)),4)),2),ROUND(AY808*(((N808*P808)+(((D808+M808*2)/4)*P808))-ROUND(((D808+M808*2)^2)*((PI()*120/(4*360))-((SIN((120/2)*PI()/180))*(COS((120/2)*PI()/180))/4)),4)),2)),0)</f>
        <v>8.87</v>
      </c>
      <c r="BC808" s="549" t="n">
        <f aca="false">IF(F808&gt;0,ROUND(AY808*N808*P808,2),0)</f>
        <v>0</v>
      </c>
      <c r="BD808" s="549" t="n">
        <f aca="false">SUM(Q808:U808,AH808:AL808)</f>
        <v>81.62</v>
      </c>
      <c r="BE808" s="549" t="n">
        <f aca="false">IF(F808=0,ROUND((PI()*((D808+M808*2)^2)/4)*AY808,2),ROUND((D808+M808*2)*(F808+M808*2)*AY808,2))</f>
        <v>10.42</v>
      </c>
      <c r="BF808" s="572" t="n">
        <f aca="false">IF(($I808+M808-0.15)&lt;=2,($I808+M808+0.15),IF(($I808+M808)&lt;=3,2.35,($I808+M808+0.2)-0.85))</f>
        <v>2.01733</v>
      </c>
      <c r="BG808" s="572" t="n">
        <f aca="false">IF(D808&gt;2,(I808-F808-M808-0.11),IF(($I808+M808)&lt;=2,0,IF(($I808+M808)&gt;3,0.85,(I808+M808+0.2-BF808))))</f>
        <v>0</v>
      </c>
      <c r="BH808" s="572" t="n">
        <f aca="false">IF(D808&gt;2,ROUND(((1.42+0.4)+(0.91+0.4))*2*BG808,2),ROUND(AV808*AX808*BF808,2))</f>
        <v>3.95</v>
      </c>
      <c r="BI808" s="572" t="n">
        <f aca="false">ROUND(((PI()*0.9^2)/4)*BG808,2)</f>
        <v>0</v>
      </c>
      <c r="BJ808" s="550" t="n">
        <f aca="false">ROUND(BD808-BE808-BH808-BI808-BB808-BC808,2)</f>
        <v>58.38</v>
      </c>
      <c r="BK808" s="516"/>
    </row>
    <row r="809" customFormat="false" ht="14.25" hidden="false" customHeight="false" outlineLevel="0" collapsed="false">
      <c r="A809" s="558" t="s">
        <v>1854</v>
      </c>
      <c r="B809" s="570" t="s">
        <v>10</v>
      </c>
      <c r="C809" s="571" t="s">
        <v>1855</v>
      </c>
      <c r="D809" s="560" t="n">
        <v>0.6</v>
      </c>
      <c r="E809" s="561"/>
      <c r="F809" s="561"/>
      <c r="G809" s="560" t="s">
        <v>1150</v>
      </c>
      <c r="H809" s="562" t="n">
        <v>26</v>
      </c>
      <c r="I809" s="563" t="n">
        <v>1.94233</v>
      </c>
      <c r="J809" s="563" t="n">
        <v>2.00243</v>
      </c>
      <c r="K809" s="536" t="n">
        <v>0</v>
      </c>
      <c r="L809" s="537" t="n">
        <f aca="false">ROUND((I809+J809)/2,2)</f>
        <v>1.97</v>
      </c>
      <c r="M809" s="538" t="n">
        <f aca="false">IF(F809=0,ROUND($D809*0.1,2),IF(D809&gt;2.8,0.18,0.15))</f>
        <v>0.06</v>
      </c>
      <c r="N809" s="538" t="n">
        <f aca="false">IF(F809=0,IF(ROUND($D809/4,2),IF(ROUND(($D809*1.2)/6,2)&lt;0.1,0.1,ROUND(($D809*1.2)/6,2))),0.5)</f>
        <v>0.12</v>
      </c>
      <c r="O809" s="537" t="n">
        <f aca="false">L809+M809+N809</f>
        <v>2.15</v>
      </c>
      <c r="P809" s="537" t="n">
        <f aca="false">IF(O809&lt;2,(D809+M809*2)+0.6,(D809+M809*2)+0.6+ROUNDUP(O809-2,0)*0.1)</f>
        <v>1.42</v>
      </c>
      <c r="Q809" s="539" t="n">
        <f aca="false">IF($O809&lt;=$W$4,ROUND(IF($O809&lt;1.5,$O809*$H809*$P809,1.5*$H809*$P809),2),0)</f>
        <v>0</v>
      </c>
      <c r="R809" s="539" t="n">
        <f aca="false">IF($O809&gt;$W$4,ROUND(IF($O809&lt;1.5,$O809*$H809*$P809,1.5*$H809*$P809),2),0)</f>
        <v>55.38</v>
      </c>
      <c r="S809" s="539" t="n">
        <f aca="false">IF($O809&gt;$W$4,ROUND(IF($O809&lt;1.5,0,IF($O809&gt;3,1.5*$H809*$P809,($O809-1.5)*$H809*$P809)),2),0)</f>
        <v>24</v>
      </c>
      <c r="T809" s="539" t="n">
        <f aca="false">IF($O809&gt;$W$4,ROUND(IF($O809&lt;3,0,IF($O809&gt;4.5,1.5*$H809*$P809,($O809-3)*$H809*$P809)),2),0)</f>
        <v>0</v>
      </c>
      <c r="U809" s="539" t="n">
        <f aca="false">IF($O809&gt;$W$4,ROUND(IF($O809&lt;4.5,0,IF($O809&gt;6,($O809-4.5)*$H809*$P809,($O809-4.5)*$H809*$P809)),2),0)</f>
        <v>0</v>
      </c>
      <c r="V809" s="540" t="n">
        <f aca="false">IF($O809&gt;$W$4,IF($O809&lt;=4,ROUND($H809*($O809+0.5)*2,2),0),0)</f>
        <v>137.8</v>
      </c>
      <c r="W809" s="541" t="n">
        <f aca="false">IF($O809&gt;$W$4,IF($O809&gt;4,ROUND($H809*($O809+0.5)*2,2),0),0)</f>
        <v>0</v>
      </c>
      <c r="X809" s="558" t="str">
        <f aca="false">A809</f>
        <v>RG6</v>
      </c>
      <c r="Y809" s="560" t="n">
        <f aca="false">IF($D809=0.4,1.2,IF($D809=0.6,1.2,IF($D809=0.8,1.3,IF($D809=1,1.5,IF($D809=1.2,1.7,IF($D809&lt;=2,2,"--"))))))</f>
        <v>1.2</v>
      </c>
      <c r="Z809" s="564" t="s">
        <v>1151</v>
      </c>
      <c r="AA809" s="561" t="n">
        <f aca="false">Y809</f>
        <v>1.2</v>
      </c>
      <c r="AB809" s="543" t="n">
        <f aca="false">IF($Y809="--","--",I809)</f>
        <v>1.94233</v>
      </c>
      <c r="AC809" s="544" t="n">
        <f aca="false">IF($Y809="--","--",IF(D809&gt;1.5,0.15,ROUND($D809*0.1,2)))</f>
        <v>0.06</v>
      </c>
      <c r="AD809" s="544" t="n">
        <f aca="false">IF($Y809="--","--",0.15)</f>
        <v>0.15</v>
      </c>
      <c r="AE809" s="545" t="n">
        <f aca="false">IF($Y809="--","--",ROUND(AB809+AC809+AD809,2))</f>
        <v>2.15</v>
      </c>
      <c r="AF809" s="565" t="n">
        <f aca="false">IF($Y809="--","--",IF($AB809&lt;=2,$Y809+1,($Y809+1)+ROUNDUP($AB809-2,0)*0.1))</f>
        <v>2.2</v>
      </c>
      <c r="AG809" s="566" t="n">
        <f aca="false">IF($D809=0.4,0.92,IF($D809=0.6,0.68,IF($D809=0.8,0.74,IF($D809=1,0.7,IF($D809=1.2,0.66,IF($D809=1.5,0.6,IF($D809&lt;=2,(2.4-(D809+0.3)),"--")))))))</f>
        <v>0.68</v>
      </c>
      <c r="AH809" s="547" t="n">
        <f aca="false">IF($Y809="--","--",IF($AE809&lt;=$W$4,ROUND(IF($AE809&lt;1.5,$AE809*$AF809*$AG809,1.5*$AF809*$AG809),2),0))</f>
        <v>0</v>
      </c>
      <c r="AI809" s="547" t="n">
        <f aca="false">IF($Y809="--","--",IF($AE809&gt;$W$4,ROUND(IF($AE809&lt;1.5,$AE809*$AF809*$AG809,1.5*$AF809*$AG809),2),0))</f>
        <v>2.24</v>
      </c>
      <c r="AJ809" s="547" t="n">
        <f aca="false">IF($Y809="--","--",IF($AE809&gt;$W$4,ROUND(IF($AE809&lt;1.5,0,IF($AE809&gt;3,1.5*$AF809*$AG809,($AE809-1.5)*$AF809*$AG809)),2),0))</f>
        <v>0.97</v>
      </c>
      <c r="AK809" s="547" t="n">
        <f aca="false">IF($Y809="--","--",IF($AE809&gt;$W$4,ROUND(IF($AE809&lt;3,0,IF($AE809&gt;4.5,1.5*$AF809*$AG809,($AE809-3)*$AF809*$AG809)),2),0))</f>
        <v>0</v>
      </c>
      <c r="AL809" s="547" t="n">
        <f aca="false">IF($Y809="--","--",IF($AE809&gt;$W$4,ROUND(IF($AE809&lt;4.5,0,IF($AE809&gt;6,($AE809-4.5)*$AF809*$AG809,($AE809-4.5)*$AF809*$AG809)),2),0))</f>
        <v>0</v>
      </c>
      <c r="AM809" s="544" t="n">
        <f aca="false">IF($Y809="--","--",IF($AE809&gt;$W$4,IF($AE809&lt;=4,ROUND(($AG809*4)*($AE809+0.5)*2,2),0),0))</f>
        <v>14.42</v>
      </c>
      <c r="AN809" s="548" t="n">
        <f aca="false">IF($Y809="--","--",IF($AE809&gt;$W$4,IF($AE809&gt;4,ROUND(($AG809*4)*($AE809+0.5)*2,2),0),0))</f>
        <v>0</v>
      </c>
      <c r="AO809" s="558" t="s">
        <v>1854</v>
      </c>
      <c r="AP809" s="570" t="s">
        <v>10</v>
      </c>
      <c r="AQ809" s="571" t="s">
        <v>1855</v>
      </c>
      <c r="AR809" s="560" t="n">
        <v>0.6</v>
      </c>
      <c r="AS809" s="561"/>
      <c r="AT809" s="561"/>
      <c r="AU809" s="562" t="n">
        <v>26</v>
      </c>
      <c r="AV809" s="560" t="n">
        <f aca="false">IF($Y809="--","--",Y809+0.2)</f>
        <v>1.4</v>
      </c>
      <c r="AW809" s="564" t="s">
        <v>1151</v>
      </c>
      <c r="AX809" s="561" t="n">
        <f aca="false">AV809</f>
        <v>1.4</v>
      </c>
      <c r="AY809" s="538" t="n">
        <f aca="false">IF(D809&gt;2,AU809,AU809-AV809)</f>
        <v>24.6</v>
      </c>
      <c r="AZ809" s="538" t="n">
        <f aca="false">N809</f>
        <v>0.12</v>
      </c>
      <c r="BA809" s="538" t="n">
        <f aca="false">P809</f>
        <v>1.42</v>
      </c>
      <c r="BB809" s="537" t="n">
        <f aca="false">IF(F809=0,IF(ROUND(AY809*(((N809*P809)+(((D809+M809*2)/6)*P809))-ROUND(((D809+M809*2)^2)*((PI()*96.379/(4*360))-((SIN((96.379/2)*PI()/180))*(COS((96.379/2)*PI()/180))/4)),4)),2),ROUND(AY809*(((N809*P809)+(((D809+M809*2)/4)*P809))-ROUND(((D809+M809*2)^2)*((PI()*120/(4*360))-((SIN((120/2)*PI()/180))*(COS((120/2)*PI()/180))/4)),4)),2)),0)</f>
        <v>8.52</v>
      </c>
      <c r="BC809" s="549" t="n">
        <f aca="false">IF(F809&gt;0,ROUND(AY809*N809*P809,2),0)</f>
        <v>0</v>
      </c>
      <c r="BD809" s="549" t="n">
        <f aca="false">SUM(Q809:U809,AH809:AL809)</f>
        <v>82.59</v>
      </c>
      <c r="BE809" s="549" t="n">
        <f aca="false">IF(F809=0,ROUND((PI()*((D809+M809*2)^2)/4)*AY809,2),ROUND((D809+M809*2)*(F809+M809*2)*AY809,2))</f>
        <v>10.02</v>
      </c>
      <c r="BF809" s="572" t="n">
        <f aca="false">IF(($I809+M809-0.15)&lt;=2,($I809+M809+0.15),IF(($I809+M809)&lt;=3,2.35,($I809+M809+0.2)-0.85))</f>
        <v>2.15233</v>
      </c>
      <c r="BG809" s="572" t="n">
        <f aca="false">IF(D809&gt;2,(I809-F809-M809-0.11),IF(($I809+M809)&lt;=2,0,IF(($I809+M809)&gt;3,0.85,(I809+M809+0.2-BF809))))</f>
        <v>0.0500000000000003</v>
      </c>
      <c r="BH809" s="572" t="n">
        <f aca="false">IF(D809&gt;2,ROUND(((1.42+0.4)+(0.91+0.4))*2*BG809,2),ROUND(AV809*AX809*BF809,2))</f>
        <v>4.22</v>
      </c>
      <c r="BI809" s="572" t="n">
        <f aca="false">ROUND(((PI()*0.9^2)/4)*BG809,2)</f>
        <v>0.03</v>
      </c>
      <c r="BJ809" s="550" t="n">
        <f aca="false">ROUND(BD809-BE809-BH809-BI809-BB809-BC809,2)</f>
        <v>59.8</v>
      </c>
      <c r="BK809" s="516"/>
    </row>
    <row r="810" customFormat="false" ht="14.25" hidden="false" customHeight="false" outlineLevel="0" collapsed="false">
      <c r="A810" s="530" t="s">
        <v>1855</v>
      </c>
      <c r="B810" s="531" t="s">
        <v>10</v>
      </c>
      <c r="C810" s="569" t="s">
        <v>1856</v>
      </c>
      <c r="D810" s="533" t="n">
        <v>0.6</v>
      </c>
      <c r="E810" s="534"/>
      <c r="F810" s="534"/>
      <c r="G810" s="533" t="s">
        <v>1150</v>
      </c>
      <c r="H810" s="535" t="n">
        <v>6</v>
      </c>
      <c r="I810" s="536" t="n">
        <v>2.00243</v>
      </c>
      <c r="J810" s="536" t="n">
        <v>2.13563</v>
      </c>
      <c r="K810" s="536" t="n">
        <v>1.164</v>
      </c>
      <c r="L810" s="537" t="n">
        <f aca="false">ROUND((I810+J810)/2,2)</f>
        <v>2.07</v>
      </c>
      <c r="M810" s="538" t="n">
        <f aca="false">IF(F810=0,ROUND($D810*0.1,2),IF(D810&gt;2.8,0.18,0.15))</f>
        <v>0.06</v>
      </c>
      <c r="N810" s="538" t="n">
        <f aca="false">IF(F810=0,IF(ROUND($D810/4,2),IF(ROUND(($D810*1.2)/6,2)&lt;0.1,0.1,ROUND(($D810*1.2)/6,2))),0.5)</f>
        <v>0.12</v>
      </c>
      <c r="O810" s="537" t="n">
        <f aca="false">L810+M810+N810</f>
        <v>2.25</v>
      </c>
      <c r="P810" s="537" t="n">
        <f aca="false">IF(O810&lt;2,(D810+M810*2)+0.6,(D810+M810*2)+0.6+ROUNDUP(O810-2,0)*0.1)</f>
        <v>1.42</v>
      </c>
      <c r="Q810" s="539" t="n">
        <f aca="false">IF($O810&lt;=$W$4,ROUND(IF($O810&lt;1.5,$O810*$H810*$P810,1.5*$H810*$P810),2),0)</f>
        <v>0</v>
      </c>
      <c r="R810" s="539" t="n">
        <f aca="false">IF($O810&gt;$W$4,ROUND(IF($O810&lt;1.5,$O810*$H810*$P810,1.5*$H810*$P810),2),0)</f>
        <v>12.78</v>
      </c>
      <c r="S810" s="539" t="n">
        <f aca="false">IF($O810&gt;$W$4,ROUND(IF($O810&lt;1.5,0,IF($O810&gt;3,1.5*$H810*$P810,($O810-1.5)*$H810*$P810)),2),0)</f>
        <v>6.39</v>
      </c>
      <c r="T810" s="539" t="n">
        <f aca="false">IF($O810&gt;$W$4,ROUND(IF($O810&lt;3,0,IF($O810&gt;4.5,1.5*$H810*$P810,($O810-3)*$H810*$P810)),2),0)</f>
        <v>0</v>
      </c>
      <c r="U810" s="539" t="n">
        <f aca="false">IF($O810&gt;$W$4,ROUND(IF($O810&lt;4.5,0,IF($O810&gt;6,($O810-4.5)*$H810*$P810,($O810-4.5)*$H810*$P810)),2),0)</f>
        <v>0</v>
      </c>
      <c r="V810" s="540" t="n">
        <f aca="false">IF($O810&gt;$W$4,IF($O810&lt;=4,ROUND($H810*($O810+0.5)*2,2),0),0)</f>
        <v>33</v>
      </c>
      <c r="W810" s="541" t="n">
        <f aca="false">IF($O810&gt;$W$4,IF($O810&gt;4,ROUND($H810*($O810+0.5)*2,2),0),0)</f>
        <v>0</v>
      </c>
      <c r="X810" s="530" t="str">
        <f aca="false">A810</f>
        <v>RG7</v>
      </c>
      <c r="Y810" s="533" t="n">
        <f aca="false">IF($D810=0.4,1.2,IF($D810=0.6,1.2,IF($D810=0.8,1.3,IF($D810=1,1.5,IF($D810=1.2,1.7,IF($D810&lt;=2,2,"--"))))))</f>
        <v>1.2</v>
      </c>
      <c r="Z810" s="542" t="s">
        <v>1151</v>
      </c>
      <c r="AA810" s="534" t="n">
        <f aca="false">Y810</f>
        <v>1.2</v>
      </c>
      <c r="AB810" s="543" t="n">
        <f aca="false">IF($Y810="--","--",I810)</f>
        <v>2.00243</v>
      </c>
      <c r="AC810" s="544" t="n">
        <f aca="false">IF($Y810="--","--",IF(D810&gt;1.5,0.15,ROUND($D810*0.1,2)))</f>
        <v>0.06</v>
      </c>
      <c r="AD810" s="544" t="n">
        <f aca="false">IF($Y810="--","--",0.15)</f>
        <v>0.15</v>
      </c>
      <c r="AE810" s="545" t="n">
        <f aca="false">IF($Y810="--","--",ROUND(AB810+AC810+AD810,2))</f>
        <v>2.21</v>
      </c>
      <c r="AF810" s="545" t="n">
        <f aca="false">IF($Y810="--","--",IF($AB810&lt;=2,$Y810+1,($Y810+1)+ROUNDUP($AB810-2,0)*0.1))</f>
        <v>2.3</v>
      </c>
      <c r="AG810" s="546" t="n">
        <f aca="false">IF($D810=0.4,0.92,IF($D810=0.6,0.68,IF($D810=0.8,0.74,IF($D810=1,0.7,IF($D810=1.2,0.66,IF($D810=1.5,0.6,IF($D810&lt;=2,(2.4-(D810+0.3)),"--")))))))</f>
        <v>0.68</v>
      </c>
      <c r="AH810" s="547" t="n">
        <f aca="false">IF($Y810="--","--",IF($AE810&lt;=$W$4,ROUND(IF($AE810&lt;1.5,$AE810*$AF810*$AG810,1.5*$AF810*$AG810),2),0))</f>
        <v>0</v>
      </c>
      <c r="AI810" s="547" t="n">
        <f aca="false">IF($Y810="--","--",IF($AE810&gt;$W$4,ROUND(IF($AE810&lt;1.5,$AE810*$AF810*$AG810,1.5*$AF810*$AG810),2),0))</f>
        <v>2.35</v>
      </c>
      <c r="AJ810" s="547" t="n">
        <f aca="false">IF($Y810="--","--",IF($AE810&gt;$W$4,ROUND(IF($AE810&lt;1.5,0,IF($AE810&gt;3,1.5*$AF810*$AG810,($AE810-1.5)*$AF810*$AG810)),2),0))</f>
        <v>1.11</v>
      </c>
      <c r="AK810" s="547" t="n">
        <f aca="false">IF($Y810="--","--",IF($AE810&gt;$W$4,ROUND(IF($AE810&lt;3,0,IF($AE810&gt;4.5,1.5*$AF810*$AG810,($AE810-3)*$AF810*$AG810)),2),0))</f>
        <v>0</v>
      </c>
      <c r="AL810" s="547" t="n">
        <f aca="false">IF($Y810="--","--",IF($AE810&gt;$W$4,ROUND(IF($AE810&lt;4.5,0,IF($AE810&gt;6,($AE810-4.5)*$AF810*$AG810,($AE810-4.5)*$AF810*$AG810)),2),0))</f>
        <v>0</v>
      </c>
      <c r="AM810" s="544" t="n">
        <f aca="false">IF($Y810="--","--",IF($AE810&gt;$W$4,IF($AE810&lt;=4,ROUND(($AG810*4)*($AE810+0.5)*2,2),0),0))</f>
        <v>14.74</v>
      </c>
      <c r="AN810" s="548" t="n">
        <f aca="false">IF($Y810="--","--",IF($AE810&gt;$W$4,IF($AE810&gt;4,ROUND(($AG810*4)*($AE810+0.5)*2,2),0),0))</f>
        <v>0</v>
      </c>
      <c r="AO810" s="530" t="s">
        <v>1855</v>
      </c>
      <c r="AP810" s="531" t="s">
        <v>10</v>
      </c>
      <c r="AQ810" s="569" t="s">
        <v>1856</v>
      </c>
      <c r="AR810" s="533" t="n">
        <v>0.6</v>
      </c>
      <c r="AS810" s="534"/>
      <c r="AT810" s="534"/>
      <c r="AU810" s="535" t="n">
        <v>6</v>
      </c>
      <c r="AV810" s="533" t="n">
        <f aca="false">IF($Y810="--","--",Y810+0.2)</f>
        <v>1.4</v>
      </c>
      <c r="AW810" s="542" t="s">
        <v>1151</v>
      </c>
      <c r="AX810" s="534" t="n">
        <f aca="false">AV810</f>
        <v>1.4</v>
      </c>
      <c r="AY810" s="538" t="n">
        <f aca="false">IF(D810&gt;2,AU810,AU810-AV810)</f>
        <v>4.6</v>
      </c>
      <c r="AZ810" s="538" t="n">
        <f aca="false">N810</f>
        <v>0.12</v>
      </c>
      <c r="BA810" s="538" t="n">
        <f aca="false">P810</f>
        <v>1.42</v>
      </c>
      <c r="BB810" s="537" t="n">
        <f aca="false">IF(F810=0,IF(ROUND(AY810*(((N810*P810)+(((D810+M810*2)/6)*P810))-ROUND(((D810+M810*2)^2)*((PI()*96.379/(4*360))-((SIN((96.379/2)*PI()/180))*(COS((96.379/2)*PI()/180))/4)),4)),2),ROUND(AY810*(((N810*P810)+(((D810+M810*2)/4)*P810))-ROUND(((D810+M810*2)^2)*((PI()*120/(4*360))-((SIN((120/2)*PI()/180))*(COS((120/2)*PI()/180))/4)),4)),2)),0)</f>
        <v>1.59</v>
      </c>
      <c r="BC810" s="549" t="n">
        <f aca="false">IF(F810&gt;0,ROUND(AY810*N810*P810,2),0)</f>
        <v>0</v>
      </c>
      <c r="BD810" s="549" t="n">
        <f aca="false">SUM(Q810:U810,AH810:AL810)</f>
        <v>22.63</v>
      </c>
      <c r="BE810" s="549" t="n">
        <f aca="false">IF(F810=0,ROUND((PI()*((D810+M810*2)^2)/4)*AY810,2),ROUND((D810+M810*2)*(F810+M810*2)*AY810,2))</f>
        <v>1.87</v>
      </c>
      <c r="BF810" s="572" t="n">
        <f aca="false">IF(($I810+M810-0.15)&lt;=2,($I810+M810+0.15),IF(($I810+M810)&lt;=3,2.35,($I810+M810+0.2)-0.85))</f>
        <v>2.21243</v>
      </c>
      <c r="BG810" s="572" t="n">
        <f aca="false">IF(D810&gt;2,(I810-F810-M810-0.11),IF(($I810+M810)&lt;=2,0,IF(($I810+M810)&gt;3,0.85,(I810+M810+0.2-BF810))))</f>
        <v>0.0500000000000003</v>
      </c>
      <c r="BH810" s="572" t="n">
        <f aca="false">IF(D810&gt;2,ROUND(((1.42+0.4)+(0.91+0.4))*2*BG810,2),ROUND(AV810*AX810*BF810,2))</f>
        <v>4.34</v>
      </c>
      <c r="BI810" s="572" t="n">
        <f aca="false">ROUND(((PI()*0.9^2)/4)*BG810,2)</f>
        <v>0.03</v>
      </c>
      <c r="BJ810" s="550" t="n">
        <f aca="false">ROUND(BD810-BE810-BH810-BI810-BB810-BC810,2)</f>
        <v>14.8</v>
      </c>
      <c r="BK810" s="516"/>
    </row>
    <row r="811" customFormat="false" ht="14.25" hidden="false" customHeight="false" outlineLevel="0" collapsed="false">
      <c r="A811" s="503"/>
      <c r="B811" s="504"/>
      <c r="C811" s="604"/>
      <c r="D811" s="505"/>
      <c r="E811" s="505"/>
      <c r="F811" s="505"/>
      <c r="G811" s="505"/>
      <c r="H811" s="507"/>
      <c r="I811" s="508"/>
      <c r="J811" s="508"/>
      <c r="K811" s="508"/>
      <c r="L811" s="509"/>
      <c r="M811" s="510"/>
      <c r="N811" s="510"/>
      <c r="O811" s="509"/>
      <c r="P811" s="509"/>
      <c r="Q811" s="511"/>
      <c r="R811" s="511"/>
      <c r="S811" s="511"/>
      <c r="T811" s="511"/>
      <c r="U811" s="511"/>
      <c r="V811" s="512"/>
      <c r="W811" s="513"/>
      <c r="X811" s="518"/>
      <c r="Y811" s="505"/>
      <c r="Z811" s="551"/>
      <c r="AA811" s="505"/>
      <c r="AB811" s="552"/>
      <c r="AC811" s="553"/>
      <c r="AD811" s="553"/>
      <c r="AE811" s="554"/>
      <c r="AF811" s="554"/>
      <c r="AG811" s="551"/>
      <c r="AH811" s="555"/>
      <c r="AI811" s="555"/>
      <c r="AJ811" s="555"/>
      <c r="AK811" s="555"/>
      <c r="AL811" s="555"/>
      <c r="AM811" s="553"/>
      <c r="AN811" s="556"/>
      <c r="AO811" s="518"/>
      <c r="AP811" s="504"/>
      <c r="AQ811" s="604"/>
      <c r="AR811" s="505"/>
      <c r="AS811" s="505"/>
      <c r="AT811" s="505"/>
      <c r="AU811" s="507"/>
      <c r="AV811" s="505"/>
      <c r="AW811" s="551"/>
      <c r="AX811" s="505"/>
      <c r="AY811" s="510"/>
      <c r="AZ811" s="510"/>
      <c r="BA811" s="510"/>
      <c r="BB811" s="509"/>
      <c r="BC811" s="509"/>
      <c r="BD811" s="509"/>
      <c r="BE811" s="509"/>
      <c r="BF811" s="511"/>
      <c r="BG811" s="511"/>
      <c r="BH811" s="511"/>
      <c r="BI811" s="511"/>
      <c r="BJ811" s="515"/>
      <c r="BK811" s="516"/>
    </row>
    <row r="812" s="456" customFormat="true" ht="14.25" hidden="false" customHeight="false" outlineLevel="0" collapsed="false">
      <c r="A812" s="557" t="s">
        <v>1848</v>
      </c>
      <c r="B812" s="504"/>
      <c r="C812" s="504"/>
      <c r="D812" s="505"/>
      <c r="E812" s="505"/>
      <c r="F812" s="505"/>
      <c r="G812" s="506"/>
      <c r="H812" s="507"/>
      <c r="I812" s="508"/>
      <c r="J812" s="508"/>
      <c r="K812" s="508"/>
      <c r="L812" s="509"/>
      <c r="M812" s="510"/>
      <c r="N812" s="510"/>
      <c r="O812" s="509"/>
      <c r="P812" s="509"/>
      <c r="Q812" s="511"/>
      <c r="R812" s="511"/>
      <c r="S812" s="511"/>
      <c r="T812" s="511"/>
      <c r="U812" s="511"/>
      <c r="V812" s="512"/>
      <c r="W812" s="513"/>
      <c r="X812" s="528" t="str">
        <f aca="false">$A812</f>
        <v>RUA REPÚBLICA DOMINICANA</v>
      </c>
      <c r="Y812" s="522"/>
      <c r="Z812" s="522"/>
      <c r="AA812" s="522"/>
      <c r="AB812" s="525"/>
      <c r="AC812" s="525"/>
      <c r="AD812" s="525"/>
      <c r="AE812" s="525"/>
      <c r="AF812" s="523"/>
      <c r="AG812" s="525"/>
      <c r="AH812" s="525"/>
      <c r="AI812" s="525"/>
      <c r="AJ812" s="525"/>
      <c r="AK812" s="525"/>
      <c r="AL812" s="525"/>
      <c r="AM812" s="525"/>
      <c r="AN812" s="527"/>
      <c r="AO812" s="557" t="str">
        <f aca="false">$A812</f>
        <v>RUA REPÚBLICA DOMINICANA</v>
      </c>
      <c r="AP812" s="504"/>
      <c r="AQ812" s="504"/>
      <c r="AR812" s="505"/>
      <c r="AS812" s="505"/>
      <c r="AT812" s="505"/>
      <c r="AU812" s="507"/>
      <c r="AV812" s="506"/>
      <c r="AW812" s="506"/>
      <c r="AX812" s="506"/>
      <c r="AY812" s="510"/>
      <c r="AZ812" s="510"/>
      <c r="BA812" s="510"/>
      <c r="BB812" s="509"/>
      <c r="BC812" s="509"/>
      <c r="BD812" s="509"/>
      <c r="BE812" s="509"/>
      <c r="BF812" s="509"/>
      <c r="BG812" s="509"/>
      <c r="BH812" s="509"/>
      <c r="BI812" s="509"/>
      <c r="BJ812" s="515"/>
      <c r="BK812" s="516"/>
    </row>
    <row r="813" customFormat="false" ht="14.25" hidden="false" customHeight="false" outlineLevel="0" collapsed="false">
      <c r="A813" s="558" t="s">
        <v>1857</v>
      </c>
      <c r="B813" s="570" t="s">
        <v>10</v>
      </c>
      <c r="C813" s="571" t="s">
        <v>1858</v>
      </c>
      <c r="D813" s="560" t="n">
        <v>0.4</v>
      </c>
      <c r="E813" s="561"/>
      <c r="F813" s="561"/>
      <c r="G813" s="560" t="s">
        <v>1150</v>
      </c>
      <c r="H813" s="562" t="n">
        <v>25</v>
      </c>
      <c r="I813" s="563" t="n">
        <v>1.1</v>
      </c>
      <c r="J813" s="563" t="n">
        <v>1.1</v>
      </c>
      <c r="K813" s="536" t="n">
        <v>0</v>
      </c>
      <c r="L813" s="537" t="n">
        <f aca="false">ROUND((I813+J813)/2,2)</f>
        <v>1.1</v>
      </c>
      <c r="M813" s="538" t="n">
        <f aca="false">IF(F813=0,ROUND($D813*0.1,2),IF(D813&gt;2.8,0.18,0.15))</f>
        <v>0.04</v>
      </c>
      <c r="N813" s="538" t="n">
        <f aca="false">IF(F813=0,IF(ROUND($D813/4,2),IF(ROUND(($D813*1.2)/6,2)&lt;0.1,0.1,ROUND(($D813*1.2)/6,2))),0.5)</f>
        <v>0.1</v>
      </c>
      <c r="O813" s="537" t="n">
        <f aca="false">L813+M813+N813</f>
        <v>1.24</v>
      </c>
      <c r="P813" s="537" t="n">
        <f aca="false">IF(O813&lt;2,(D813+M813*2)+0.6,(D813+M813*2)+0.6+ROUNDUP(O813-2,0)*0.1)</f>
        <v>1.08</v>
      </c>
      <c r="Q813" s="539" t="n">
        <f aca="false">IF($O813&lt;=$W$4,ROUND(IF($O813&lt;1.5,$O813*$H813*$P813,1.5*$H813*$P813),2),0)</f>
        <v>33.48</v>
      </c>
      <c r="R813" s="539" t="n">
        <f aca="false">IF($O813&gt;$W$4,ROUND(IF($O813&lt;1.5,$O813*$H813*$P813,1.5*$H813*$P813),2),0)</f>
        <v>0</v>
      </c>
      <c r="S813" s="539" t="n">
        <f aca="false">IF($O813&gt;$W$4,ROUND(IF($O813&lt;1.5,0,IF($O813&gt;3,1.5*$H813*$P813,($O813-1.5)*$H813*$P813)),2),0)</f>
        <v>0</v>
      </c>
      <c r="T813" s="539" t="n">
        <f aca="false">IF($O813&gt;$W$4,ROUND(IF($O813&lt;3,0,IF($O813&gt;4.5,1.5*$H813*$P813,($O813-3)*$H813*$P813)),2),0)</f>
        <v>0</v>
      </c>
      <c r="U813" s="539" t="n">
        <f aca="false">IF($O813&gt;$W$4,ROUND(IF($O813&lt;4.5,0,IF($O813&gt;6,($O813-4.5)*$H813*$P813,($O813-4.5)*$H813*$P813)),2),0)</f>
        <v>0</v>
      </c>
      <c r="V813" s="540" t="n">
        <f aca="false">IF($O813&gt;$W$4,IF($O813&lt;=4,ROUND($H813*($O813+0.5)*2,2),0),0)</f>
        <v>0</v>
      </c>
      <c r="W813" s="541" t="n">
        <f aca="false">IF($O813&gt;$W$4,IF($O813&gt;4,ROUND($H813*($O813+0.5)*2,2),0),0)</f>
        <v>0</v>
      </c>
      <c r="X813" s="558" t="str">
        <f aca="false">A813</f>
        <v>RGA</v>
      </c>
      <c r="Y813" s="560" t="n">
        <f aca="false">IF($D813=0.4,1.2,IF($D813=0.6,1.2,IF($D813=0.8,1.3,IF($D813=1,1.5,IF($D813=1.2,1.7,IF($D813&lt;=2,2,"--"))))))</f>
        <v>1.2</v>
      </c>
      <c r="Z813" s="564" t="s">
        <v>1151</v>
      </c>
      <c r="AA813" s="561" t="n">
        <f aca="false">Y813</f>
        <v>1.2</v>
      </c>
      <c r="AB813" s="543" t="n">
        <f aca="false">IF($Y813="--","--",I813)</f>
        <v>1.1</v>
      </c>
      <c r="AC813" s="544" t="n">
        <f aca="false">IF($Y813="--","--",IF(D813&gt;1.5,0.15,ROUND($D813*0.1,2)))</f>
        <v>0.04</v>
      </c>
      <c r="AD813" s="544" t="n">
        <f aca="false">IF($Y813="--","--",0.15)</f>
        <v>0.15</v>
      </c>
      <c r="AE813" s="545" t="n">
        <f aca="false">IF($Y813="--","--",ROUND(AB813+AC813+AD813,2))</f>
        <v>1.29</v>
      </c>
      <c r="AF813" s="565" t="n">
        <f aca="false">IF($Y813="--","--",IF($AB813&lt;=2,$Y813+1,($Y813+1)+ROUNDUP($AB813-2,0)*0.1))</f>
        <v>2.2</v>
      </c>
      <c r="AG813" s="566" t="n">
        <f aca="false">IF($D813=0.4,0.92,IF($D813=0.6,0.68,IF($D813=0.8,0.74,IF($D813=1,0.7,IF($D813=1.2,0.66,IF($D813=1.5,0.6,IF($D813&lt;=2,(2.4-(D813+0.3)),"--")))))))</f>
        <v>0.92</v>
      </c>
      <c r="AH813" s="547" t="n">
        <f aca="false">IF($Y813="--","--",IF($AE813&lt;=$W$4,ROUND(IF($AE813&lt;1.5,$AE813*$AF813*$AG813,1.5*$AF813*$AG813),2),0))</f>
        <v>2.61</v>
      </c>
      <c r="AI813" s="547" t="n">
        <f aca="false">IF($Y813="--","--",IF($AE813&gt;$W$4,ROUND(IF($AE813&lt;1.5,$AE813*$AF813*$AG813,1.5*$AF813*$AG813),2),0))</f>
        <v>0</v>
      </c>
      <c r="AJ813" s="547" t="n">
        <f aca="false">IF($Y813="--","--",IF($AE813&gt;$W$4,ROUND(IF($AE813&lt;1.5,0,IF($AE813&gt;3,1.5*$AF813*$AG813,($AE813-1.5)*$AF813*$AG813)),2),0))</f>
        <v>0</v>
      </c>
      <c r="AK813" s="547" t="n">
        <f aca="false">IF($Y813="--","--",IF($AE813&gt;$W$4,ROUND(IF($AE813&lt;3,0,IF($AE813&gt;4.5,1.5*$AF813*$AG813,($AE813-3)*$AF813*$AG813)),2),0))</f>
        <v>0</v>
      </c>
      <c r="AL813" s="547" t="n">
        <f aca="false">IF($Y813="--","--",IF($AE813&gt;$W$4,ROUND(IF($AE813&lt;4.5,0,IF($AE813&gt;6,($AE813-4.5)*$AF813*$AG813,($AE813-4.5)*$AF813*$AG813)),2),0))</f>
        <v>0</v>
      </c>
      <c r="AM813" s="544" t="n">
        <f aca="false">IF($Y813="--","--",IF($AE813&gt;$W$4,IF($AE813&lt;=4,ROUND(($AG813*4)*($AE813+0.5)*2,2),0),0))</f>
        <v>0</v>
      </c>
      <c r="AN813" s="548" t="n">
        <f aca="false">IF($Y813="--","--",IF($AE813&gt;$W$4,IF($AE813&gt;4,ROUND(($AG813*4)*($AE813+0.5)*2,2),0),0))</f>
        <v>0</v>
      </c>
      <c r="AO813" s="558" t="s">
        <v>1857</v>
      </c>
      <c r="AP813" s="570" t="s">
        <v>10</v>
      </c>
      <c r="AQ813" s="571" t="s">
        <v>1858</v>
      </c>
      <c r="AR813" s="560" t="n">
        <v>0.4</v>
      </c>
      <c r="AS813" s="561"/>
      <c r="AT813" s="561"/>
      <c r="AU813" s="562" t="n">
        <v>25</v>
      </c>
      <c r="AV813" s="560" t="n">
        <f aca="false">IF($Y813="--","--",Y813+0.2)</f>
        <v>1.4</v>
      </c>
      <c r="AW813" s="564" t="s">
        <v>1151</v>
      </c>
      <c r="AX813" s="561" t="n">
        <f aca="false">AV813</f>
        <v>1.4</v>
      </c>
      <c r="AY813" s="538" t="n">
        <f aca="false">IF(D813&gt;2,AU813,AU813-AV813)</f>
        <v>23.6</v>
      </c>
      <c r="AZ813" s="538" t="n">
        <f aca="false">N813</f>
        <v>0.1</v>
      </c>
      <c r="BA813" s="538" t="n">
        <f aca="false">P813</f>
        <v>1.08</v>
      </c>
      <c r="BB813" s="537" t="n">
        <f aca="false">IF(F813=0,IF(ROUND(AY813*(((N813*P813)+(((D813+M813*2)/6)*P813))-ROUND(((D813+M813*2)^2)*((PI()*96.379/(4*360))-((SIN((96.379/2)*PI()/180))*(COS((96.379/2)*PI()/180))/4)),4)),2),ROUND(AY813*(((N813*P813)+(((D813+M813*2)/4)*P813))-ROUND(((D813+M813*2)^2)*((PI()*120/(4*360))-((SIN((120/2)*PI()/180))*(COS((120/2)*PI()/180))/4)),4)),2)),0)</f>
        <v>4.77</v>
      </c>
      <c r="BC813" s="549" t="n">
        <f aca="false">IF(F813&gt;0,ROUND(AY813*N813*P813,2),0)</f>
        <v>0</v>
      </c>
      <c r="BD813" s="549" t="n">
        <f aca="false">SUM(Q813:U813,AH813:AL813)</f>
        <v>36.09</v>
      </c>
      <c r="BE813" s="549" t="n">
        <f aca="false">IF(F813=0,ROUND((PI()*((D813+M813*2)^2)/4)*AY813,2),ROUND((D813+M813*2)*(F813+M813*2)*AY813,2))</f>
        <v>4.27</v>
      </c>
      <c r="BF813" s="572" t="n">
        <f aca="false">IF(($I813+M813-0.15)&lt;=2,($I813+M813+0.15),IF(($I813+M813)&lt;=3,2.35,($I813+M813+0.2)-0.85))</f>
        <v>1.29</v>
      </c>
      <c r="BG813" s="572" t="n">
        <f aca="false">IF(D813&gt;2,(I813-F813-M813-0.11),IF(($I813+M813)&lt;=2,0,IF(($I813+M813)&gt;3,0.85,(I813+M813+0.2-BF813))))</f>
        <v>0</v>
      </c>
      <c r="BH813" s="572" t="n">
        <f aca="false">IF(D813&gt;2,ROUND(((1.42+0.4)+(0.91+0.4))*2*BG813,2),ROUND(AV813*AX813*BF813,2))</f>
        <v>2.53</v>
      </c>
      <c r="BI813" s="572" t="n">
        <f aca="false">ROUND(((PI()*0.9^2)/4)*BG813,2)</f>
        <v>0</v>
      </c>
      <c r="BJ813" s="550" t="n">
        <f aca="false">ROUND(BD813-BE813-BH813-BI813-BB813-BC813,2)</f>
        <v>24.52</v>
      </c>
      <c r="BK813" s="516"/>
    </row>
    <row r="814" customFormat="false" ht="14.25" hidden="false" customHeight="false" outlineLevel="0" collapsed="false">
      <c r="A814" s="558" t="s">
        <v>1858</v>
      </c>
      <c r="B814" s="570" t="s">
        <v>10</v>
      </c>
      <c r="C814" s="571" t="s">
        <v>1859</v>
      </c>
      <c r="D814" s="560" t="n">
        <v>0.4</v>
      </c>
      <c r="E814" s="561"/>
      <c r="F814" s="561"/>
      <c r="G814" s="560" t="s">
        <v>1150</v>
      </c>
      <c r="H814" s="562" t="n">
        <v>24</v>
      </c>
      <c r="I814" s="563" t="n">
        <v>1.1</v>
      </c>
      <c r="J814" s="563" t="n">
        <v>1.5208</v>
      </c>
      <c r="K814" s="536" t="n">
        <v>0</v>
      </c>
      <c r="L814" s="537" t="n">
        <f aca="false">ROUND((I814+J814)/2,2)</f>
        <v>1.31</v>
      </c>
      <c r="M814" s="538" t="n">
        <f aca="false">IF(F814=0,ROUND($D814*0.1,2),IF(D814&gt;2.8,0.18,0.15))</f>
        <v>0.04</v>
      </c>
      <c r="N814" s="538" t="n">
        <f aca="false">IF(F814=0,IF(ROUND($D814/4,2),IF(ROUND(($D814*1.2)/6,2)&lt;0.1,0.1,ROUND(($D814*1.2)/6,2))),0.5)</f>
        <v>0.1</v>
      </c>
      <c r="O814" s="537" t="n">
        <f aca="false">L814+M814+N814</f>
        <v>1.45</v>
      </c>
      <c r="P814" s="537" t="n">
        <f aca="false">IF(O814&lt;2,(D814+M814*2)+0.6,(D814+M814*2)+0.6+ROUNDUP(O814-2,0)*0.1)</f>
        <v>1.08</v>
      </c>
      <c r="Q814" s="539" t="n">
        <f aca="false">IF($O814&lt;=$W$4,ROUND(IF($O814&lt;1.5,$O814*$H814*$P814,1.5*$H814*$P814),2),0)</f>
        <v>37.58</v>
      </c>
      <c r="R814" s="539" t="n">
        <f aca="false">IF($O814&gt;$W$4,ROUND(IF($O814&lt;1.5,$O814*$H814*$P814,1.5*$H814*$P814),2),0)</f>
        <v>0</v>
      </c>
      <c r="S814" s="539" t="n">
        <f aca="false">IF($O814&gt;$W$4,ROUND(IF($O814&lt;1.5,0,IF($O814&gt;3,1.5*$H814*$P814,($O814-1.5)*$H814*$P814)),2),0)</f>
        <v>0</v>
      </c>
      <c r="T814" s="539" t="n">
        <f aca="false">IF($O814&gt;$W$4,ROUND(IF($O814&lt;3,0,IF($O814&gt;4.5,1.5*$H814*$P814,($O814-3)*$H814*$P814)),2),0)</f>
        <v>0</v>
      </c>
      <c r="U814" s="539" t="n">
        <f aca="false">IF($O814&gt;$W$4,ROUND(IF($O814&lt;4.5,0,IF($O814&gt;6,($O814-4.5)*$H814*$P814,($O814-4.5)*$H814*$P814)),2),0)</f>
        <v>0</v>
      </c>
      <c r="V814" s="540" t="n">
        <f aca="false">IF($O814&gt;$W$4,IF($O814&lt;=4,ROUND($H814*($O814+0.5)*2,2),0),0)</f>
        <v>0</v>
      </c>
      <c r="W814" s="541" t="n">
        <f aca="false">IF($O814&gt;$W$4,IF($O814&gt;4,ROUND($H814*($O814+0.5)*2,2),0),0)</f>
        <v>0</v>
      </c>
      <c r="X814" s="558" t="str">
        <f aca="false">A814</f>
        <v>RGB</v>
      </c>
      <c r="Y814" s="560" t="n">
        <f aca="false">IF($D814=0.4,1.2,IF($D814=0.6,1.2,IF($D814=0.8,1.3,IF($D814=1,1.5,IF($D814=1.2,1.7,IF($D814&lt;=2,2,"--"))))))</f>
        <v>1.2</v>
      </c>
      <c r="Z814" s="564" t="s">
        <v>1151</v>
      </c>
      <c r="AA814" s="561" t="n">
        <f aca="false">Y814</f>
        <v>1.2</v>
      </c>
      <c r="AB814" s="543" t="n">
        <f aca="false">IF($Y814="--","--",I814)</f>
        <v>1.1</v>
      </c>
      <c r="AC814" s="544" t="n">
        <f aca="false">IF($Y814="--","--",IF(D814&gt;1.5,0.15,ROUND($D814*0.1,2)))</f>
        <v>0.04</v>
      </c>
      <c r="AD814" s="544" t="n">
        <f aca="false">IF($Y814="--","--",0.15)</f>
        <v>0.15</v>
      </c>
      <c r="AE814" s="545" t="n">
        <f aca="false">IF($Y814="--","--",ROUND(AB814+AC814+AD814,2))</f>
        <v>1.29</v>
      </c>
      <c r="AF814" s="565" t="n">
        <f aca="false">IF($Y814="--","--",IF($AB814&lt;=2,$Y814+1,($Y814+1)+ROUNDUP($AB814-2,0)*0.1))</f>
        <v>2.2</v>
      </c>
      <c r="AG814" s="566" t="n">
        <f aca="false">IF($D814=0.4,0.92,IF($D814=0.6,0.68,IF($D814=0.8,0.74,IF($D814=1,0.7,IF($D814=1.2,0.66,IF($D814=1.5,0.6,IF($D814&lt;=2,(2.4-(D814+0.3)),"--")))))))</f>
        <v>0.92</v>
      </c>
      <c r="AH814" s="547" t="n">
        <f aca="false">IF($Y814="--","--",IF($AE814&lt;=$W$4,ROUND(IF($AE814&lt;1.5,$AE814*$AF814*$AG814,1.5*$AF814*$AG814),2),0))</f>
        <v>2.61</v>
      </c>
      <c r="AI814" s="547" t="n">
        <f aca="false">IF($Y814="--","--",IF($AE814&gt;$W$4,ROUND(IF($AE814&lt;1.5,$AE814*$AF814*$AG814,1.5*$AF814*$AG814),2),0))</f>
        <v>0</v>
      </c>
      <c r="AJ814" s="547" t="n">
        <f aca="false">IF($Y814="--","--",IF($AE814&gt;$W$4,ROUND(IF($AE814&lt;1.5,0,IF($AE814&gt;3,1.5*$AF814*$AG814,($AE814-1.5)*$AF814*$AG814)),2),0))</f>
        <v>0</v>
      </c>
      <c r="AK814" s="547" t="n">
        <f aca="false">IF($Y814="--","--",IF($AE814&gt;$W$4,ROUND(IF($AE814&lt;3,0,IF($AE814&gt;4.5,1.5*$AF814*$AG814,($AE814-3)*$AF814*$AG814)),2),0))</f>
        <v>0</v>
      </c>
      <c r="AL814" s="547" t="n">
        <f aca="false">IF($Y814="--","--",IF($AE814&gt;$W$4,ROUND(IF($AE814&lt;4.5,0,IF($AE814&gt;6,($AE814-4.5)*$AF814*$AG814,($AE814-4.5)*$AF814*$AG814)),2),0))</f>
        <v>0</v>
      </c>
      <c r="AM814" s="544" t="n">
        <f aca="false">IF($Y814="--","--",IF($AE814&gt;$W$4,IF($AE814&lt;=4,ROUND(($AG814*4)*($AE814+0.5)*2,2),0),0))</f>
        <v>0</v>
      </c>
      <c r="AN814" s="548" t="n">
        <f aca="false">IF($Y814="--","--",IF($AE814&gt;$W$4,IF($AE814&gt;4,ROUND(($AG814*4)*($AE814+0.5)*2,2),0),0))</f>
        <v>0</v>
      </c>
      <c r="AO814" s="558" t="s">
        <v>1858</v>
      </c>
      <c r="AP814" s="570" t="s">
        <v>10</v>
      </c>
      <c r="AQ814" s="571" t="s">
        <v>1859</v>
      </c>
      <c r="AR814" s="560" t="n">
        <v>0.4</v>
      </c>
      <c r="AS814" s="561"/>
      <c r="AT814" s="561"/>
      <c r="AU814" s="562" t="n">
        <v>24</v>
      </c>
      <c r="AV814" s="560" t="n">
        <f aca="false">IF($Y814="--","--",Y814+0.2)</f>
        <v>1.4</v>
      </c>
      <c r="AW814" s="564" t="s">
        <v>1151</v>
      </c>
      <c r="AX814" s="561" t="n">
        <f aca="false">AV814</f>
        <v>1.4</v>
      </c>
      <c r="AY814" s="538" t="n">
        <f aca="false">IF(D814&gt;2,AU814,AU814-AV814)</f>
        <v>22.6</v>
      </c>
      <c r="AZ814" s="538" t="n">
        <f aca="false">N814</f>
        <v>0.1</v>
      </c>
      <c r="BA814" s="538" t="n">
        <f aca="false">P814</f>
        <v>1.08</v>
      </c>
      <c r="BB814" s="537" t="n">
        <f aca="false">IF(F814=0,IF(ROUND(AY814*(((N814*P814)+(((D814+M814*2)/6)*P814))-ROUND(((D814+M814*2)^2)*((PI()*96.379/(4*360))-((SIN((96.379/2)*PI()/180))*(COS((96.379/2)*PI()/180))/4)),4)),2),ROUND(AY814*(((N814*P814)+(((D814+M814*2)/4)*P814))-ROUND(((D814+M814*2)^2)*((PI()*120/(4*360))-((SIN((120/2)*PI()/180))*(COS((120/2)*PI()/180))/4)),4)),2)),0)</f>
        <v>4.57</v>
      </c>
      <c r="BC814" s="549" t="n">
        <f aca="false">IF(F814&gt;0,ROUND(AY814*N814*P814,2),0)</f>
        <v>0</v>
      </c>
      <c r="BD814" s="549" t="n">
        <f aca="false">SUM(Q814:U814,AH814:AL814)</f>
        <v>40.19</v>
      </c>
      <c r="BE814" s="549" t="n">
        <f aca="false">IF(F814=0,ROUND((PI()*((D814+M814*2)^2)/4)*AY814,2),ROUND((D814+M814*2)*(F814+M814*2)*AY814,2))</f>
        <v>4.09</v>
      </c>
      <c r="BF814" s="572" t="n">
        <f aca="false">IF(($I814+M814-0.15)&lt;=2,($I814+M814+0.15),IF(($I814+M814)&lt;=3,2.35,($I814+M814+0.2)-0.85))</f>
        <v>1.29</v>
      </c>
      <c r="BG814" s="572" t="n">
        <f aca="false">IF(D814&gt;2,(I814-F814-M814-0.11),IF(($I814+M814)&lt;=2,0,IF(($I814+M814)&gt;3,0.85,(I814+M814+0.2-BF814))))</f>
        <v>0</v>
      </c>
      <c r="BH814" s="572" t="n">
        <f aca="false">IF(D814&gt;2,ROUND(((1.42+0.4)+(0.91+0.4))*2*BG814,2),ROUND(AV814*AX814*BF814,2))</f>
        <v>2.53</v>
      </c>
      <c r="BI814" s="572" t="n">
        <f aca="false">ROUND(((PI()*0.9^2)/4)*BG814,2)</f>
        <v>0</v>
      </c>
      <c r="BJ814" s="550" t="n">
        <f aca="false">ROUND(BD814-BE814-BH814-BI814-BB814-BC814,2)</f>
        <v>29</v>
      </c>
      <c r="BK814" s="516"/>
    </row>
    <row r="815" customFormat="false" ht="14.25" hidden="false" customHeight="false" outlineLevel="0" collapsed="false">
      <c r="A815" s="530" t="s">
        <v>1859</v>
      </c>
      <c r="B815" s="531" t="s">
        <v>10</v>
      </c>
      <c r="C815" s="569" t="s">
        <v>1856</v>
      </c>
      <c r="D815" s="533" t="n">
        <v>0.4</v>
      </c>
      <c r="E815" s="534"/>
      <c r="F815" s="534"/>
      <c r="G815" s="533" t="s">
        <v>1150</v>
      </c>
      <c r="H815" s="535" t="n">
        <v>4</v>
      </c>
      <c r="I815" s="536" t="n">
        <v>1.5208</v>
      </c>
      <c r="J815" s="536" t="n">
        <v>1.43919999999999</v>
      </c>
      <c r="K815" s="536" t="n">
        <v>1.861</v>
      </c>
      <c r="L815" s="537" t="n">
        <f aca="false">ROUND((I815+J815)/2,2)</f>
        <v>1.48</v>
      </c>
      <c r="M815" s="538" t="n">
        <f aca="false">IF(F815=0,ROUND($D815*0.1,2),IF(D815&gt;2.8,0.18,0.15))</f>
        <v>0.04</v>
      </c>
      <c r="N815" s="538" t="n">
        <f aca="false">IF(F815=0,IF(ROUND($D815/4,2),IF(ROUND(($D815*1.2)/6,2)&lt;0.1,0.1,ROUND(($D815*1.2)/6,2))),0.5)</f>
        <v>0.1</v>
      </c>
      <c r="O815" s="537" t="n">
        <f aca="false">L815+M815+N815</f>
        <v>1.62</v>
      </c>
      <c r="P815" s="537" t="n">
        <f aca="false">IF(O815&lt;2,(D815+M815*2)+0.6,(D815+M815*2)+0.6+ROUNDUP(O815-2,0)*0.1)</f>
        <v>1.08</v>
      </c>
      <c r="Q815" s="539" t="n">
        <f aca="false">IF($O815&lt;=$W$4,ROUND(IF($O815&lt;1.5,$O815*$H815*$P815,1.5*$H815*$P815),2),0)</f>
        <v>0</v>
      </c>
      <c r="R815" s="539" t="n">
        <f aca="false">IF($O815&gt;$W$4,ROUND(IF($O815&lt;1.5,$O815*$H815*$P815,1.5*$H815*$P815),2),0)</f>
        <v>6.48</v>
      </c>
      <c r="S815" s="539" t="n">
        <f aca="false">IF($O815&gt;$W$4,ROUND(IF($O815&lt;1.5,0,IF($O815&gt;3,1.5*$H815*$P815,($O815-1.5)*$H815*$P815)),2),0)</f>
        <v>0.52</v>
      </c>
      <c r="T815" s="539" t="n">
        <f aca="false">IF($O815&gt;$W$4,ROUND(IF($O815&lt;3,0,IF($O815&gt;4.5,1.5*$H815*$P815,($O815-3)*$H815*$P815)),2),0)</f>
        <v>0</v>
      </c>
      <c r="U815" s="539" t="n">
        <f aca="false">IF($O815&gt;$W$4,ROUND(IF($O815&lt;4.5,0,IF($O815&gt;6,($O815-4.5)*$H815*$P815,($O815-4.5)*$H815*$P815)),2),0)</f>
        <v>0</v>
      </c>
      <c r="V815" s="540" t="n">
        <f aca="false">IF($O815&gt;$W$4,IF($O815&lt;=4,ROUND($H815*($O815+0.5)*2,2),0),0)</f>
        <v>16.96</v>
      </c>
      <c r="W815" s="541" t="n">
        <f aca="false">IF($O815&gt;$W$4,IF($O815&gt;4,ROUND($H815*($O815+0.5)*2,2),0),0)</f>
        <v>0</v>
      </c>
      <c r="X815" s="530" t="str">
        <f aca="false">A815</f>
        <v>RGC</v>
      </c>
      <c r="Y815" s="533" t="n">
        <f aca="false">IF($D815=0.4,1.2,IF($D815=0.6,1.2,IF($D815=0.8,1.3,IF($D815=1,1.5,IF($D815=1.2,1.7,IF($D815&lt;=2,2,"--"))))))</f>
        <v>1.2</v>
      </c>
      <c r="Z815" s="542" t="s">
        <v>1151</v>
      </c>
      <c r="AA815" s="534" t="n">
        <f aca="false">Y815</f>
        <v>1.2</v>
      </c>
      <c r="AB815" s="543" t="n">
        <f aca="false">IF($Y815="--","--",I815)</f>
        <v>1.5208</v>
      </c>
      <c r="AC815" s="544" t="n">
        <f aca="false">IF($Y815="--","--",IF(D815&gt;1.5,0.15,ROUND($D815*0.1,2)))</f>
        <v>0.04</v>
      </c>
      <c r="AD815" s="544" t="n">
        <f aca="false">IF($Y815="--","--",0.15)</f>
        <v>0.15</v>
      </c>
      <c r="AE815" s="545" t="n">
        <f aca="false">IF($Y815="--","--",ROUND(AB815+AC815+AD815,2))</f>
        <v>1.71</v>
      </c>
      <c r="AF815" s="545" t="n">
        <f aca="false">IF($Y815="--","--",IF($AB815&lt;=2,$Y815+1,($Y815+1)+ROUNDUP($AB815-2,0)*0.1))</f>
        <v>2.2</v>
      </c>
      <c r="AG815" s="546" t="n">
        <f aca="false">IF($D815=0.4,0.92,IF($D815=0.6,0.68,IF($D815=0.8,0.74,IF($D815=1,0.7,IF($D815=1.2,0.66,IF($D815=1.5,0.6,IF($D815&lt;=2,(2.4-(D815+0.3)),"--")))))))</f>
        <v>0.92</v>
      </c>
      <c r="AH815" s="547" t="n">
        <f aca="false">IF($Y815="--","--",IF($AE815&lt;=$W$4,ROUND(IF($AE815&lt;1.5,$AE815*$AF815*$AG815,1.5*$AF815*$AG815),2),0))</f>
        <v>0</v>
      </c>
      <c r="AI815" s="547" t="n">
        <f aca="false">IF($Y815="--","--",IF($AE815&gt;$W$4,ROUND(IF($AE815&lt;1.5,$AE815*$AF815*$AG815,1.5*$AF815*$AG815),2),0))</f>
        <v>3.04</v>
      </c>
      <c r="AJ815" s="547" t="n">
        <f aca="false">IF($Y815="--","--",IF($AE815&gt;$W$4,ROUND(IF($AE815&lt;1.5,0,IF($AE815&gt;3,1.5*$AF815*$AG815,($AE815-1.5)*$AF815*$AG815)),2),0))</f>
        <v>0.43</v>
      </c>
      <c r="AK815" s="547" t="n">
        <f aca="false">IF($Y815="--","--",IF($AE815&gt;$W$4,ROUND(IF($AE815&lt;3,0,IF($AE815&gt;4.5,1.5*$AF815*$AG815,($AE815-3)*$AF815*$AG815)),2),0))</f>
        <v>0</v>
      </c>
      <c r="AL815" s="547" t="n">
        <f aca="false">IF($Y815="--","--",IF($AE815&gt;$W$4,ROUND(IF($AE815&lt;4.5,0,IF($AE815&gt;6,($AE815-4.5)*$AF815*$AG815,($AE815-4.5)*$AF815*$AG815)),2),0))</f>
        <v>0</v>
      </c>
      <c r="AM815" s="544" t="n">
        <f aca="false">IF($Y815="--","--",IF($AE815&gt;$W$4,IF($AE815&lt;=4,ROUND(($AG815*4)*($AE815+0.5)*2,2),0),0))</f>
        <v>16.27</v>
      </c>
      <c r="AN815" s="548" t="n">
        <f aca="false">IF($Y815="--","--",IF($AE815&gt;$W$4,IF($AE815&gt;4,ROUND(($AG815*4)*($AE815+0.5)*2,2),0),0))</f>
        <v>0</v>
      </c>
      <c r="AO815" s="530" t="s">
        <v>1859</v>
      </c>
      <c r="AP815" s="531" t="s">
        <v>10</v>
      </c>
      <c r="AQ815" s="569" t="s">
        <v>1856</v>
      </c>
      <c r="AR815" s="533" t="n">
        <v>0.4</v>
      </c>
      <c r="AS815" s="534"/>
      <c r="AT815" s="534"/>
      <c r="AU815" s="535" t="n">
        <v>4</v>
      </c>
      <c r="AV815" s="533" t="n">
        <f aca="false">IF($Y815="--","--",Y815+0.2)</f>
        <v>1.4</v>
      </c>
      <c r="AW815" s="542" t="s">
        <v>1151</v>
      </c>
      <c r="AX815" s="534" t="n">
        <f aca="false">AV815</f>
        <v>1.4</v>
      </c>
      <c r="AY815" s="538" t="n">
        <f aca="false">IF(D815&gt;2,AU815,AU815-AV815)</f>
        <v>2.6</v>
      </c>
      <c r="AZ815" s="538" t="n">
        <f aca="false">N815</f>
        <v>0.1</v>
      </c>
      <c r="BA815" s="538" t="n">
        <f aca="false">P815</f>
        <v>1.08</v>
      </c>
      <c r="BB815" s="537" t="n">
        <f aca="false">IF(F815=0,IF(ROUND(AY815*(((N815*P815)+(((D815+M815*2)/6)*P815))-ROUND(((D815+M815*2)^2)*((PI()*96.379/(4*360))-((SIN((96.379/2)*PI()/180))*(COS((96.379/2)*PI()/180))/4)),4)),2),ROUND(AY815*(((N815*P815)+(((D815+M815*2)/4)*P815))-ROUND(((D815+M815*2)^2)*((PI()*120/(4*360))-((SIN((120/2)*PI()/180))*(COS((120/2)*PI()/180))/4)),4)),2)),0)</f>
        <v>0.53</v>
      </c>
      <c r="BC815" s="549" t="n">
        <f aca="false">IF(F815&gt;0,ROUND(AY815*N815*P815,2),0)</f>
        <v>0</v>
      </c>
      <c r="BD815" s="549" t="n">
        <f aca="false">SUM(Q815:U815,AH815:AL815)</f>
        <v>10.47</v>
      </c>
      <c r="BE815" s="549" t="n">
        <f aca="false">IF(F815=0,ROUND((PI()*((D815+M815*2)^2)/4)*AY815,2),ROUND((D815+M815*2)*(F815+M815*2)*AY815,2))</f>
        <v>0.47</v>
      </c>
      <c r="BF815" s="572" t="n">
        <f aca="false">IF(($I815+M815-0.15)&lt;=2,($I815+M815+0.15),IF(($I815+M815)&lt;=3,2.35,($I815+M815+0.2)-0.85))</f>
        <v>1.7108</v>
      </c>
      <c r="BG815" s="572" t="n">
        <f aca="false">IF(D815&gt;2,(I815-F815-M815-0.11),IF(($I815+M815)&lt;=2,0,IF(($I815+M815)&gt;3,0.85,(I815+M815+0.2-BF815))))</f>
        <v>0</v>
      </c>
      <c r="BH815" s="572" t="n">
        <f aca="false">IF(D815&gt;2,ROUND(((1.42+0.4)+(0.91+0.4))*2*BG815,2),ROUND(AV815*AX815*BF815,2))</f>
        <v>3.35</v>
      </c>
      <c r="BI815" s="572" t="n">
        <f aca="false">ROUND(((PI()*0.9^2)/4)*BG815,2)</f>
        <v>0</v>
      </c>
      <c r="BJ815" s="550" t="n">
        <f aca="false">ROUND(BD815-BE815-BH815-BI815-BB815-BC815,2)</f>
        <v>6.12</v>
      </c>
      <c r="BK815" s="516"/>
    </row>
    <row r="816" customFormat="false" ht="14.25" hidden="false" customHeight="false" outlineLevel="0" collapsed="false">
      <c r="A816" s="503"/>
      <c r="B816" s="504"/>
      <c r="C816" s="604"/>
      <c r="D816" s="505"/>
      <c r="E816" s="505"/>
      <c r="F816" s="505"/>
      <c r="G816" s="505"/>
      <c r="H816" s="507"/>
      <c r="I816" s="508"/>
      <c r="J816" s="508"/>
      <c r="K816" s="508"/>
      <c r="L816" s="509"/>
      <c r="M816" s="510"/>
      <c r="N816" s="510"/>
      <c r="O816" s="509"/>
      <c r="P816" s="509"/>
      <c r="Q816" s="511"/>
      <c r="R816" s="511"/>
      <c r="S816" s="511"/>
      <c r="T816" s="511"/>
      <c r="U816" s="511"/>
      <c r="V816" s="512"/>
      <c r="W816" s="513"/>
      <c r="X816" s="503"/>
      <c r="Y816" s="505"/>
      <c r="Z816" s="551"/>
      <c r="AA816" s="505"/>
      <c r="AB816" s="552"/>
      <c r="AC816" s="553"/>
      <c r="AD816" s="553"/>
      <c r="AE816" s="554"/>
      <c r="AF816" s="554"/>
      <c r="AG816" s="551"/>
      <c r="AH816" s="555"/>
      <c r="AI816" s="555"/>
      <c r="AJ816" s="555"/>
      <c r="AK816" s="555"/>
      <c r="AL816" s="555"/>
      <c r="AM816" s="553"/>
      <c r="AN816" s="556"/>
      <c r="AO816" s="503"/>
      <c r="AP816" s="504"/>
      <c r="AQ816" s="604"/>
      <c r="AR816" s="505"/>
      <c r="AS816" s="505"/>
      <c r="AT816" s="505"/>
      <c r="AU816" s="507"/>
      <c r="AV816" s="505"/>
      <c r="AW816" s="551"/>
      <c r="AX816" s="505"/>
      <c r="AY816" s="510"/>
      <c r="AZ816" s="510"/>
      <c r="BA816" s="510"/>
      <c r="BB816" s="509"/>
      <c r="BC816" s="509"/>
      <c r="BD816" s="509"/>
      <c r="BE816" s="509"/>
      <c r="BF816" s="511"/>
      <c r="BG816" s="511"/>
      <c r="BH816" s="511"/>
      <c r="BI816" s="511"/>
      <c r="BJ816" s="515"/>
      <c r="BK816" s="516"/>
    </row>
    <row r="817" s="456" customFormat="true" ht="14.25" hidden="false" customHeight="false" outlineLevel="0" collapsed="false">
      <c r="A817" s="517" t="s">
        <v>1860</v>
      </c>
      <c r="B817" s="504"/>
      <c r="C817" s="504"/>
      <c r="D817" s="505"/>
      <c r="E817" s="505"/>
      <c r="F817" s="505"/>
      <c r="G817" s="506"/>
      <c r="H817" s="507"/>
      <c r="I817" s="508"/>
      <c r="J817" s="508"/>
      <c r="K817" s="508"/>
      <c r="L817" s="509"/>
      <c r="M817" s="510"/>
      <c r="N817" s="510"/>
      <c r="O817" s="509"/>
      <c r="P817" s="509"/>
      <c r="Q817" s="511"/>
      <c r="R817" s="511"/>
      <c r="S817" s="511"/>
      <c r="T817" s="511"/>
      <c r="U817" s="511"/>
      <c r="V817" s="512"/>
      <c r="W817" s="513"/>
      <c r="X817" s="518" t="str">
        <f aca="false">$A817</f>
        <v>BACIA RI - BACIA ROMANA (I)</v>
      </c>
      <c r="Y817" s="505"/>
      <c r="Z817" s="551"/>
      <c r="AA817" s="505"/>
      <c r="AB817" s="552"/>
      <c r="AC817" s="553"/>
      <c r="AD817" s="553"/>
      <c r="AE817" s="554"/>
      <c r="AF817" s="554"/>
      <c r="AG817" s="551"/>
      <c r="AH817" s="555"/>
      <c r="AI817" s="555"/>
      <c r="AJ817" s="555"/>
      <c r="AK817" s="555"/>
      <c r="AL817" s="555"/>
      <c r="AM817" s="553"/>
      <c r="AN817" s="556"/>
      <c r="AO817" s="518" t="str">
        <f aca="false">$A817</f>
        <v>BACIA RI - BACIA ROMANA (I)</v>
      </c>
      <c r="AP817" s="504"/>
      <c r="AQ817" s="504"/>
      <c r="AR817" s="505"/>
      <c r="AS817" s="505"/>
      <c r="AT817" s="505"/>
      <c r="AU817" s="507"/>
      <c r="AV817" s="506"/>
      <c r="AW817" s="506"/>
      <c r="AX817" s="506"/>
      <c r="AY817" s="510"/>
      <c r="AZ817" s="510"/>
      <c r="BA817" s="510"/>
      <c r="BB817" s="509"/>
      <c r="BC817" s="509"/>
      <c r="BD817" s="509"/>
      <c r="BE817" s="509"/>
      <c r="BF817" s="509"/>
      <c r="BG817" s="509"/>
      <c r="BH817" s="509"/>
      <c r="BI817" s="509"/>
      <c r="BJ817" s="515"/>
      <c r="BK817" s="516"/>
    </row>
    <row r="818" customFormat="false" ht="14.25" hidden="false" customHeight="false" outlineLevel="0" collapsed="false">
      <c r="A818" s="557" t="s">
        <v>1861</v>
      </c>
      <c r="B818" s="504"/>
      <c r="C818" s="504"/>
      <c r="D818" s="505"/>
      <c r="E818" s="505"/>
      <c r="F818" s="505"/>
      <c r="G818" s="506"/>
      <c r="H818" s="507"/>
      <c r="I818" s="508"/>
      <c r="J818" s="508"/>
      <c r="K818" s="508"/>
      <c r="L818" s="509"/>
      <c r="M818" s="510"/>
      <c r="N818" s="510"/>
      <c r="O818" s="509"/>
      <c r="P818" s="509"/>
      <c r="Q818" s="511"/>
      <c r="R818" s="511"/>
      <c r="S818" s="511"/>
      <c r="T818" s="511"/>
      <c r="U818" s="511"/>
      <c r="V818" s="512"/>
      <c r="W818" s="513"/>
      <c r="X818" s="528" t="str">
        <f aca="false">$A818</f>
        <v>RUA PORTO RICO</v>
      </c>
      <c r="Y818" s="522"/>
      <c r="Z818" s="522"/>
      <c r="AA818" s="522"/>
      <c r="AB818" s="525"/>
      <c r="AC818" s="525"/>
      <c r="AD818" s="525"/>
      <c r="AE818" s="525"/>
      <c r="AF818" s="523"/>
      <c r="AG818" s="525"/>
      <c r="AH818" s="525"/>
      <c r="AI818" s="525"/>
      <c r="AJ818" s="525"/>
      <c r="AK818" s="525"/>
      <c r="AL818" s="525"/>
      <c r="AM818" s="525"/>
      <c r="AN818" s="527"/>
      <c r="AO818" s="557" t="str">
        <f aca="false">$A818</f>
        <v>RUA PORTO RICO</v>
      </c>
      <c r="AP818" s="504"/>
      <c r="AQ818" s="504"/>
      <c r="AR818" s="505"/>
      <c r="AS818" s="505"/>
      <c r="AT818" s="505"/>
      <c r="AU818" s="507"/>
      <c r="AV818" s="506"/>
      <c r="AW818" s="506"/>
      <c r="AX818" s="506"/>
      <c r="AY818" s="510"/>
      <c r="AZ818" s="510"/>
      <c r="BA818" s="510"/>
      <c r="BB818" s="509"/>
      <c r="BC818" s="509"/>
      <c r="BD818" s="509"/>
      <c r="BE818" s="509"/>
      <c r="BF818" s="509"/>
      <c r="BG818" s="509"/>
      <c r="BH818" s="509"/>
      <c r="BI818" s="509"/>
      <c r="BJ818" s="515"/>
      <c r="BK818" s="516"/>
    </row>
    <row r="819" customFormat="false" ht="14.25" hidden="false" customHeight="false" outlineLevel="0" collapsed="false">
      <c r="A819" s="558" t="s">
        <v>1862</v>
      </c>
      <c r="B819" s="570" t="s">
        <v>10</v>
      </c>
      <c r="C819" s="571" t="s">
        <v>1863</v>
      </c>
      <c r="D819" s="560" t="n">
        <v>0.4</v>
      </c>
      <c r="E819" s="561"/>
      <c r="F819" s="561"/>
      <c r="G819" s="560" t="s">
        <v>1150</v>
      </c>
      <c r="H819" s="562" t="n">
        <v>30</v>
      </c>
      <c r="I819" s="563" t="n">
        <v>1.199</v>
      </c>
      <c r="J819" s="563" t="n">
        <v>1.199</v>
      </c>
      <c r="K819" s="536" t="n">
        <v>0.08</v>
      </c>
      <c r="L819" s="537" t="n">
        <f aca="false">ROUND((I819+J819)/2,2)</f>
        <v>1.2</v>
      </c>
      <c r="M819" s="538" t="n">
        <f aca="false">IF(F819=0,ROUND($D819*0.1,2),IF(D819&gt;2.8,0.18,0.15))</f>
        <v>0.04</v>
      </c>
      <c r="N819" s="538" t="n">
        <f aca="false">IF(F819=0,IF(ROUND($D819/4,2),IF(ROUND(($D819*1.2)/6,2)&lt;0.1,0.1,ROUND(($D819*1.2)/6,2))),0.5)</f>
        <v>0.1</v>
      </c>
      <c r="O819" s="537" t="n">
        <f aca="false">L819+M819+N819</f>
        <v>1.34</v>
      </c>
      <c r="P819" s="537" t="n">
        <f aca="false">IF(O819&lt;2,(D819+M819*2)+0.6,(D819+M819*2)+0.6+ROUNDUP(O819-2,0)*0.1)</f>
        <v>1.08</v>
      </c>
      <c r="Q819" s="539" t="n">
        <f aca="false">IF($O819&lt;=$W$4,ROUND(IF($O819&lt;1.5,$O819*$H819*$P819,1.5*$H819*$P819),2),0)</f>
        <v>43.42</v>
      </c>
      <c r="R819" s="539" t="n">
        <f aca="false">IF($O819&gt;$W$4,ROUND(IF($O819&lt;1.5,$O819*$H819*$P819,1.5*$H819*$P819),2),0)</f>
        <v>0</v>
      </c>
      <c r="S819" s="539" t="n">
        <f aca="false">IF($O819&gt;$W$4,ROUND(IF($O819&lt;1.5,0,IF($O819&gt;3,1.5*$H819*$P819,($O819-1.5)*$H819*$P819)),2),0)</f>
        <v>0</v>
      </c>
      <c r="T819" s="539" t="n">
        <f aca="false">IF($O819&gt;$W$4,ROUND(IF($O819&lt;3,0,IF($O819&gt;4.5,1.5*$H819*$P819,($O819-3)*$H819*$P819)),2),0)</f>
        <v>0</v>
      </c>
      <c r="U819" s="539" t="n">
        <f aca="false">IF($O819&gt;$W$4,ROUND(IF($O819&lt;4.5,0,IF($O819&gt;6,($O819-4.5)*$H819*$P819,($O819-4.5)*$H819*$P819)),2),0)</f>
        <v>0</v>
      </c>
      <c r="V819" s="540" t="n">
        <f aca="false">IF($O819&gt;$W$4,IF($O819&lt;=4,ROUND($H819*($O819+0.5)*2,2),0),0)</f>
        <v>0</v>
      </c>
      <c r="W819" s="541" t="n">
        <f aca="false">IF($O819&gt;$W$4,IF($O819&gt;4,ROUND($H819*($O819+0.5)*2,2),0),0)</f>
        <v>0</v>
      </c>
      <c r="X819" s="558" t="str">
        <f aca="false">A819</f>
        <v>RI1</v>
      </c>
      <c r="Y819" s="560" t="n">
        <f aca="false">IF($D819=0.4,1.2,IF($D819=0.6,1.2,IF($D819=0.8,1.3,IF($D819=1,1.5,IF($D819=1.2,1.7,IF($D819&lt;=2,2,"--"))))))</f>
        <v>1.2</v>
      </c>
      <c r="Z819" s="564" t="s">
        <v>1151</v>
      </c>
      <c r="AA819" s="561" t="n">
        <f aca="false">Y819</f>
        <v>1.2</v>
      </c>
      <c r="AB819" s="543" t="n">
        <f aca="false">IF($Y819="--","--",I819)</f>
        <v>1.199</v>
      </c>
      <c r="AC819" s="544" t="n">
        <f aca="false">IF($Y819="--","--",IF(D819&gt;1.5,0.15,ROUND($D819*0.1,2)))</f>
        <v>0.04</v>
      </c>
      <c r="AD819" s="544" t="n">
        <f aca="false">IF($Y819="--","--",0.15)</f>
        <v>0.15</v>
      </c>
      <c r="AE819" s="545" t="n">
        <f aca="false">IF($Y819="--","--",ROUND(AB819+AC819+AD819,2))</f>
        <v>1.39</v>
      </c>
      <c r="AF819" s="565" t="n">
        <f aca="false">IF($Y819="--","--",IF($AB819&lt;=2,$Y819+1,($Y819+1)+ROUNDUP($AB819-2,0)*0.1))</f>
        <v>2.2</v>
      </c>
      <c r="AG819" s="566" t="n">
        <f aca="false">IF($D819=0.4,0.92,IF($D819=0.6,0.68,IF($D819=0.8,0.74,IF($D819=1,0.7,IF($D819=1.2,0.66,IF($D819=1.5,0.6,IF($D819&lt;=2,(2.4-(D819+0.3)),"--")))))))</f>
        <v>0.92</v>
      </c>
      <c r="AH819" s="547" t="n">
        <f aca="false">IF($Y819="--","--",IF($AE819&lt;=$W$4,ROUND(IF($AE819&lt;1.5,$AE819*$AF819*$AG819,1.5*$AF819*$AG819),2),0))</f>
        <v>2.81</v>
      </c>
      <c r="AI819" s="547" t="n">
        <f aca="false">IF($Y819="--","--",IF($AE819&gt;$W$4,ROUND(IF($AE819&lt;1.5,$AE819*$AF819*$AG819,1.5*$AF819*$AG819),2),0))</f>
        <v>0</v>
      </c>
      <c r="AJ819" s="547" t="n">
        <f aca="false">IF($Y819="--","--",IF($AE819&gt;$W$4,ROUND(IF($AE819&lt;1.5,0,IF($AE819&gt;3,1.5*$AF819*$AG819,($AE819-1.5)*$AF819*$AG819)),2),0))</f>
        <v>0</v>
      </c>
      <c r="AK819" s="547" t="n">
        <f aca="false">IF($Y819="--","--",IF($AE819&gt;$W$4,ROUND(IF($AE819&lt;3,0,IF($AE819&gt;4.5,1.5*$AF819*$AG819,($AE819-3)*$AF819*$AG819)),2),0))</f>
        <v>0</v>
      </c>
      <c r="AL819" s="547" t="n">
        <f aca="false">IF($Y819="--","--",IF($AE819&gt;$W$4,ROUND(IF($AE819&lt;4.5,0,IF($AE819&gt;6,($AE819-4.5)*$AF819*$AG819,($AE819-4.5)*$AF819*$AG819)),2),0))</f>
        <v>0</v>
      </c>
      <c r="AM819" s="544" t="n">
        <f aca="false">IF($Y819="--","--",IF($AE819&gt;$W$4,IF($AE819&lt;=4,ROUND(($AG819*4)*($AE819+0.5)*2,2),0),0))</f>
        <v>0</v>
      </c>
      <c r="AN819" s="548" t="n">
        <f aca="false">IF($Y819="--","--",IF($AE819&gt;$W$4,IF($AE819&gt;4,ROUND(($AG819*4)*($AE819+0.5)*2,2),0),0))</f>
        <v>0</v>
      </c>
      <c r="AO819" s="558" t="s">
        <v>1862</v>
      </c>
      <c r="AP819" s="570" t="s">
        <v>10</v>
      </c>
      <c r="AQ819" s="571" t="s">
        <v>1863</v>
      </c>
      <c r="AR819" s="560" t="n">
        <v>0.4</v>
      </c>
      <c r="AS819" s="561"/>
      <c r="AT819" s="561"/>
      <c r="AU819" s="562" t="n">
        <v>30</v>
      </c>
      <c r="AV819" s="560" t="n">
        <f aca="false">IF($Y819="--","--",Y819+0.2)</f>
        <v>1.4</v>
      </c>
      <c r="AW819" s="564" t="s">
        <v>1151</v>
      </c>
      <c r="AX819" s="561" t="n">
        <f aca="false">AV819</f>
        <v>1.4</v>
      </c>
      <c r="AY819" s="538" t="n">
        <f aca="false">IF(D819&gt;2,AU819,AU819-AV819)</f>
        <v>28.6</v>
      </c>
      <c r="AZ819" s="538" t="n">
        <f aca="false">N819</f>
        <v>0.1</v>
      </c>
      <c r="BA819" s="538" t="n">
        <f aca="false">P819</f>
        <v>1.08</v>
      </c>
      <c r="BB819" s="537" t="n">
        <f aca="false">IF(F819=0,IF(ROUND(AY819*(((N819*P819)+(((D819+M819*2)/6)*P819))-ROUND(((D819+M819*2)^2)*((PI()*96.379/(4*360))-((SIN((96.379/2)*PI()/180))*(COS((96.379/2)*PI()/180))/4)),4)),2),ROUND(AY819*(((N819*P819)+(((D819+M819*2)/4)*P819))-ROUND(((D819+M819*2)^2)*((PI()*120/(4*360))-((SIN((120/2)*PI()/180))*(COS((120/2)*PI()/180))/4)),4)),2)),0)</f>
        <v>5.78</v>
      </c>
      <c r="BC819" s="549" t="n">
        <f aca="false">IF(F819&gt;0,ROUND(AY819*N819*P819,2),0)</f>
        <v>0</v>
      </c>
      <c r="BD819" s="549" t="n">
        <f aca="false">SUM(Q819:U819,AH819:AL819)</f>
        <v>46.23</v>
      </c>
      <c r="BE819" s="549" t="n">
        <f aca="false">IF(F819=0,ROUND((PI()*((D819+M819*2)^2)/4)*AY819,2),ROUND((D819+M819*2)*(F819+M819*2)*AY819,2))</f>
        <v>5.18</v>
      </c>
      <c r="BF819" s="572" t="n">
        <f aca="false">IF(($I819+M819-0.15)&lt;=2,($I819+M819+0.15),IF(($I819+M819)&lt;=3,2.35,($I819+M819+0.2)-0.85))</f>
        <v>1.389</v>
      </c>
      <c r="BG819" s="572" t="n">
        <f aca="false">IF(D819&gt;2,(I819-F819-M819-0.11),IF(($I819+M819)&lt;=2,0,IF(($I819+M819)&gt;3,0.85,(I819+M819+0.2-BF819))))</f>
        <v>0</v>
      </c>
      <c r="BH819" s="572" t="n">
        <f aca="false">IF(D819&gt;2,ROUND(((1.42+0.4)+(0.91+0.4))*2*BG819,2),ROUND(AV819*AX819*BF819,2))</f>
        <v>2.72</v>
      </c>
      <c r="BI819" s="572" t="n">
        <f aca="false">ROUND(((PI()*0.9^2)/4)*BG819,2)</f>
        <v>0</v>
      </c>
      <c r="BJ819" s="550" t="n">
        <f aca="false">ROUND(BD819-BE819-BH819-BI819-BB819-BC819,2)</f>
        <v>32.55</v>
      </c>
      <c r="BK819" s="516"/>
    </row>
    <row r="820" customFormat="false" ht="14.25" hidden="false" customHeight="false" outlineLevel="0" collapsed="false">
      <c r="A820" s="558" t="s">
        <v>1863</v>
      </c>
      <c r="B820" s="570" t="s">
        <v>10</v>
      </c>
      <c r="C820" s="571" t="s">
        <v>1864</v>
      </c>
      <c r="D820" s="560" t="n">
        <v>0.4</v>
      </c>
      <c r="E820" s="561"/>
      <c r="F820" s="561"/>
      <c r="G820" s="560" t="s">
        <v>1150</v>
      </c>
      <c r="H820" s="562" t="n">
        <v>35</v>
      </c>
      <c r="I820" s="563" t="n">
        <v>1.279</v>
      </c>
      <c r="J820" s="563" t="n">
        <v>1.201</v>
      </c>
      <c r="K820" s="536" t="n">
        <v>0.108</v>
      </c>
      <c r="L820" s="537" t="n">
        <f aca="false">ROUND((I820+J820)/2,2)</f>
        <v>1.24</v>
      </c>
      <c r="M820" s="538" t="n">
        <f aca="false">IF(F820=0,ROUND($D820*0.1,2),IF(D820&gt;2.8,0.18,0.15))</f>
        <v>0.04</v>
      </c>
      <c r="N820" s="538" t="n">
        <f aca="false">IF(F820=0,IF(ROUND($D820/4,2),IF(ROUND(($D820*1.2)/6,2)&lt;0.1,0.1,ROUND(($D820*1.2)/6,2))),0.5)</f>
        <v>0.1</v>
      </c>
      <c r="O820" s="537" t="n">
        <f aca="false">L820+M820+N820</f>
        <v>1.38</v>
      </c>
      <c r="P820" s="537" t="n">
        <f aca="false">IF(O820&lt;2,(D820+M820*2)+0.6,(D820+M820*2)+0.6+ROUNDUP(O820-2,0)*0.1)</f>
        <v>1.08</v>
      </c>
      <c r="Q820" s="539" t="n">
        <f aca="false">IF($O820&lt;=$W$4,ROUND(IF($O820&lt;1.5,$O820*$H820*$P820,1.5*$H820*$P820),2),0)</f>
        <v>52.16</v>
      </c>
      <c r="R820" s="539" t="n">
        <f aca="false">IF($O820&gt;$W$4,ROUND(IF($O820&lt;1.5,$O820*$H820*$P820,1.5*$H820*$P820),2),0)</f>
        <v>0</v>
      </c>
      <c r="S820" s="539" t="n">
        <f aca="false">IF($O820&gt;$W$4,ROUND(IF($O820&lt;1.5,0,IF($O820&gt;3,1.5*$H820*$P820,($O820-1.5)*$H820*$P820)),2),0)</f>
        <v>0</v>
      </c>
      <c r="T820" s="539" t="n">
        <f aca="false">IF($O820&gt;$W$4,ROUND(IF($O820&lt;3,0,IF($O820&gt;4.5,1.5*$H820*$P820,($O820-3)*$H820*$P820)),2),0)</f>
        <v>0</v>
      </c>
      <c r="U820" s="539" t="n">
        <f aca="false">IF($O820&gt;$W$4,ROUND(IF($O820&lt;4.5,0,IF($O820&gt;6,($O820-4.5)*$H820*$P820,($O820-4.5)*$H820*$P820)),2),0)</f>
        <v>0</v>
      </c>
      <c r="V820" s="540" t="n">
        <f aca="false">IF($O820&gt;$W$4,IF($O820&lt;=4,ROUND($H820*($O820+0.5)*2,2),0),0)</f>
        <v>0</v>
      </c>
      <c r="W820" s="541" t="n">
        <f aca="false">IF($O820&gt;$W$4,IF($O820&gt;4,ROUND($H820*($O820+0.5)*2,2),0),0)</f>
        <v>0</v>
      </c>
      <c r="X820" s="558" t="str">
        <f aca="false">A820</f>
        <v>RI2</v>
      </c>
      <c r="Y820" s="560" t="n">
        <f aca="false">IF($D820=0.4,1.2,IF($D820=0.6,1.2,IF($D820=0.8,1.3,IF($D820=1,1.5,IF($D820=1.2,1.7,IF($D820&lt;=2,2,"--"))))))</f>
        <v>1.2</v>
      </c>
      <c r="Z820" s="564" t="s">
        <v>1151</v>
      </c>
      <c r="AA820" s="561" t="n">
        <f aca="false">Y820</f>
        <v>1.2</v>
      </c>
      <c r="AB820" s="543" t="n">
        <f aca="false">IF($Y820="--","--",I820)</f>
        <v>1.279</v>
      </c>
      <c r="AC820" s="544" t="n">
        <f aca="false">IF($Y820="--","--",IF(D820&gt;1.5,0.15,ROUND($D820*0.1,2)))</f>
        <v>0.04</v>
      </c>
      <c r="AD820" s="544" t="n">
        <f aca="false">IF($Y820="--","--",0.15)</f>
        <v>0.15</v>
      </c>
      <c r="AE820" s="545" t="n">
        <f aca="false">IF($Y820="--","--",ROUND(AB820+AC820+AD820,2))</f>
        <v>1.47</v>
      </c>
      <c r="AF820" s="565" t="n">
        <f aca="false">IF($Y820="--","--",IF($AB820&lt;=2,$Y820+1,($Y820+1)+ROUNDUP($AB820-2,0)*0.1))</f>
        <v>2.2</v>
      </c>
      <c r="AG820" s="566" t="n">
        <f aca="false">IF($D820=0.4,0.92,IF($D820=0.6,0.68,IF($D820=0.8,0.74,IF($D820=1,0.7,IF($D820=1.2,0.66,IF($D820=1.5,0.6,IF($D820&lt;=2,(2.4-(D820+0.3)),"--")))))))</f>
        <v>0.92</v>
      </c>
      <c r="AH820" s="547" t="n">
        <f aca="false">IF($Y820="--","--",IF($AE820&lt;=$W$4,ROUND(IF($AE820&lt;1.5,$AE820*$AF820*$AG820,1.5*$AF820*$AG820),2),0))</f>
        <v>2.98</v>
      </c>
      <c r="AI820" s="547" t="n">
        <f aca="false">IF($Y820="--","--",IF($AE820&gt;$W$4,ROUND(IF($AE820&lt;1.5,$AE820*$AF820*$AG820,1.5*$AF820*$AG820),2),0))</f>
        <v>0</v>
      </c>
      <c r="AJ820" s="547" t="n">
        <f aca="false">IF($Y820="--","--",IF($AE820&gt;$W$4,ROUND(IF($AE820&lt;1.5,0,IF($AE820&gt;3,1.5*$AF820*$AG820,($AE820-1.5)*$AF820*$AG820)),2),0))</f>
        <v>0</v>
      </c>
      <c r="AK820" s="547" t="n">
        <f aca="false">IF($Y820="--","--",IF($AE820&gt;$W$4,ROUND(IF($AE820&lt;3,0,IF($AE820&gt;4.5,1.5*$AF820*$AG820,($AE820-3)*$AF820*$AG820)),2),0))</f>
        <v>0</v>
      </c>
      <c r="AL820" s="547" t="n">
        <f aca="false">IF($Y820="--","--",IF($AE820&gt;$W$4,ROUND(IF($AE820&lt;4.5,0,IF($AE820&gt;6,($AE820-4.5)*$AF820*$AG820,($AE820-4.5)*$AF820*$AG820)),2),0))</f>
        <v>0</v>
      </c>
      <c r="AM820" s="544" t="n">
        <f aca="false">IF($Y820="--","--",IF($AE820&gt;$W$4,IF($AE820&lt;=4,ROUND(($AG820*4)*($AE820+0.5)*2,2),0),0))</f>
        <v>0</v>
      </c>
      <c r="AN820" s="548" t="n">
        <f aca="false">IF($Y820="--","--",IF($AE820&gt;$W$4,IF($AE820&gt;4,ROUND(($AG820*4)*($AE820+0.5)*2,2),0),0))</f>
        <v>0</v>
      </c>
      <c r="AO820" s="558" t="s">
        <v>1863</v>
      </c>
      <c r="AP820" s="570" t="s">
        <v>10</v>
      </c>
      <c r="AQ820" s="571" t="s">
        <v>1864</v>
      </c>
      <c r="AR820" s="560" t="n">
        <v>0.4</v>
      </c>
      <c r="AS820" s="561"/>
      <c r="AT820" s="561"/>
      <c r="AU820" s="562" t="n">
        <v>35</v>
      </c>
      <c r="AV820" s="560" t="n">
        <f aca="false">IF($Y820="--","--",Y820+0.2)</f>
        <v>1.4</v>
      </c>
      <c r="AW820" s="564" t="s">
        <v>1151</v>
      </c>
      <c r="AX820" s="561" t="n">
        <f aca="false">AV820</f>
        <v>1.4</v>
      </c>
      <c r="AY820" s="538" t="n">
        <f aca="false">IF(D820&gt;2,AU820,AU820-AV820)</f>
        <v>33.6</v>
      </c>
      <c r="AZ820" s="538" t="n">
        <f aca="false">N820</f>
        <v>0.1</v>
      </c>
      <c r="BA820" s="538" t="n">
        <f aca="false">P820</f>
        <v>1.08</v>
      </c>
      <c r="BB820" s="537" t="n">
        <f aca="false">IF(F820=0,IF(ROUND(AY820*(((N820*P820)+(((D820+M820*2)/6)*P820))-ROUND(((D820+M820*2)^2)*((PI()*96.379/(4*360))-((SIN((96.379/2)*PI()/180))*(COS((96.379/2)*PI()/180))/4)),4)),2),ROUND(AY820*(((N820*P820)+(((D820+M820*2)/4)*P820))-ROUND(((D820+M820*2)^2)*((PI()*120/(4*360))-((SIN((120/2)*PI()/180))*(COS((120/2)*PI()/180))/4)),4)),2)),0)</f>
        <v>6.79</v>
      </c>
      <c r="BC820" s="549" t="n">
        <f aca="false">IF(F820&gt;0,ROUND(AY820*N820*P820,2),0)</f>
        <v>0</v>
      </c>
      <c r="BD820" s="549" t="n">
        <f aca="false">SUM(Q820:U820,AH820:AL820)</f>
        <v>55.14</v>
      </c>
      <c r="BE820" s="549" t="n">
        <f aca="false">IF(F820=0,ROUND((PI()*((D820+M820*2)^2)/4)*AY820,2),ROUND((D820+M820*2)*(F820+M820*2)*AY820,2))</f>
        <v>6.08</v>
      </c>
      <c r="BF820" s="572" t="n">
        <f aca="false">IF(($I820+M820-0.15)&lt;=2,($I820+M820+0.15),IF(($I820+M820)&lt;=3,2.35,($I820+M820+0.2)-0.85))</f>
        <v>1.469</v>
      </c>
      <c r="BG820" s="572" t="n">
        <f aca="false">IF(D820&gt;2,(I820-F820-M820-0.11),IF(($I820+M820)&lt;=2,0,IF(($I820+M820)&gt;3,0.85,(I820+M820+0.2-BF820))))</f>
        <v>0</v>
      </c>
      <c r="BH820" s="572" t="n">
        <f aca="false">IF(D820&gt;2,ROUND(((1.42+0.4)+(0.91+0.4))*2*BG820,2),ROUND(AV820*AX820*BF820,2))</f>
        <v>2.88</v>
      </c>
      <c r="BI820" s="572" t="n">
        <f aca="false">ROUND(((PI()*0.9^2)/4)*BG820,2)</f>
        <v>0</v>
      </c>
      <c r="BJ820" s="550" t="n">
        <f aca="false">ROUND(BD820-BE820-BH820-BI820-BB820-BC820,2)</f>
        <v>39.39</v>
      </c>
      <c r="BK820" s="516"/>
    </row>
    <row r="821" customFormat="false" ht="14.25" hidden="false" customHeight="false" outlineLevel="0" collapsed="false">
      <c r="A821" s="558" t="s">
        <v>1864</v>
      </c>
      <c r="B821" s="570" t="s">
        <v>10</v>
      </c>
      <c r="C821" s="571" t="s">
        <v>1865</v>
      </c>
      <c r="D821" s="560" t="n">
        <v>0.4</v>
      </c>
      <c r="E821" s="561"/>
      <c r="F821" s="561"/>
      <c r="G821" s="560" t="s">
        <v>1150</v>
      </c>
      <c r="H821" s="562" t="n">
        <v>35</v>
      </c>
      <c r="I821" s="563" t="n">
        <v>1.309</v>
      </c>
      <c r="J821" s="563" t="n">
        <v>1.2819</v>
      </c>
      <c r="K821" s="536" t="n">
        <v>0.2</v>
      </c>
      <c r="L821" s="537" t="n">
        <f aca="false">ROUND((I821+J821)/2,2)</f>
        <v>1.3</v>
      </c>
      <c r="M821" s="538" t="n">
        <f aca="false">IF(F821=0,ROUND($D821*0.1,2),IF(D821&gt;2.8,0.18,0.15))</f>
        <v>0.04</v>
      </c>
      <c r="N821" s="538" t="n">
        <f aca="false">IF(F821=0,IF(ROUND($D821/4,2),IF(ROUND(($D821*1.2)/6,2)&lt;0.1,0.1,ROUND(($D821*1.2)/6,2))),0.5)</f>
        <v>0.1</v>
      </c>
      <c r="O821" s="537" t="n">
        <f aca="false">L821+M821+N821</f>
        <v>1.44</v>
      </c>
      <c r="P821" s="537" t="n">
        <f aca="false">IF(O821&lt;2,(D821+M821*2)+0.6,(D821+M821*2)+0.6+ROUNDUP(O821-2,0)*0.1)</f>
        <v>1.08</v>
      </c>
      <c r="Q821" s="539" t="n">
        <f aca="false">IF($O821&lt;=$W$4,ROUND(IF($O821&lt;1.5,$O821*$H821*$P821,1.5*$H821*$P821),2),0)</f>
        <v>54.43</v>
      </c>
      <c r="R821" s="539" t="n">
        <f aca="false">IF($O821&gt;$W$4,ROUND(IF($O821&lt;1.5,$O821*$H821*$P821,1.5*$H821*$P821),2),0)</f>
        <v>0</v>
      </c>
      <c r="S821" s="539" t="n">
        <f aca="false">IF($O821&gt;$W$4,ROUND(IF($O821&lt;1.5,0,IF($O821&gt;3,1.5*$H821*$P821,($O821-1.5)*$H821*$P821)),2),0)</f>
        <v>0</v>
      </c>
      <c r="T821" s="539" t="n">
        <f aca="false">IF($O821&gt;$W$4,ROUND(IF($O821&lt;3,0,IF($O821&gt;4.5,1.5*$H821*$P821,($O821-3)*$H821*$P821)),2),0)</f>
        <v>0</v>
      </c>
      <c r="U821" s="539" t="n">
        <f aca="false">IF($O821&gt;$W$4,ROUND(IF($O821&lt;4.5,0,IF($O821&gt;6,($O821-4.5)*$H821*$P821,($O821-4.5)*$H821*$P821)),2),0)</f>
        <v>0</v>
      </c>
      <c r="V821" s="540" t="n">
        <f aca="false">IF($O821&gt;$W$4,IF($O821&lt;=4,ROUND($H821*($O821+0.5)*2,2),0),0)</f>
        <v>0</v>
      </c>
      <c r="W821" s="541" t="n">
        <f aca="false">IF($O821&gt;$W$4,IF($O821&gt;4,ROUND($H821*($O821+0.5)*2,2),0),0)</f>
        <v>0</v>
      </c>
      <c r="X821" s="558" t="str">
        <f aca="false">A821</f>
        <v>RI3</v>
      </c>
      <c r="Y821" s="560" t="n">
        <f aca="false">IF($D821=0.4,1.2,IF($D821=0.6,1.2,IF($D821=0.8,1.3,IF($D821=1,1.5,IF($D821=1.2,1.7,IF($D821&lt;=2,2,"--"))))))</f>
        <v>1.2</v>
      </c>
      <c r="Z821" s="564" t="s">
        <v>1151</v>
      </c>
      <c r="AA821" s="561" t="n">
        <f aca="false">Y821</f>
        <v>1.2</v>
      </c>
      <c r="AB821" s="543" t="n">
        <f aca="false">IF($Y821="--","--",I821)</f>
        <v>1.309</v>
      </c>
      <c r="AC821" s="544" t="n">
        <f aca="false">IF($Y821="--","--",IF(D821&gt;1.5,0.15,ROUND($D821*0.1,2)))</f>
        <v>0.04</v>
      </c>
      <c r="AD821" s="544" t="n">
        <f aca="false">IF($Y821="--","--",0.15)</f>
        <v>0.15</v>
      </c>
      <c r="AE821" s="545" t="n">
        <f aca="false">IF($Y821="--","--",ROUND(AB821+AC821+AD821,2))</f>
        <v>1.5</v>
      </c>
      <c r="AF821" s="565" t="n">
        <f aca="false">IF($Y821="--","--",IF($AB821&lt;=2,$Y821+1,($Y821+1)+ROUNDUP($AB821-2,0)*0.1))</f>
        <v>2.2</v>
      </c>
      <c r="AG821" s="566" t="n">
        <f aca="false">IF($D821=0.4,0.92,IF($D821=0.6,0.68,IF($D821=0.8,0.74,IF($D821=1,0.7,IF($D821=1.2,0.66,IF($D821=1.5,0.6,IF($D821&lt;=2,(2.4-(D821+0.3)),"--")))))))</f>
        <v>0.92</v>
      </c>
      <c r="AH821" s="547" t="n">
        <f aca="false">IF($Y821="--","--",IF($AE821&lt;=$W$4,ROUND(IF($AE821&lt;1.5,$AE821*$AF821*$AG821,1.5*$AF821*$AG821),2),0))</f>
        <v>3.04</v>
      </c>
      <c r="AI821" s="547" t="n">
        <f aca="false">IF($Y821="--","--",IF($AE821&gt;$W$4,ROUND(IF($AE821&lt;1.5,$AE821*$AF821*$AG821,1.5*$AF821*$AG821),2),0))</f>
        <v>0</v>
      </c>
      <c r="AJ821" s="547" t="n">
        <f aca="false">IF($Y821="--","--",IF($AE821&gt;$W$4,ROUND(IF($AE821&lt;1.5,0,IF($AE821&gt;3,1.5*$AF821*$AG821,($AE821-1.5)*$AF821*$AG821)),2),0))</f>
        <v>0</v>
      </c>
      <c r="AK821" s="547" t="n">
        <f aca="false">IF($Y821="--","--",IF($AE821&gt;$W$4,ROUND(IF($AE821&lt;3,0,IF($AE821&gt;4.5,1.5*$AF821*$AG821,($AE821-3)*$AF821*$AG821)),2),0))</f>
        <v>0</v>
      </c>
      <c r="AL821" s="547" t="n">
        <f aca="false">IF($Y821="--","--",IF($AE821&gt;$W$4,ROUND(IF($AE821&lt;4.5,0,IF($AE821&gt;6,($AE821-4.5)*$AF821*$AG821,($AE821-4.5)*$AF821*$AG821)),2),0))</f>
        <v>0</v>
      </c>
      <c r="AM821" s="544" t="n">
        <f aca="false">IF($Y821="--","--",IF($AE821&gt;$W$4,IF($AE821&lt;=4,ROUND(($AG821*4)*($AE821+0.5)*2,2),0),0))</f>
        <v>0</v>
      </c>
      <c r="AN821" s="548" t="n">
        <f aca="false">IF($Y821="--","--",IF($AE821&gt;$W$4,IF($AE821&gt;4,ROUND(($AG821*4)*($AE821+0.5)*2,2),0),0))</f>
        <v>0</v>
      </c>
      <c r="AO821" s="558" t="s">
        <v>1864</v>
      </c>
      <c r="AP821" s="570" t="s">
        <v>10</v>
      </c>
      <c r="AQ821" s="571" t="s">
        <v>1865</v>
      </c>
      <c r="AR821" s="560" t="n">
        <v>0.4</v>
      </c>
      <c r="AS821" s="561"/>
      <c r="AT821" s="561"/>
      <c r="AU821" s="562" t="n">
        <v>35</v>
      </c>
      <c r="AV821" s="560" t="n">
        <f aca="false">IF($Y821="--","--",Y821+0.2)</f>
        <v>1.4</v>
      </c>
      <c r="AW821" s="564" t="s">
        <v>1151</v>
      </c>
      <c r="AX821" s="561" t="n">
        <f aca="false">AV821</f>
        <v>1.4</v>
      </c>
      <c r="AY821" s="538" t="n">
        <f aca="false">IF(D821&gt;2,AU821,AU821-AV821)</f>
        <v>33.6</v>
      </c>
      <c r="AZ821" s="538" t="n">
        <f aca="false">N821</f>
        <v>0.1</v>
      </c>
      <c r="BA821" s="538" t="n">
        <f aca="false">P821</f>
        <v>1.08</v>
      </c>
      <c r="BB821" s="537" t="n">
        <f aca="false">IF(F821=0,IF(ROUND(AY821*(((N821*P821)+(((D821+M821*2)/6)*P821))-ROUND(((D821+M821*2)^2)*((PI()*96.379/(4*360))-((SIN((96.379/2)*PI()/180))*(COS((96.379/2)*PI()/180))/4)),4)),2),ROUND(AY821*(((N821*P821)+(((D821+M821*2)/4)*P821))-ROUND(((D821+M821*2)^2)*((PI()*120/(4*360))-((SIN((120/2)*PI()/180))*(COS((120/2)*PI()/180))/4)),4)),2)),0)</f>
        <v>6.79</v>
      </c>
      <c r="BC821" s="549" t="n">
        <f aca="false">IF(F821&gt;0,ROUND(AY821*N821*P821,2),0)</f>
        <v>0</v>
      </c>
      <c r="BD821" s="549" t="n">
        <f aca="false">SUM(Q821:U821,AH821:AL821)</f>
        <v>57.47</v>
      </c>
      <c r="BE821" s="549" t="n">
        <f aca="false">IF(F821=0,ROUND((PI()*((D821+M821*2)^2)/4)*AY821,2),ROUND((D821+M821*2)*(F821+M821*2)*AY821,2))</f>
        <v>6.08</v>
      </c>
      <c r="BF821" s="572" t="n">
        <f aca="false">IF(($I821+M821-0.15)&lt;=2,($I821+M821+0.15),IF(($I821+M821)&lt;=3,2.35,($I821+M821+0.2)-0.85))</f>
        <v>1.499</v>
      </c>
      <c r="BG821" s="572" t="n">
        <f aca="false">IF(D821&gt;2,(I821-F821-M821-0.11),IF(($I821+M821)&lt;=2,0,IF(($I821+M821)&gt;3,0.85,(I821+M821+0.2-BF821))))</f>
        <v>0</v>
      </c>
      <c r="BH821" s="572" t="n">
        <f aca="false">IF(D821&gt;2,ROUND(((1.42+0.4)+(0.91+0.4))*2*BG821,2),ROUND(AV821*AX821*BF821,2))</f>
        <v>2.94</v>
      </c>
      <c r="BI821" s="572" t="n">
        <f aca="false">ROUND(((PI()*0.9^2)/4)*BG821,2)</f>
        <v>0</v>
      </c>
      <c r="BJ821" s="550" t="n">
        <f aca="false">ROUND(BD821-BE821-BH821-BI821-BB821-BC821,2)</f>
        <v>41.66</v>
      </c>
      <c r="BK821" s="516"/>
    </row>
    <row r="822" customFormat="false" ht="14.25" hidden="false" customHeight="false" outlineLevel="0" collapsed="false">
      <c r="A822" s="558" t="s">
        <v>1865</v>
      </c>
      <c r="B822" s="570" t="s">
        <v>10</v>
      </c>
      <c r="C822" s="571" t="s">
        <v>1866</v>
      </c>
      <c r="D822" s="560" t="n">
        <v>0.6</v>
      </c>
      <c r="E822" s="561"/>
      <c r="F822" s="561"/>
      <c r="G822" s="560" t="s">
        <v>1150</v>
      </c>
      <c r="H822" s="562" t="n">
        <v>30</v>
      </c>
      <c r="I822" s="563" t="n">
        <v>1.4819</v>
      </c>
      <c r="J822" s="563" t="n">
        <v>1.6055</v>
      </c>
      <c r="K822" s="536" t="n">
        <v>0</v>
      </c>
      <c r="L822" s="537" t="n">
        <f aca="false">ROUND((I822+J822)/2,2)</f>
        <v>1.54</v>
      </c>
      <c r="M822" s="538" t="n">
        <f aca="false">IF(F822=0,ROUND($D822*0.1,2),IF(D822&gt;2.8,0.18,0.15))</f>
        <v>0.06</v>
      </c>
      <c r="N822" s="538" t="n">
        <f aca="false">IF(F822=0,IF(ROUND($D822/4,2),IF(ROUND(($D822*1.2)/6,2)&lt;0.1,0.1,ROUND(($D822*1.2)/6,2))),0.5)</f>
        <v>0.12</v>
      </c>
      <c r="O822" s="537" t="n">
        <f aca="false">L822+M822+N822</f>
        <v>1.72</v>
      </c>
      <c r="P822" s="537" t="n">
        <f aca="false">IF(O822&lt;2,(D822+M822*2)+0.6,(D822+M822*2)+0.6+ROUNDUP(O822-2,0)*0.1)</f>
        <v>1.32</v>
      </c>
      <c r="Q822" s="539" t="n">
        <f aca="false">IF($O822&lt;=$W$4,ROUND(IF($O822&lt;1.5,$O822*$H822*$P822,1.5*$H822*$P822),2),0)</f>
        <v>0</v>
      </c>
      <c r="R822" s="539" t="n">
        <f aca="false">IF($O822&gt;$W$4,ROUND(IF($O822&lt;1.5,$O822*$H822*$P822,1.5*$H822*$P822),2),0)</f>
        <v>59.4</v>
      </c>
      <c r="S822" s="539" t="n">
        <f aca="false">IF($O822&gt;$W$4,ROUND(IF($O822&lt;1.5,0,IF($O822&gt;3,1.5*$H822*$P822,($O822-1.5)*$H822*$P822)),2),0)</f>
        <v>8.71</v>
      </c>
      <c r="T822" s="539" t="n">
        <f aca="false">IF($O822&gt;$W$4,ROUND(IF($O822&lt;3,0,IF($O822&gt;4.5,1.5*$H822*$P822,($O822-3)*$H822*$P822)),2),0)</f>
        <v>0</v>
      </c>
      <c r="U822" s="539" t="n">
        <f aca="false">IF($O822&gt;$W$4,ROUND(IF($O822&lt;4.5,0,IF($O822&gt;6,($O822-4.5)*$H822*$P822,($O822-4.5)*$H822*$P822)),2),0)</f>
        <v>0</v>
      </c>
      <c r="V822" s="540" t="n">
        <f aca="false">IF($O822&gt;$W$4,IF($O822&lt;=4,ROUND($H822*($O822+0.5)*2,2),0),0)</f>
        <v>133.2</v>
      </c>
      <c r="W822" s="541" t="n">
        <f aca="false">IF($O822&gt;$W$4,IF($O822&gt;4,ROUND($H822*($O822+0.5)*2,2),0),0)</f>
        <v>0</v>
      </c>
      <c r="X822" s="558" t="str">
        <f aca="false">A822</f>
        <v>RI4</v>
      </c>
      <c r="Y822" s="560" t="n">
        <f aca="false">IF($D822=0.4,1.2,IF($D822=0.6,1.2,IF($D822=0.8,1.3,IF($D822=1,1.5,IF($D822=1.2,1.7,IF($D822&lt;=2,2,"--"))))))</f>
        <v>1.2</v>
      </c>
      <c r="Z822" s="564" t="s">
        <v>1151</v>
      </c>
      <c r="AA822" s="561" t="n">
        <f aca="false">Y822</f>
        <v>1.2</v>
      </c>
      <c r="AB822" s="543" t="n">
        <f aca="false">IF($Y822="--","--",I822)</f>
        <v>1.4819</v>
      </c>
      <c r="AC822" s="544" t="n">
        <f aca="false">IF($Y822="--","--",IF(D822&gt;1.5,0.15,ROUND($D822*0.1,2)))</f>
        <v>0.06</v>
      </c>
      <c r="AD822" s="544" t="n">
        <f aca="false">IF($Y822="--","--",0.15)</f>
        <v>0.15</v>
      </c>
      <c r="AE822" s="545" t="n">
        <f aca="false">IF($Y822="--","--",ROUND(AB822+AC822+AD822,2))</f>
        <v>1.69</v>
      </c>
      <c r="AF822" s="565" t="n">
        <f aca="false">IF($Y822="--","--",IF($AB822&lt;=2,$Y822+1,($Y822+1)+ROUNDUP($AB822-2,0)*0.1))</f>
        <v>2.2</v>
      </c>
      <c r="AG822" s="566" t="n">
        <f aca="false">IF($D822=0.4,0.92,IF($D822=0.6,0.68,IF($D822=0.8,0.74,IF($D822=1,0.7,IF($D822=1.2,0.66,IF($D822=1.5,0.6,IF($D822&lt;=2,(2.4-(D822+0.3)),"--")))))))</f>
        <v>0.68</v>
      </c>
      <c r="AH822" s="547" t="n">
        <f aca="false">IF($Y822="--","--",IF($AE822&lt;=$W$4,ROUND(IF($AE822&lt;1.5,$AE822*$AF822*$AG822,1.5*$AF822*$AG822),2),0))</f>
        <v>0</v>
      </c>
      <c r="AI822" s="547" t="n">
        <f aca="false">IF($Y822="--","--",IF($AE822&gt;$W$4,ROUND(IF($AE822&lt;1.5,$AE822*$AF822*$AG822,1.5*$AF822*$AG822),2),0))</f>
        <v>2.24</v>
      </c>
      <c r="AJ822" s="547" t="n">
        <f aca="false">IF($Y822="--","--",IF($AE822&gt;$W$4,ROUND(IF($AE822&lt;1.5,0,IF($AE822&gt;3,1.5*$AF822*$AG822,($AE822-1.5)*$AF822*$AG822)),2),0))</f>
        <v>0.28</v>
      </c>
      <c r="AK822" s="547" t="n">
        <f aca="false">IF($Y822="--","--",IF($AE822&gt;$W$4,ROUND(IF($AE822&lt;3,0,IF($AE822&gt;4.5,1.5*$AF822*$AG822,($AE822-3)*$AF822*$AG822)),2),0))</f>
        <v>0</v>
      </c>
      <c r="AL822" s="547" t="n">
        <f aca="false">IF($Y822="--","--",IF($AE822&gt;$W$4,ROUND(IF($AE822&lt;4.5,0,IF($AE822&gt;6,($AE822-4.5)*$AF822*$AG822,($AE822-4.5)*$AF822*$AG822)),2),0))</f>
        <v>0</v>
      </c>
      <c r="AM822" s="544" t="n">
        <f aca="false">IF($Y822="--","--",IF($AE822&gt;$W$4,IF($AE822&lt;=4,ROUND(($AG822*4)*($AE822+0.5)*2,2),0),0))</f>
        <v>11.91</v>
      </c>
      <c r="AN822" s="548" t="n">
        <f aca="false">IF($Y822="--","--",IF($AE822&gt;$W$4,IF($AE822&gt;4,ROUND(($AG822*4)*($AE822+0.5)*2,2),0),0))</f>
        <v>0</v>
      </c>
      <c r="AO822" s="558" t="s">
        <v>1865</v>
      </c>
      <c r="AP822" s="570" t="s">
        <v>10</v>
      </c>
      <c r="AQ822" s="571" t="s">
        <v>1866</v>
      </c>
      <c r="AR822" s="560" t="n">
        <v>0.6</v>
      </c>
      <c r="AS822" s="561"/>
      <c r="AT822" s="561"/>
      <c r="AU822" s="562" t="n">
        <v>30</v>
      </c>
      <c r="AV822" s="560" t="n">
        <f aca="false">IF($Y822="--","--",Y822+0.2)</f>
        <v>1.4</v>
      </c>
      <c r="AW822" s="564" t="s">
        <v>1151</v>
      </c>
      <c r="AX822" s="561" t="n">
        <f aca="false">AV822</f>
        <v>1.4</v>
      </c>
      <c r="AY822" s="538" t="n">
        <f aca="false">IF(D822&gt;2,AU822,AU822-AV822)</f>
        <v>28.6</v>
      </c>
      <c r="AZ822" s="538" t="n">
        <f aca="false">N822</f>
        <v>0.12</v>
      </c>
      <c r="BA822" s="538" t="n">
        <f aca="false">P822</f>
        <v>1.32</v>
      </c>
      <c r="BB822" s="537" t="n">
        <f aca="false">IF(F822=0,IF(ROUND(AY822*(((N822*P822)+(((D822+M822*2)/6)*P822))-ROUND(((D822+M822*2)^2)*((PI()*96.379/(4*360))-((SIN((96.379/2)*PI()/180))*(COS((96.379/2)*PI()/180))/4)),4)),2),ROUND(AY822*(((N822*P822)+(((D822+M822*2)/4)*P822))-ROUND(((D822+M822*2)^2)*((PI()*120/(4*360))-((SIN((120/2)*PI()/180))*(COS((120/2)*PI()/180))/4)),4)),2)),0)</f>
        <v>9.05</v>
      </c>
      <c r="BC822" s="549" t="n">
        <f aca="false">IF(F822&gt;0,ROUND(AY822*N822*P822,2),0)</f>
        <v>0</v>
      </c>
      <c r="BD822" s="549" t="n">
        <f aca="false">SUM(Q822:U822,AH822:AL822)</f>
        <v>70.63</v>
      </c>
      <c r="BE822" s="549" t="n">
        <f aca="false">IF(F822=0,ROUND((PI()*((D822+M822*2)^2)/4)*AY822,2),ROUND((D822+M822*2)*(F822+M822*2)*AY822,2))</f>
        <v>11.64</v>
      </c>
      <c r="BF822" s="572" t="n">
        <f aca="false">IF(($I822+M822-0.15)&lt;=2,($I822+M822+0.15),IF(($I822+M822)&lt;=3,2.35,($I822+M822+0.2)-0.85))</f>
        <v>1.6919</v>
      </c>
      <c r="BG822" s="572" t="n">
        <f aca="false">IF(D822&gt;2,(I822-F822-M822-0.11),IF(($I822+M822)&lt;=2,0,IF(($I822+M822)&gt;3,0.85,(I822+M822+0.2-BF822))))</f>
        <v>0</v>
      </c>
      <c r="BH822" s="572" t="n">
        <f aca="false">IF(D822&gt;2,ROUND(((1.42+0.4)+(0.91+0.4))*2*BG822,2),ROUND(AV822*AX822*BF822,2))</f>
        <v>3.32</v>
      </c>
      <c r="BI822" s="572" t="n">
        <f aca="false">ROUND(((PI()*0.9^2)/4)*BG822,2)</f>
        <v>0</v>
      </c>
      <c r="BJ822" s="550" t="n">
        <f aca="false">ROUND(BD822-BE822-BH822-BI822-BB822-BC822,2)</f>
        <v>46.62</v>
      </c>
      <c r="BK822" s="516"/>
    </row>
    <row r="823" customFormat="false" ht="14.25" hidden="false" customHeight="false" outlineLevel="0" collapsed="false">
      <c r="A823" s="558" t="s">
        <v>1866</v>
      </c>
      <c r="B823" s="570" t="s">
        <v>10</v>
      </c>
      <c r="C823" s="571" t="s">
        <v>1867</v>
      </c>
      <c r="D823" s="560" t="n">
        <v>0.6</v>
      </c>
      <c r="E823" s="561"/>
      <c r="F823" s="561"/>
      <c r="G823" s="560" t="s">
        <v>1150</v>
      </c>
      <c r="H823" s="562" t="n">
        <v>30</v>
      </c>
      <c r="I823" s="563" t="n">
        <v>1.6055</v>
      </c>
      <c r="J823" s="563" t="n">
        <v>1.5455</v>
      </c>
      <c r="K823" s="536" t="n">
        <v>0</v>
      </c>
      <c r="L823" s="537" t="n">
        <f aca="false">ROUND((I823+J823)/2,2)</f>
        <v>1.58</v>
      </c>
      <c r="M823" s="538" t="n">
        <f aca="false">IF(F823=0,ROUND($D823*0.1,2),IF(D823&gt;2.8,0.18,0.15))</f>
        <v>0.06</v>
      </c>
      <c r="N823" s="538" t="n">
        <f aca="false">IF(F823=0,IF(ROUND($D823/4,2),IF(ROUND(($D823*1.2)/6,2)&lt;0.1,0.1,ROUND(($D823*1.2)/6,2))),0.5)</f>
        <v>0.12</v>
      </c>
      <c r="O823" s="537" t="n">
        <f aca="false">L823+M823+N823</f>
        <v>1.76</v>
      </c>
      <c r="P823" s="537" t="n">
        <f aca="false">IF(O823&lt;2,(D823+M823*2)+0.6,(D823+M823*2)+0.6+ROUNDUP(O823-2,0)*0.1)</f>
        <v>1.32</v>
      </c>
      <c r="Q823" s="539" t="n">
        <f aca="false">IF($O823&lt;=$W$4,ROUND(IF($O823&lt;1.5,$O823*$H823*$P823,1.5*$H823*$P823),2),0)</f>
        <v>0</v>
      </c>
      <c r="R823" s="539" t="n">
        <f aca="false">IF($O823&gt;$W$4,ROUND(IF($O823&lt;1.5,$O823*$H823*$P823,1.5*$H823*$P823),2),0)</f>
        <v>59.4</v>
      </c>
      <c r="S823" s="539" t="n">
        <f aca="false">IF($O823&gt;$W$4,ROUND(IF($O823&lt;1.5,0,IF($O823&gt;3,1.5*$H823*$P823,($O823-1.5)*$H823*$P823)),2),0)</f>
        <v>10.3</v>
      </c>
      <c r="T823" s="539" t="n">
        <f aca="false">IF($O823&gt;$W$4,ROUND(IF($O823&lt;3,0,IF($O823&gt;4.5,1.5*$H823*$P823,($O823-3)*$H823*$P823)),2),0)</f>
        <v>0</v>
      </c>
      <c r="U823" s="539" t="n">
        <f aca="false">IF($O823&gt;$W$4,ROUND(IF($O823&lt;4.5,0,IF($O823&gt;6,($O823-4.5)*$H823*$P823,($O823-4.5)*$H823*$P823)),2),0)</f>
        <v>0</v>
      </c>
      <c r="V823" s="540" t="n">
        <f aca="false">IF($O823&gt;$W$4,IF($O823&lt;=4,ROUND($H823*($O823+0.5)*2,2),0),0)</f>
        <v>135.6</v>
      </c>
      <c r="W823" s="541" t="n">
        <f aca="false">IF($O823&gt;$W$4,IF($O823&gt;4,ROUND($H823*($O823+0.5)*2,2),0),0)</f>
        <v>0</v>
      </c>
      <c r="X823" s="558" t="str">
        <f aca="false">A823</f>
        <v>RI5</v>
      </c>
      <c r="Y823" s="560" t="n">
        <f aca="false">IF($D823=0.4,1.2,IF($D823=0.6,1.2,IF($D823=0.8,1.3,IF($D823=1,1.5,IF($D823=1.2,1.7,IF($D823&lt;=2,2,"--"))))))</f>
        <v>1.2</v>
      </c>
      <c r="Z823" s="564" t="s">
        <v>1151</v>
      </c>
      <c r="AA823" s="561" t="n">
        <f aca="false">Y823</f>
        <v>1.2</v>
      </c>
      <c r="AB823" s="543" t="n">
        <f aca="false">IF($Y823="--","--",I823)</f>
        <v>1.6055</v>
      </c>
      <c r="AC823" s="544" t="n">
        <f aca="false">IF($Y823="--","--",IF(D823&gt;1.5,0.15,ROUND($D823*0.1,2)))</f>
        <v>0.06</v>
      </c>
      <c r="AD823" s="544" t="n">
        <f aca="false">IF($Y823="--","--",0.15)</f>
        <v>0.15</v>
      </c>
      <c r="AE823" s="545" t="n">
        <f aca="false">IF($Y823="--","--",ROUND(AB823+AC823+AD823,2))</f>
        <v>1.82</v>
      </c>
      <c r="AF823" s="565" t="n">
        <f aca="false">IF($Y823="--","--",IF($AB823&lt;=2,$Y823+1,($Y823+1)+ROUNDUP($AB823-2,0)*0.1))</f>
        <v>2.2</v>
      </c>
      <c r="AG823" s="566" t="n">
        <f aca="false">IF($D823=0.4,0.92,IF($D823=0.6,0.68,IF($D823=0.8,0.74,IF($D823=1,0.7,IF($D823=1.2,0.66,IF($D823=1.5,0.6,IF($D823&lt;=2,(2.4-(D823+0.3)),"--")))))))</f>
        <v>0.68</v>
      </c>
      <c r="AH823" s="547" t="n">
        <f aca="false">IF($Y823="--","--",IF($AE823&lt;=$W$4,ROUND(IF($AE823&lt;1.5,$AE823*$AF823*$AG823,1.5*$AF823*$AG823),2),0))</f>
        <v>0</v>
      </c>
      <c r="AI823" s="547" t="n">
        <f aca="false">IF($Y823="--","--",IF($AE823&gt;$W$4,ROUND(IF($AE823&lt;1.5,$AE823*$AF823*$AG823,1.5*$AF823*$AG823),2),0))</f>
        <v>2.24</v>
      </c>
      <c r="AJ823" s="547" t="n">
        <f aca="false">IF($Y823="--","--",IF($AE823&gt;$W$4,ROUND(IF($AE823&lt;1.5,0,IF($AE823&gt;3,1.5*$AF823*$AG823,($AE823-1.5)*$AF823*$AG823)),2),0))</f>
        <v>0.48</v>
      </c>
      <c r="AK823" s="547" t="n">
        <f aca="false">IF($Y823="--","--",IF($AE823&gt;$W$4,ROUND(IF($AE823&lt;3,0,IF($AE823&gt;4.5,1.5*$AF823*$AG823,($AE823-3)*$AF823*$AG823)),2),0))</f>
        <v>0</v>
      </c>
      <c r="AL823" s="547" t="n">
        <f aca="false">IF($Y823="--","--",IF($AE823&gt;$W$4,ROUND(IF($AE823&lt;4.5,0,IF($AE823&gt;6,($AE823-4.5)*$AF823*$AG823,($AE823-4.5)*$AF823*$AG823)),2),0))</f>
        <v>0</v>
      </c>
      <c r="AM823" s="544" t="n">
        <f aca="false">IF($Y823="--","--",IF($AE823&gt;$W$4,IF($AE823&lt;=4,ROUND(($AG823*4)*($AE823+0.5)*2,2),0),0))</f>
        <v>12.62</v>
      </c>
      <c r="AN823" s="548" t="n">
        <f aca="false">IF($Y823="--","--",IF($AE823&gt;$W$4,IF($AE823&gt;4,ROUND(($AG823*4)*($AE823+0.5)*2,2),0),0))</f>
        <v>0</v>
      </c>
      <c r="AO823" s="558" t="s">
        <v>1866</v>
      </c>
      <c r="AP823" s="570" t="s">
        <v>10</v>
      </c>
      <c r="AQ823" s="571" t="s">
        <v>1867</v>
      </c>
      <c r="AR823" s="560" t="n">
        <v>0.6</v>
      </c>
      <c r="AS823" s="561"/>
      <c r="AT823" s="561"/>
      <c r="AU823" s="562" t="n">
        <v>30</v>
      </c>
      <c r="AV823" s="560" t="n">
        <f aca="false">IF($Y823="--","--",Y823+0.2)</f>
        <v>1.4</v>
      </c>
      <c r="AW823" s="564" t="s">
        <v>1151</v>
      </c>
      <c r="AX823" s="561" t="n">
        <f aca="false">AV823</f>
        <v>1.4</v>
      </c>
      <c r="AY823" s="538" t="n">
        <f aca="false">IF(D823&gt;2,AU823,AU823-AV823)</f>
        <v>28.6</v>
      </c>
      <c r="AZ823" s="538" t="n">
        <f aca="false">N823</f>
        <v>0.12</v>
      </c>
      <c r="BA823" s="538" t="n">
        <f aca="false">P823</f>
        <v>1.32</v>
      </c>
      <c r="BB823" s="537" t="n">
        <f aca="false">IF(F823=0,IF(ROUND(AY823*(((N823*P823)+(((D823+M823*2)/6)*P823))-ROUND(((D823+M823*2)^2)*((PI()*96.379/(4*360))-((SIN((96.379/2)*PI()/180))*(COS((96.379/2)*PI()/180))/4)),4)),2),ROUND(AY823*(((N823*P823)+(((D823+M823*2)/4)*P823))-ROUND(((D823+M823*2)^2)*((PI()*120/(4*360))-((SIN((120/2)*PI()/180))*(COS((120/2)*PI()/180))/4)),4)),2)),0)</f>
        <v>9.05</v>
      </c>
      <c r="BC823" s="549" t="n">
        <f aca="false">IF(F823&gt;0,ROUND(AY823*N823*P823,2),0)</f>
        <v>0</v>
      </c>
      <c r="BD823" s="549" t="n">
        <f aca="false">SUM(Q823:U823,AH823:AL823)</f>
        <v>72.42</v>
      </c>
      <c r="BE823" s="549" t="n">
        <f aca="false">IF(F823=0,ROUND((PI()*((D823+M823*2)^2)/4)*AY823,2),ROUND((D823+M823*2)*(F823+M823*2)*AY823,2))</f>
        <v>11.64</v>
      </c>
      <c r="BF823" s="572" t="n">
        <f aca="false">IF(($I823+M823-0.15)&lt;=2,($I823+M823+0.15),IF(($I823+M823)&lt;=3,2.35,($I823+M823+0.2)-0.85))</f>
        <v>1.8155</v>
      </c>
      <c r="BG823" s="572" t="n">
        <f aca="false">IF(D823&gt;2,(I823-F823-M823-0.11),IF(($I823+M823)&lt;=2,0,IF(($I823+M823)&gt;3,0.85,(I823+M823+0.2-BF823))))</f>
        <v>0</v>
      </c>
      <c r="BH823" s="572" t="n">
        <f aca="false">IF(D823&gt;2,ROUND(((1.42+0.4)+(0.91+0.4))*2*BG823,2),ROUND(AV823*AX823*BF823,2))</f>
        <v>3.56</v>
      </c>
      <c r="BI823" s="572" t="n">
        <f aca="false">ROUND(((PI()*0.9^2)/4)*BG823,2)</f>
        <v>0</v>
      </c>
      <c r="BJ823" s="550" t="n">
        <f aca="false">ROUND(BD823-BE823-BH823-BI823-BB823-BC823,2)</f>
        <v>48.17</v>
      </c>
      <c r="BK823" s="516"/>
    </row>
    <row r="824" customFormat="false" ht="14.25" hidden="false" customHeight="false" outlineLevel="0" collapsed="false">
      <c r="A824" s="558" t="s">
        <v>1867</v>
      </c>
      <c r="B824" s="570" t="s">
        <v>10</v>
      </c>
      <c r="C824" s="571" t="s">
        <v>1868</v>
      </c>
      <c r="D824" s="560" t="n">
        <v>0.6</v>
      </c>
      <c r="E824" s="561"/>
      <c r="F824" s="561"/>
      <c r="G824" s="560" t="s">
        <v>1150</v>
      </c>
      <c r="H824" s="562" t="n">
        <v>25</v>
      </c>
      <c r="I824" s="563" t="n">
        <v>1.5455</v>
      </c>
      <c r="J824" s="563" t="n">
        <v>1.5005</v>
      </c>
      <c r="K824" s="536" t="n">
        <v>0</v>
      </c>
      <c r="L824" s="537" t="n">
        <f aca="false">ROUND((I824+J824)/2,2)</f>
        <v>1.52</v>
      </c>
      <c r="M824" s="538" t="n">
        <f aca="false">IF(F824=0,ROUND($D824*0.1,2),IF(D824&gt;2.8,0.18,0.15))</f>
        <v>0.06</v>
      </c>
      <c r="N824" s="538" t="n">
        <f aca="false">IF(F824=0,IF(ROUND($D824/4,2),IF(ROUND(($D824*1.2)/6,2)&lt;0.1,0.1,ROUND(($D824*1.2)/6,2))),0.5)</f>
        <v>0.12</v>
      </c>
      <c r="O824" s="537" t="n">
        <f aca="false">L824+M824+N824</f>
        <v>1.7</v>
      </c>
      <c r="P824" s="537" t="n">
        <f aca="false">IF(O824&lt;2,(D824+M824*2)+0.6,(D824+M824*2)+0.6+ROUNDUP(O824-2,0)*0.1)</f>
        <v>1.32</v>
      </c>
      <c r="Q824" s="539" t="n">
        <f aca="false">IF($O824&lt;=$W$4,ROUND(IF($O824&lt;1.5,$O824*$H824*$P824,1.5*$H824*$P824),2),0)</f>
        <v>0</v>
      </c>
      <c r="R824" s="539" t="n">
        <f aca="false">IF($O824&gt;$W$4,ROUND(IF($O824&lt;1.5,$O824*$H824*$P824,1.5*$H824*$P824),2),0)</f>
        <v>49.5</v>
      </c>
      <c r="S824" s="539" t="n">
        <f aca="false">IF($O824&gt;$W$4,ROUND(IF($O824&lt;1.5,0,IF($O824&gt;3,1.5*$H824*$P824,($O824-1.5)*$H824*$P824)),2),0)</f>
        <v>6.6</v>
      </c>
      <c r="T824" s="539" t="n">
        <f aca="false">IF($O824&gt;$W$4,ROUND(IF($O824&lt;3,0,IF($O824&gt;4.5,1.5*$H824*$P824,($O824-3)*$H824*$P824)),2),0)</f>
        <v>0</v>
      </c>
      <c r="U824" s="539" t="n">
        <f aca="false">IF($O824&gt;$W$4,ROUND(IF($O824&lt;4.5,0,IF($O824&gt;6,($O824-4.5)*$H824*$P824,($O824-4.5)*$H824*$P824)),2),0)</f>
        <v>0</v>
      </c>
      <c r="V824" s="540" t="n">
        <f aca="false">IF($O824&gt;$W$4,IF($O824&lt;=4,ROUND($H824*($O824+0.5)*2,2),0),0)</f>
        <v>110</v>
      </c>
      <c r="W824" s="541" t="n">
        <f aca="false">IF($O824&gt;$W$4,IF($O824&gt;4,ROUND($H824*($O824+0.5)*2,2),0),0)</f>
        <v>0</v>
      </c>
      <c r="X824" s="558" t="str">
        <f aca="false">A824</f>
        <v>RI6</v>
      </c>
      <c r="Y824" s="560" t="n">
        <f aca="false">IF($D824=0.4,1.2,IF($D824=0.6,1.2,IF($D824=0.8,1.3,IF($D824=1,1.5,IF($D824=1.2,1.7,IF($D824&lt;=2,2,"--"))))))</f>
        <v>1.2</v>
      </c>
      <c r="Z824" s="564" t="s">
        <v>1151</v>
      </c>
      <c r="AA824" s="561" t="n">
        <f aca="false">Y824</f>
        <v>1.2</v>
      </c>
      <c r="AB824" s="543" t="n">
        <f aca="false">IF($Y824="--","--",I824)</f>
        <v>1.5455</v>
      </c>
      <c r="AC824" s="544" t="n">
        <f aca="false">IF($Y824="--","--",IF(D824&gt;1.5,0.15,ROUND($D824*0.1,2)))</f>
        <v>0.06</v>
      </c>
      <c r="AD824" s="544" t="n">
        <f aca="false">IF($Y824="--","--",0.15)</f>
        <v>0.15</v>
      </c>
      <c r="AE824" s="545" t="n">
        <f aca="false">IF($Y824="--","--",ROUND(AB824+AC824+AD824,2))</f>
        <v>1.76</v>
      </c>
      <c r="AF824" s="565" t="n">
        <f aca="false">IF($Y824="--","--",IF($AB824&lt;=2,$Y824+1,($Y824+1)+ROUNDUP($AB824-2,0)*0.1))</f>
        <v>2.2</v>
      </c>
      <c r="AG824" s="566" t="n">
        <f aca="false">IF($D824=0.4,0.92,IF($D824=0.6,0.68,IF($D824=0.8,0.74,IF($D824=1,0.7,IF($D824=1.2,0.66,IF($D824=1.5,0.6,IF($D824&lt;=2,(2.4-(D824+0.3)),"--")))))))</f>
        <v>0.68</v>
      </c>
      <c r="AH824" s="547" t="n">
        <f aca="false">IF($Y824="--","--",IF($AE824&lt;=$W$4,ROUND(IF($AE824&lt;1.5,$AE824*$AF824*$AG824,1.5*$AF824*$AG824),2),0))</f>
        <v>0</v>
      </c>
      <c r="AI824" s="547" t="n">
        <f aca="false">IF($Y824="--","--",IF($AE824&gt;$W$4,ROUND(IF($AE824&lt;1.5,$AE824*$AF824*$AG824,1.5*$AF824*$AG824),2),0))</f>
        <v>2.24</v>
      </c>
      <c r="AJ824" s="547" t="n">
        <f aca="false">IF($Y824="--","--",IF($AE824&gt;$W$4,ROUND(IF($AE824&lt;1.5,0,IF($AE824&gt;3,1.5*$AF824*$AG824,($AE824-1.5)*$AF824*$AG824)),2),0))</f>
        <v>0.39</v>
      </c>
      <c r="AK824" s="547" t="n">
        <f aca="false">IF($Y824="--","--",IF($AE824&gt;$W$4,ROUND(IF($AE824&lt;3,0,IF($AE824&gt;4.5,1.5*$AF824*$AG824,($AE824-3)*$AF824*$AG824)),2),0))</f>
        <v>0</v>
      </c>
      <c r="AL824" s="547" t="n">
        <f aca="false">IF($Y824="--","--",IF($AE824&gt;$W$4,ROUND(IF($AE824&lt;4.5,0,IF($AE824&gt;6,($AE824-4.5)*$AF824*$AG824,($AE824-4.5)*$AF824*$AG824)),2),0))</f>
        <v>0</v>
      </c>
      <c r="AM824" s="544" t="n">
        <f aca="false">IF($Y824="--","--",IF($AE824&gt;$W$4,IF($AE824&lt;=4,ROUND(($AG824*4)*($AE824+0.5)*2,2),0),0))</f>
        <v>12.29</v>
      </c>
      <c r="AN824" s="548" t="n">
        <f aca="false">IF($Y824="--","--",IF($AE824&gt;$W$4,IF($AE824&gt;4,ROUND(($AG824*4)*($AE824+0.5)*2,2),0),0))</f>
        <v>0</v>
      </c>
      <c r="AO824" s="558" t="s">
        <v>1867</v>
      </c>
      <c r="AP824" s="570" t="s">
        <v>10</v>
      </c>
      <c r="AQ824" s="571" t="s">
        <v>1868</v>
      </c>
      <c r="AR824" s="560" t="n">
        <v>0.6</v>
      </c>
      <c r="AS824" s="561"/>
      <c r="AT824" s="561"/>
      <c r="AU824" s="562" t="n">
        <v>25</v>
      </c>
      <c r="AV824" s="560" t="n">
        <f aca="false">IF($Y824="--","--",Y824+0.2)</f>
        <v>1.4</v>
      </c>
      <c r="AW824" s="564" t="s">
        <v>1151</v>
      </c>
      <c r="AX824" s="561" t="n">
        <f aca="false">AV824</f>
        <v>1.4</v>
      </c>
      <c r="AY824" s="538" t="n">
        <f aca="false">IF(D824&gt;2,AU824,AU824-AV824)</f>
        <v>23.6</v>
      </c>
      <c r="AZ824" s="538" t="n">
        <f aca="false">N824</f>
        <v>0.12</v>
      </c>
      <c r="BA824" s="538" t="n">
        <f aca="false">P824</f>
        <v>1.32</v>
      </c>
      <c r="BB824" s="537" t="n">
        <f aca="false">IF(F824=0,IF(ROUND(AY824*(((N824*P824)+(((D824+M824*2)/6)*P824))-ROUND(((D824+M824*2)^2)*((PI()*96.379/(4*360))-((SIN((96.379/2)*PI()/180))*(COS((96.379/2)*PI()/180))/4)),4)),2),ROUND(AY824*(((N824*P824)+(((D824+M824*2)/4)*P824))-ROUND(((D824+M824*2)^2)*((PI()*120/(4*360))-((SIN((120/2)*PI()/180))*(COS((120/2)*PI()/180))/4)),4)),2)),0)</f>
        <v>7.47</v>
      </c>
      <c r="BC824" s="549" t="n">
        <f aca="false">IF(F824&gt;0,ROUND(AY824*N824*P824,2),0)</f>
        <v>0</v>
      </c>
      <c r="BD824" s="549" t="n">
        <f aca="false">SUM(Q824:U824,AH824:AL824)</f>
        <v>58.73</v>
      </c>
      <c r="BE824" s="549" t="n">
        <f aca="false">IF(F824=0,ROUND((PI()*((D824+M824*2)^2)/4)*AY824,2),ROUND((D824+M824*2)*(F824+M824*2)*AY824,2))</f>
        <v>9.61</v>
      </c>
      <c r="BF824" s="572" t="n">
        <f aca="false">IF(($I824+M824-0.15)&lt;=2,($I824+M824+0.15),IF(($I824+M824)&lt;=3,2.35,($I824+M824+0.2)-0.85))</f>
        <v>1.7555</v>
      </c>
      <c r="BG824" s="572" t="n">
        <f aca="false">IF(D824&gt;2,(I824-F824-M824-0.11),IF(($I824+M824)&lt;=2,0,IF(($I824+M824)&gt;3,0.85,(I824+M824+0.2-BF824))))</f>
        <v>0</v>
      </c>
      <c r="BH824" s="572" t="n">
        <f aca="false">IF(D824&gt;2,ROUND(((1.42+0.4)+(0.91+0.4))*2*BG824,2),ROUND(AV824*AX824*BF824,2))</f>
        <v>3.44</v>
      </c>
      <c r="BI824" s="572" t="n">
        <f aca="false">ROUND(((PI()*0.9^2)/4)*BG824,2)</f>
        <v>0</v>
      </c>
      <c r="BJ824" s="550" t="n">
        <f aca="false">ROUND(BD824-BE824-BH824-BI824-BB824-BC824,2)</f>
        <v>38.21</v>
      </c>
      <c r="BK824" s="516"/>
    </row>
    <row r="825" customFormat="false" ht="14.25" hidden="false" customHeight="false" outlineLevel="0" collapsed="false">
      <c r="A825" s="530" t="s">
        <v>1868</v>
      </c>
      <c r="B825" s="531" t="s">
        <v>10</v>
      </c>
      <c r="C825" s="569" t="s">
        <v>1869</v>
      </c>
      <c r="D825" s="533" t="n">
        <v>0.6</v>
      </c>
      <c r="E825" s="534"/>
      <c r="F825" s="534"/>
      <c r="G825" s="533" t="s">
        <v>1150</v>
      </c>
      <c r="H825" s="535" t="n">
        <v>18</v>
      </c>
      <c r="I825" s="536" t="n">
        <v>1.5005</v>
      </c>
      <c r="J825" s="536" t="n">
        <v>1.5099</v>
      </c>
      <c r="K825" s="536" t="n">
        <v>0.92</v>
      </c>
      <c r="L825" s="537" t="n">
        <f aca="false">ROUND((I825+J825)/2,2)</f>
        <v>1.51</v>
      </c>
      <c r="M825" s="538" t="n">
        <f aca="false">IF(F825=0,ROUND($D825*0.1,2),IF(D825&gt;2.8,0.18,0.15))</f>
        <v>0.06</v>
      </c>
      <c r="N825" s="538" t="n">
        <f aca="false">IF(F825=0,IF(ROUND($D825/4,2),IF(ROUND(($D825*1.2)/6,2)&lt;0.1,0.1,ROUND(($D825*1.2)/6,2))),0.5)</f>
        <v>0.12</v>
      </c>
      <c r="O825" s="537" t="n">
        <f aca="false">L825+M825+N825</f>
        <v>1.69</v>
      </c>
      <c r="P825" s="537" t="n">
        <f aca="false">IF(O825&lt;2,(D825+M825*2)+0.6,(D825+M825*2)+0.6+ROUNDUP(O825-2,0)*0.1)</f>
        <v>1.32</v>
      </c>
      <c r="Q825" s="539" t="n">
        <f aca="false">IF($O825&lt;=$W$4,ROUND(IF($O825&lt;1.5,$O825*$H825*$P825,1.5*$H825*$P825),2),0)</f>
        <v>0</v>
      </c>
      <c r="R825" s="539" t="n">
        <f aca="false">IF($O825&gt;$W$4,ROUND(IF($O825&lt;1.5,$O825*$H825*$P825,1.5*$H825*$P825),2),0)</f>
        <v>35.64</v>
      </c>
      <c r="S825" s="539" t="n">
        <f aca="false">IF($O825&gt;$W$4,ROUND(IF($O825&lt;1.5,0,IF($O825&gt;3,1.5*$H825*$P825,($O825-1.5)*$H825*$P825)),2),0)</f>
        <v>4.51</v>
      </c>
      <c r="T825" s="539" t="n">
        <f aca="false">IF($O825&gt;$W$4,ROUND(IF($O825&lt;3,0,IF($O825&gt;4.5,1.5*$H825*$P825,($O825-3)*$H825*$P825)),2),0)</f>
        <v>0</v>
      </c>
      <c r="U825" s="539" t="n">
        <f aca="false">IF($O825&gt;$W$4,ROUND(IF($O825&lt;4.5,0,IF($O825&gt;6,($O825-4.5)*$H825*$P825,($O825-4.5)*$H825*$P825)),2),0)</f>
        <v>0</v>
      </c>
      <c r="V825" s="540" t="n">
        <f aca="false">IF($O825&gt;$W$4,IF($O825&lt;=4,ROUND($H825*($O825+0.5)*2,2),0),0)</f>
        <v>78.84</v>
      </c>
      <c r="W825" s="541" t="n">
        <f aca="false">IF($O825&gt;$W$4,IF($O825&gt;4,ROUND($H825*($O825+0.5)*2,2),0),0)</f>
        <v>0</v>
      </c>
      <c r="X825" s="530" t="str">
        <f aca="false">A825</f>
        <v>RI7</v>
      </c>
      <c r="Y825" s="533" t="n">
        <f aca="false">IF($D825=0.4,1.2,IF($D825=0.6,1.2,IF($D825=0.8,1.3,IF($D825=1,1.5,IF($D825=1.2,1.7,IF($D825&lt;=2,2,"--"))))))</f>
        <v>1.2</v>
      </c>
      <c r="Z825" s="542" t="s">
        <v>1151</v>
      </c>
      <c r="AA825" s="534" t="n">
        <f aca="false">Y825</f>
        <v>1.2</v>
      </c>
      <c r="AB825" s="543" t="n">
        <f aca="false">IF($Y825="--","--",I825)</f>
        <v>1.5005</v>
      </c>
      <c r="AC825" s="544" t="n">
        <f aca="false">IF($Y825="--","--",IF(D825&gt;1.5,0.15,ROUND($D825*0.1,2)))</f>
        <v>0.06</v>
      </c>
      <c r="AD825" s="544" t="n">
        <f aca="false">IF($Y825="--","--",0.15)</f>
        <v>0.15</v>
      </c>
      <c r="AE825" s="545" t="n">
        <f aca="false">IF($Y825="--","--",ROUND(AB825+AC825+AD825,2))</f>
        <v>1.71</v>
      </c>
      <c r="AF825" s="545" t="n">
        <f aca="false">IF($Y825="--","--",IF($AB825&lt;=2,$Y825+1,($Y825+1)+ROUNDUP($AB825-2,0)*0.1))</f>
        <v>2.2</v>
      </c>
      <c r="AG825" s="546" t="n">
        <f aca="false">IF($D825=0.4,0.92,IF($D825=0.6,0.68,IF($D825=0.8,0.74,IF($D825=1,0.7,IF($D825=1.2,0.66,IF($D825=1.5,0.6,IF($D825&lt;=2,(2.4-(D825+0.3)),"--")))))))</f>
        <v>0.68</v>
      </c>
      <c r="AH825" s="547" t="n">
        <f aca="false">IF($Y825="--","--",IF($AE825&lt;=$W$4,ROUND(IF($AE825&lt;1.5,$AE825*$AF825*$AG825,1.5*$AF825*$AG825),2),0))</f>
        <v>0</v>
      </c>
      <c r="AI825" s="547" t="n">
        <f aca="false">IF($Y825="--","--",IF($AE825&gt;$W$4,ROUND(IF($AE825&lt;1.5,$AE825*$AF825*$AG825,1.5*$AF825*$AG825),2),0))</f>
        <v>2.24</v>
      </c>
      <c r="AJ825" s="547" t="n">
        <f aca="false">IF($Y825="--","--",IF($AE825&gt;$W$4,ROUND(IF($AE825&lt;1.5,0,IF($AE825&gt;3,1.5*$AF825*$AG825,($AE825-1.5)*$AF825*$AG825)),2),0))</f>
        <v>0.31</v>
      </c>
      <c r="AK825" s="547" t="n">
        <f aca="false">IF($Y825="--","--",IF($AE825&gt;$W$4,ROUND(IF($AE825&lt;3,0,IF($AE825&gt;4.5,1.5*$AF825*$AG825,($AE825-3)*$AF825*$AG825)),2),0))</f>
        <v>0</v>
      </c>
      <c r="AL825" s="547" t="n">
        <f aca="false">IF($Y825="--","--",IF($AE825&gt;$W$4,ROUND(IF($AE825&lt;4.5,0,IF($AE825&gt;6,($AE825-4.5)*$AF825*$AG825,($AE825-4.5)*$AF825*$AG825)),2),0))</f>
        <v>0</v>
      </c>
      <c r="AM825" s="544" t="n">
        <f aca="false">IF($Y825="--","--",IF($AE825&gt;$W$4,IF($AE825&lt;=4,ROUND(($AG825*4)*($AE825+0.5)*2,2),0),0))</f>
        <v>12.02</v>
      </c>
      <c r="AN825" s="548" t="n">
        <f aca="false">IF($Y825="--","--",IF($AE825&gt;$W$4,IF($AE825&gt;4,ROUND(($AG825*4)*($AE825+0.5)*2,2),0),0))</f>
        <v>0</v>
      </c>
      <c r="AO825" s="530" t="s">
        <v>1868</v>
      </c>
      <c r="AP825" s="531" t="s">
        <v>10</v>
      </c>
      <c r="AQ825" s="569" t="s">
        <v>1869</v>
      </c>
      <c r="AR825" s="533" t="n">
        <v>0.6</v>
      </c>
      <c r="AS825" s="534"/>
      <c r="AT825" s="534"/>
      <c r="AU825" s="535" t="n">
        <v>18</v>
      </c>
      <c r="AV825" s="533" t="n">
        <f aca="false">IF($Y825="--","--",Y825+0.2)</f>
        <v>1.4</v>
      </c>
      <c r="AW825" s="542" t="s">
        <v>1151</v>
      </c>
      <c r="AX825" s="534" t="n">
        <f aca="false">AV825</f>
        <v>1.4</v>
      </c>
      <c r="AY825" s="538" t="n">
        <f aca="false">IF(D825&gt;2,AU825,AU825-AV825)</f>
        <v>16.6</v>
      </c>
      <c r="AZ825" s="538" t="n">
        <f aca="false">N825</f>
        <v>0.12</v>
      </c>
      <c r="BA825" s="538" t="n">
        <f aca="false">P825</f>
        <v>1.32</v>
      </c>
      <c r="BB825" s="537" t="n">
        <f aca="false">IF(F825=0,IF(ROUND(AY825*(((N825*P825)+(((D825+M825*2)/6)*P825))-ROUND(((D825+M825*2)^2)*((PI()*96.379/(4*360))-((SIN((96.379/2)*PI()/180))*(COS((96.379/2)*PI()/180))/4)),4)),2),ROUND(AY825*(((N825*P825)+(((D825+M825*2)/4)*P825))-ROUND(((D825+M825*2)^2)*((PI()*120/(4*360))-((SIN((120/2)*PI()/180))*(COS((120/2)*PI()/180))/4)),4)),2)),0)</f>
        <v>5.25</v>
      </c>
      <c r="BC825" s="549" t="n">
        <f aca="false">IF(F825&gt;0,ROUND(AY825*N825*P825,2),0)</f>
        <v>0</v>
      </c>
      <c r="BD825" s="549" t="n">
        <f aca="false">SUM(Q825:U825,AH825:AL825)</f>
        <v>42.7</v>
      </c>
      <c r="BE825" s="549" t="n">
        <f aca="false">IF(F825=0,ROUND((PI()*((D825+M825*2)^2)/4)*AY825,2),ROUND((D825+M825*2)*(F825+M825*2)*AY825,2))</f>
        <v>6.76</v>
      </c>
      <c r="BF825" s="572" t="n">
        <f aca="false">IF(($I825+M825-0.15)&lt;=2,($I825+M825+0.15),IF(($I825+M825)&lt;=3,2.35,($I825+M825+0.2)-0.85))</f>
        <v>1.7105</v>
      </c>
      <c r="BG825" s="572" t="n">
        <f aca="false">IF(D825&gt;2,(I825-F825-M825-0.11),IF(($I825+M825)&lt;=2,0,IF(($I825+M825)&gt;3,0.85,(I825+M825+0.2-BF825))))</f>
        <v>0</v>
      </c>
      <c r="BH825" s="572" t="n">
        <f aca="false">IF(D825&gt;2,ROUND(((1.42+0.4)+(0.91+0.4))*2*BG825,2),ROUND(AV825*AX825*BF825,2))</f>
        <v>3.35</v>
      </c>
      <c r="BI825" s="572" t="n">
        <f aca="false">ROUND(((PI()*0.9^2)/4)*BG825,2)</f>
        <v>0</v>
      </c>
      <c r="BJ825" s="550" t="n">
        <f aca="false">ROUND(BD825-BE825-BH825-BI825-BB825-BC825,2)</f>
        <v>27.34</v>
      </c>
      <c r="BK825" s="516"/>
    </row>
    <row r="826" customFormat="false" ht="14.25" hidden="false" customHeight="false" outlineLevel="0" collapsed="false">
      <c r="A826" s="503"/>
      <c r="B826" s="504"/>
      <c r="C826" s="604"/>
      <c r="D826" s="505"/>
      <c r="E826" s="505"/>
      <c r="F826" s="505"/>
      <c r="G826" s="505"/>
      <c r="H826" s="507"/>
      <c r="I826" s="508"/>
      <c r="J826" s="508"/>
      <c r="K826" s="508"/>
      <c r="L826" s="509"/>
      <c r="M826" s="510"/>
      <c r="N826" s="510"/>
      <c r="O826" s="509"/>
      <c r="P826" s="509"/>
      <c r="Q826" s="511"/>
      <c r="R826" s="511"/>
      <c r="S826" s="511"/>
      <c r="T826" s="511"/>
      <c r="U826" s="511"/>
      <c r="V826" s="512"/>
      <c r="W826" s="513"/>
      <c r="X826" s="503"/>
      <c r="Y826" s="505"/>
      <c r="Z826" s="551"/>
      <c r="AA826" s="505"/>
      <c r="AB826" s="552"/>
      <c r="AC826" s="553"/>
      <c r="AD826" s="553"/>
      <c r="AE826" s="554"/>
      <c r="AF826" s="554"/>
      <c r="AG826" s="551"/>
      <c r="AH826" s="555"/>
      <c r="AI826" s="555"/>
      <c r="AJ826" s="555"/>
      <c r="AK826" s="555"/>
      <c r="AL826" s="555"/>
      <c r="AM826" s="553"/>
      <c r="AN826" s="556"/>
      <c r="AO826" s="503"/>
      <c r="AP826" s="504"/>
      <c r="AQ826" s="604"/>
      <c r="AR826" s="505"/>
      <c r="AS826" s="505"/>
      <c r="AT826" s="505"/>
      <c r="AU826" s="507"/>
      <c r="AV826" s="505"/>
      <c r="AW826" s="551"/>
      <c r="AX826" s="505"/>
      <c r="AY826" s="510"/>
      <c r="AZ826" s="510"/>
      <c r="BA826" s="510"/>
      <c r="BB826" s="509"/>
      <c r="BC826" s="509"/>
      <c r="BD826" s="509"/>
      <c r="BE826" s="509"/>
      <c r="BF826" s="511"/>
      <c r="BG826" s="511"/>
      <c r="BH826" s="511"/>
      <c r="BI826" s="511"/>
      <c r="BJ826" s="515"/>
      <c r="BK826" s="516"/>
    </row>
    <row r="827" s="456" customFormat="true" ht="14.25" hidden="false" customHeight="false" outlineLevel="0" collapsed="false">
      <c r="A827" s="517" t="s">
        <v>1870</v>
      </c>
      <c r="B827" s="504"/>
      <c r="C827" s="504"/>
      <c r="D827" s="505"/>
      <c r="E827" s="505"/>
      <c r="F827" s="505"/>
      <c r="G827" s="506"/>
      <c r="H827" s="507"/>
      <c r="I827" s="508"/>
      <c r="J827" s="508"/>
      <c r="K827" s="508"/>
      <c r="L827" s="509"/>
      <c r="M827" s="510"/>
      <c r="N827" s="510"/>
      <c r="O827" s="509"/>
      <c r="P827" s="509"/>
      <c r="Q827" s="511"/>
      <c r="R827" s="511"/>
      <c r="S827" s="511"/>
      <c r="T827" s="511"/>
      <c r="U827" s="511"/>
      <c r="V827" s="512"/>
      <c r="W827" s="513"/>
      <c r="X827" s="518" t="str">
        <f aca="false">$A827</f>
        <v>BACIA RJ - BACIA ROMANA (J)</v>
      </c>
      <c r="Y827" s="505"/>
      <c r="Z827" s="551"/>
      <c r="AA827" s="505"/>
      <c r="AB827" s="552"/>
      <c r="AC827" s="553"/>
      <c r="AD827" s="553"/>
      <c r="AE827" s="554"/>
      <c r="AF827" s="554"/>
      <c r="AG827" s="551"/>
      <c r="AH827" s="555"/>
      <c r="AI827" s="555"/>
      <c r="AJ827" s="555"/>
      <c r="AK827" s="555"/>
      <c r="AL827" s="555"/>
      <c r="AM827" s="553"/>
      <c r="AN827" s="556"/>
      <c r="AO827" s="518" t="str">
        <f aca="false">$A827</f>
        <v>BACIA RJ - BACIA ROMANA (J)</v>
      </c>
      <c r="AP827" s="504"/>
      <c r="AQ827" s="504"/>
      <c r="AR827" s="505"/>
      <c r="AS827" s="505"/>
      <c r="AT827" s="505"/>
      <c r="AU827" s="507"/>
      <c r="AV827" s="506"/>
      <c r="AW827" s="506"/>
      <c r="AX827" s="506"/>
      <c r="AY827" s="510"/>
      <c r="AZ827" s="510"/>
      <c r="BA827" s="510"/>
      <c r="BB827" s="509"/>
      <c r="BC827" s="509"/>
      <c r="BD827" s="509"/>
      <c r="BE827" s="509"/>
      <c r="BF827" s="509"/>
      <c r="BG827" s="509"/>
      <c r="BH827" s="509"/>
      <c r="BI827" s="509"/>
      <c r="BJ827" s="515"/>
      <c r="BK827" s="516"/>
    </row>
    <row r="828" customFormat="false" ht="14.25" hidden="false" customHeight="false" outlineLevel="0" collapsed="false">
      <c r="A828" s="557" t="s">
        <v>1871</v>
      </c>
      <c r="B828" s="504"/>
      <c r="C828" s="504"/>
      <c r="D828" s="505"/>
      <c r="E828" s="505"/>
      <c r="F828" s="505"/>
      <c r="G828" s="506"/>
      <c r="H828" s="507"/>
      <c r="I828" s="508"/>
      <c r="J828" s="508"/>
      <c r="K828" s="508"/>
      <c r="L828" s="509"/>
      <c r="M828" s="510"/>
      <c r="N828" s="510"/>
      <c r="O828" s="509"/>
      <c r="P828" s="509"/>
      <c r="Q828" s="511"/>
      <c r="R828" s="511"/>
      <c r="S828" s="511"/>
      <c r="T828" s="511"/>
      <c r="U828" s="511"/>
      <c r="V828" s="512"/>
      <c r="W828" s="513"/>
      <c r="X828" s="528" t="str">
        <f aca="false">$A828</f>
        <v>RUA FRANCISCO NASCIMENTO</v>
      </c>
      <c r="Y828" s="522"/>
      <c r="Z828" s="522"/>
      <c r="AA828" s="522"/>
      <c r="AB828" s="525"/>
      <c r="AC828" s="525"/>
      <c r="AD828" s="525"/>
      <c r="AE828" s="525"/>
      <c r="AF828" s="523"/>
      <c r="AG828" s="525"/>
      <c r="AH828" s="525"/>
      <c r="AI828" s="525"/>
      <c r="AJ828" s="525"/>
      <c r="AK828" s="525"/>
      <c r="AL828" s="525"/>
      <c r="AM828" s="525"/>
      <c r="AN828" s="527"/>
      <c r="AO828" s="557" t="str">
        <f aca="false">$A828</f>
        <v>RUA FRANCISCO NASCIMENTO</v>
      </c>
      <c r="AP828" s="504"/>
      <c r="AQ828" s="504"/>
      <c r="AR828" s="505"/>
      <c r="AS828" s="505"/>
      <c r="AT828" s="505"/>
      <c r="AU828" s="507"/>
      <c r="AV828" s="506"/>
      <c r="AW828" s="506"/>
      <c r="AX828" s="506"/>
      <c r="AY828" s="510"/>
      <c r="AZ828" s="510"/>
      <c r="BA828" s="510"/>
      <c r="BB828" s="509"/>
      <c r="BC828" s="509"/>
      <c r="BD828" s="509"/>
      <c r="BE828" s="509"/>
      <c r="BF828" s="509"/>
      <c r="BG828" s="509"/>
      <c r="BH828" s="509"/>
      <c r="BI828" s="509"/>
      <c r="BJ828" s="515"/>
      <c r="BK828" s="516"/>
    </row>
    <row r="829" customFormat="false" ht="14.25" hidden="false" customHeight="false" outlineLevel="0" collapsed="false">
      <c r="A829" s="530" t="s">
        <v>1872</v>
      </c>
      <c r="B829" s="531" t="s">
        <v>10</v>
      </c>
      <c r="C829" s="569" t="s">
        <v>1873</v>
      </c>
      <c r="D829" s="533" t="n">
        <v>0.4</v>
      </c>
      <c r="E829" s="534"/>
      <c r="F829" s="534"/>
      <c r="G829" s="533" t="s">
        <v>1150</v>
      </c>
      <c r="H829" s="535" t="n">
        <v>35</v>
      </c>
      <c r="I829" s="536" t="n">
        <v>1.054</v>
      </c>
      <c r="J829" s="536" t="n">
        <v>1.052</v>
      </c>
      <c r="K829" s="536" t="n">
        <v>0.144</v>
      </c>
      <c r="L829" s="537" t="n">
        <f aca="false">ROUND((I829+J829)/2,2)</f>
        <v>1.05</v>
      </c>
      <c r="M829" s="538" t="n">
        <f aca="false">IF(F829=0,ROUND($D829*0.1,2),IF(D829&gt;2.8,0.18,0.15))</f>
        <v>0.04</v>
      </c>
      <c r="N829" s="538" t="n">
        <f aca="false">IF(F829=0,IF(ROUND($D829/4,2),IF(ROUND(($D829*1.2)/6,2)&lt;0.1,0.1,ROUND(($D829*1.2)/6,2))),0.5)</f>
        <v>0.1</v>
      </c>
      <c r="O829" s="537" t="n">
        <f aca="false">L829+M829+N829</f>
        <v>1.19</v>
      </c>
      <c r="P829" s="537" t="n">
        <f aca="false">IF(O829&lt;2,(D829+M829*2)+0.6,(D829+M829*2)+0.6+ROUNDUP(O829-2,0)*0.1)</f>
        <v>1.08</v>
      </c>
      <c r="Q829" s="539" t="n">
        <f aca="false">IF($O829&lt;=$W$4,ROUND(IF($O829&lt;1.5,$O829*$H829*$P829,1.5*$H829*$P829),2),0)</f>
        <v>44.98</v>
      </c>
      <c r="R829" s="539" t="n">
        <f aca="false">IF($O829&gt;$W$4,ROUND(IF($O829&lt;1.5,$O829*$H829*$P829,1.5*$H829*$P829),2),0)</f>
        <v>0</v>
      </c>
      <c r="S829" s="539" t="n">
        <f aca="false">IF($O829&gt;$W$4,ROUND(IF($O829&lt;1.5,0,IF($O829&gt;3,1.5*$H829*$P829,($O829-1.5)*$H829*$P829)),2),0)</f>
        <v>0</v>
      </c>
      <c r="T829" s="539" t="n">
        <f aca="false">IF($O829&gt;$W$4,ROUND(IF($O829&lt;3,0,IF($O829&gt;4.5,1.5*$H829*$P829,($O829-3)*$H829*$P829)),2),0)</f>
        <v>0</v>
      </c>
      <c r="U829" s="539" t="n">
        <f aca="false">IF($O829&gt;$W$4,ROUND(IF($O829&lt;4.5,0,IF($O829&gt;6,($O829-4.5)*$H829*$P829,($O829-4.5)*$H829*$P829)),2),0)</f>
        <v>0</v>
      </c>
      <c r="V829" s="540" t="n">
        <f aca="false">IF($O829&gt;$W$4,IF($O829&lt;=4,ROUND($H829*($O829+0.5)*2,2),0),0)</f>
        <v>0</v>
      </c>
      <c r="W829" s="541" t="n">
        <f aca="false">IF($O829&gt;$W$4,IF($O829&gt;4,ROUND($H829*($O829+0.5)*2,2),0),0)</f>
        <v>0</v>
      </c>
      <c r="X829" s="530" t="str">
        <f aca="false">A829</f>
        <v>RJ1</v>
      </c>
      <c r="Y829" s="533" t="n">
        <f aca="false">IF($D829=0.4,1.2,IF($D829=0.6,1.2,IF($D829=0.8,1.3,IF($D829=1,1.5,IF($D829=1.2,1.7,IF($D829&lt;=2,2,"--"))))))</f>
        <v>1.2</v>
      </c>
      <c r="Z829" s="542" t="s">
        <v>1151</v>
      </c>
      <c r="AA829" s="534" t="n">
        <f aca="false">Y829</f>
        <v>1.2</v>
      </c>
      <c r="AB829" s="543" t="n">
        <f aca="false">IF($Y829="--","--",I829)</f>
        <v>1.054</v>
      </c>
      <c r="AC829" s="544" t="n">
        <f aca="false">IF($Y829="--","--",IF(D829&gt;1.5,0.15,ROUND($D829*0.1,2)))</f>
        <v>0.04</v>
      </c>
      <c r="AD829" s="544" t="n">
        <f aca="false">IF($Y829="--","--",0.15)</f>
        <v>0.15</v>
      </c>
      <c r="AE829" s="545" t="n">
        <f aca="false">IF($Y829="--","--",ROUND(AB829+AC829+AD829,2))</f>
        <v>1.24</v>
      </c>
      <c r="AF829" s="545" t="n">
        <f aca="false">IF($Y829="--","--",IF($AB829&lt;=2,$Y829+1,($Y829+1)+ROUNDUP($AB829-2,0)*0.1))</f>
        <v>2.2</v>
      </c>
      <c r="AG829" s="546" t="n">
        <f aca="false">IF($D829=0.4,0.92,IF($D829=0.6,0.68,IF($D829=0.8,0.74,IF($D829=1,0.7,IF($D829=1.2,0.66,IF($D829=1.5,0.6,IF($D829&lt;=2,(2.4-(D829+0.3)),"--")))))))</f>
        <v>0.92</v>
      </c>
      <c r="AH829" s="547" t="n">
        <f aca="false">IF($Y829="--","--",IF($AE829&lt;=$W$4,ROUND(IF($AE829&lt;1.5,$AE829*$AF829*$AG829,1.5*$AF829*$AG829),2),0))</f>
        <v>2.51</v>
      </c>
      <c r="AI829" s="547" t="n">
        <f aca="false">IF($Y829="--","--",IF($AE829&gt;$W$4,ROUND(IF($AE829&lt;1.5,$AE829*$AF829*$AG829,1.5*$AF829*$AG829),2),0))</f>
        <v>0</v>
      </c>
      <c r="AJ829" s="547" t="n">
        <f aca="false">IF($Y829="--","--",IF($AE829&gt;$W$4,ROUND(IF($AE829&lt;1.5,0,IF($AE829&gt;3,1.5*$AF829*$AG829,($AE829-1.5)*$AF829*$AG829)),2),0))</f>
        <v>0</v>
      </c>
      <c r="AK829" s="547" t="n">
        <f aca="false">IF($Y829="--","--",IF($AE829&gt;$W$4,ROUND(IF($AE829&lt;3,0,IF($AE829&gt;4.5,1.5*$AF829*$AG829,($AE829-3)*$AF829*$AG829)),2),0))</f>
        <v>0</v>
      </c>
      <c r="AL829" s="547" t="n">
        <f aca="false">IF($Y829="--","--",IF($AE829&gt;$W$4,ROUND(IF($AE829&lt;4.5,0,IF($AE829&gt;6,($AE829-4.5)*$AF829*$AG829,($AE829-4.5)*$AF829*$AG829)),2),0))</f>
        <v>0</v>
      </c>
      <c r="AM829" s="544" t="n">
        <f aca="false">IF($Y829="--","--",IF($AE829&gt;$W$4,IF($AE829&lt;=4,ROUND(($AG829*4)*($AE829+0.5)*2,2),0),0))</f>
        <v>0</v>
      </c>
      <c r="AN829" s="548" t="n">
        <f aca="false">IF($Y829="--","--",IF($AE829&gt;$W$4,IF($AE829&gt;4,ROUND(($AG829*4)*($AE829+0.5)*2,2),0),0))</f>
        <v>0</v>
      </c>
      <c r="AO829" s="530" t="s">
        <v>1872</v>
      </c>
      <c r="AP829" s="531" t="s">
        <v>10</v>
      </c>
      <c r="AQ829" s="569" t="s">
        <v>1873</v>
      </c>
      <c r="AR829" s="533" t="n">
        <v>0.4</v>
      </c>
      <c r="AS829" s="534"/>
      <c r="AT829" s="534"/>
      <c r="AU829" s="535" t="n">
        <v>35</v>
      </c>
      <c r="AV829" s="533" t="n">
        <f aca="false">IF($Y829="--","--",Y829+0.2)</f>
        <v>1.4</v>
      </c>
      <c r="AW829" s="542" t="s">
        <v>1151</v>
      </c>
      <c r="AX829" s="534" t="n">
        <f aca="false">AV829</f>
        <v>1.4</v>
      </c>
      <c r="AY829" s="538" t="n">
        <f aca="false">IF(D829&gt;2,AU829,AU829-AV829)</f>
        <v>33.6</v>
      </c>
      <c r="AZ829" s="538" t="n">
        <f aca="false">N829</f>
        <v>0.1</v>
      </c>
      <c r="BA829" s="538" t="n">
        <f aca="false">P829</f>
        <v>1.08</v>
      </c>
      <c r="BB829" s="537" t="n">
        <f aca="false">IF(F829=0,IF(ROUND(AY829*(((N829*P829)+(((D829+M829*2)/6)*P829))-ROUND(((D829+M829*2)^2)*((PI()*96.379/(4*360))-((SIN((96.379/2)*PI()/180))*(COS((96.379/2)*PI()/180))/4)),4)),2),ROUND(AY829*(((N829*P829)+(((D829+M829*2)/4)*P829))-ROUND(((D829+M829*2)^2)*((PI()*120/(4*360))-((SIN((120/2)*PI()/180))*(COS((120/2)*PI()/180))/4)),4)),2)),0)</f>
        <v>6.79</v>
      </c>
      <c r="BC829" s="549" t="n">
        <f aca="false">IF(F829&gt;0,ROUND(AY829*N829*P829,2),0)</f>
        <v>0</v>
      </c>
      <c r="BD829" s="549" t="n">
        <f aca="false">SUM(Q829:U829,AH829:AL829)</f>
        <v>47.49</v>
      </c>
      <c r="BE829" s="549" t="n">
        <f aca="false">IF(F829=0,ROUND((PI()*((D829+M829*2)^2)/4)*AY829,2),ROUND((D829+M829*2)*(F829+M829*2)*AY829,2))</f>
        <v>6.08</v>
      </c>
      <c r="BF829" s="572" t="n">
        <f aca="false">IF(($I829+M829-0.15)&lt;=2,($I829+M829+0.15),IF(($I829+M829)&lt;=3,2.35,($I829+M829+0.2)-0.85))</f>
        <v>1.244</v>
      </c>
      <c r="BG829" s="572" t="n">
        <f aca="false">IF(D829&gt;2,(I829-F829-M829-0.11),IF(($I829+M829)&lt;=2,0,IF(($I829+M829)&gt;3,0.85,(I829+M829+0.2-BF829))))</f>
        <v>0</v>
      </c>
      <c r="BH829" s="572" t="n">
        <f aca="false">IF(D829&gt;2,ROUND(((1.42+0.4)+(0.91+0.4))*2*BG829,2),ROUND(AV829*AX829*BF829,2))</f>
        <v>2.44</v>
      </c>
      <c r="BI829" s="572" t="n">
        <f aca="false">ROUND(((PI()*0.9^2)/4)*BG829,2)</f>
        <v>0</v>
      </c>
      <c r="BJ829" s="550" t="n">
        <f aca="false">ROUND(BD829-BE829-BH829-BI829-BB829-BC829,2)</f>
        <v>32.18</v>
      </c>
      <c r="BK829" s="516"/>
    </row>
    <row r="830" customFormat="false" ht="14.25" hidden="false" customHeight="false" outlineLevel="0" collapsed="false">
      <c r="A830" s="558" t="s">
        <v>1873</v>
      </c>
      <c r="B830" s="570" t="s">
        <v>10</v>
      </c>
      <c r="C830" s="571" t="s">
        <v>1874</v>
      </c>
      <c r="D830" s="560" t="n">
        <v>0.4</v>
      </c>
      <c r="E830" s="561"/>
      <c r="F830" s="561"/>
      <c r="G830" s="560" t="s">
        <v>1150</v>
      </c>
      <c r="H830" s="562" t="n">
        <v>35</v>
      </c>
      <c r="I830" s="563" t="n">
        <v>1.196</v>
      </c>
      <c r="J830" s="563" t="n">
        <v>1.046</v>
      </c>
      <c r="K830" s="536" t="n">
        <v>0</v>
      </c>
      <c r="L830" s="537" t="n">
        <f aca="false">ROUND((I830+J830)/2,2)</f>
        <v>1.12</v>
      </c>
      <c r="M830" s="538" t="n">
        <f aca="false">IF(F830=0,ROUND($D830*0.1,2),IF(D830&gt;2.8,0.18,0.15))</f>
        <v>0.04</v>
      </c>
      <c r="N830" s="538" t="n">
        <f aca="false">IF(F830=0,IF(ROUND($D830/4,2),IF(ROUND(($D830*1.2)/6,2)&lt;0.1,0.1,ROUND(($D830*1.2)/6,2))),0.5)</f>
        <v>0.1</v>
      </c>
      <c r="O830" s="537" t="n">
        <f aca="false">L830+M830+N830</f>
        <v>1.26</v>
      </c>
      <c r="P830" s="537" t="n">
        <f aca="false">IF(O830&lt;2,(D830+M830*2)+0.6,(D830+M830*2)+0.6+ROUNDUP(O830-2,0)*0.1)</f>
        <v>1.08</v>
      </c>
      <c r="Q830" s="539" t="n">
        <f aca="false">IF($O830&lt;=$W$4,ROUND(IF($O830&lt;1.5,$O830*$H830*$P830,1.5*$H830*$P830),2),0)</f>
        <v>47.63</v>
      </c>
      <c r="R830" s="539" t="n">
        <f aca="false">IF($O830&gt;$W$4,ROUND(IF($O830&lt;1.5,$O830*$H830*$P830,1.5*$H830*$P830),2),0)</f>
        <v>0</v>
      </c>
      <c r="S830" s="539" t="n">
        <f aca="false">IF($O830&gt;$W$4,ROUND(IF($O830&lt;1.5,0,IF($O830&gt;3,1.5*$H830*$P830,($O830-1.5)*$H830*$P830)),2),0)</f>
        <v>0</v>
      </c>
      <c r="T830" s="539" t="n">
        <f aca="false">IF($O830&gt;$W$4,ROUND(IF($O830&lt;3,0,IF($O830&gt;4.5,1.5*$H830*$P830,($O830-3)*$H830*$P830)),2),0)</f>
        <v>0</v>
      </c>
      <c r="U830" s="539" t="n">
        <f aca="false">IF($O830&gt;$W$4,ROUND(IF($O830&lt;4.5,0,IF($O830&gt;6,($O830-4.5)*$H830*$P830,($O830-4.5)*$H830*$P830)),2),0)</f>
        <v>0</v>
      </c>
      <c r="V830" s="540" t="n">
        <f aca="false">IF($O830&gt;$W$4,IF($O830&lt;=4,ROUND($H830*($O830+0.5)*2,2),0),0)</f>
        <v>0</v>
      </c>
      <c r="W830" s="541" t="n">
        <f aca="false">IF($O830&gt;$W$4,IF($O830&gt;4,ROUND($H830*($O830+0.5)*2,2),0),0)</f>
        <v>0</v>
      </c>
      <c r="X830" s="558" t="str">
        <f aca="false">A830</f>
        <v>RJ2</v>
      </c>
      <c r="Y830" s="560" t="n">
        <f aca="false">IF($D830=0.4,1.2,IF($D830=0.6,1.2,IF($D830=0.8,1.3,IF($D830=1,1.5,IF($D830=1.2,1.7,IF($D830&lt;=2,2,"--"))))))</f>
        <v>1.2</v>
      </c>
      <c r="Z830" s="564" t="s">
        <v>1151</v>
      </c>
      <c r="AA830" s="561" t="n">
        <f aca="false">Y830</f>
        <v>1.2</v>
      </c>
      <c r="AB830" s="543" t="n">
        <f aca="false">IF($Y830="--","--",I830)</f>
        <v>1.196</v>
      </c>
      <c r="AC830" s="544" t="n">
        <f aca="false">IF($Y830="--","--",IF(D830&gt;1.5,0.15,ROUND($D830*0.1,2)))</f>
        <v>0.04</v>
      </c>
      <c r="AD830" s="544" t="n">
        <f aca="false">IF($Y830="--","--",0.15)</f>
        <v>0.15</v>
      </c>
      <c r="AE830" s="545" t="n">
        <f aca="false">IF($Y830="--","--",ROUND(AB830+AC830+AD830,2))</f>
        <v>1.39</v>
      </c>
      <c r="AF830" s="565" t="n">
        <f aca="false">IF($Y830="--","--",IF($AB830&lt;=2,$Y830+1,($Y830+1)+ROUNDUP($AB830-2,0)*0.1))</f>
        <v>2.2</v>
      </c>
      <c r="AG830" s="566" t="n">
        <f aca="false">IF($D830=0.4,0.92,IF($D830=0.6,0.68,IF($D830=0.8,0.74,IF($D830=1,0.7,IF($D830=1.2,0.66,IF($D830=1.5,0.6,IF($D830&lt;=2,(2.4-(D830+0.3)),"--")))))))</f>
        <v>0.92</v>
      </c>
      <c r="AH830" s="547" t="n">
        <f aca="false">IF($Y830="--","--",IF($AE830&lt;=$W$4,ROUND(IF($AE830&lt;1.5,$AE830*$AF830*$AG830,1.5*$AF830*$AG830),2),0))</f>
        <v>2.81</v>
      </c>
      <c r="AI830" s="547" t="n">
        <f aca="false">IF($Y830="--","--",IF($AE830&gt;$W$4,ROUND(IF($AE830&lt;1.5,$AE830*$AF830*$AG830,1.5*$AF830*$AG830),2),0))</f>
        <v>0</v>
      </c>
      <c r="AJ830" s="547" t="n">
        <f aca="false">IF($Y830="--","--",IF($AE830&gt;$W$4,ROUND(IF($AE830&lt;1.5,0,IF($AE830&gt;3,1.5*$AF830*$AG830,($AE830-1.5)*$AF830*$AG830)),2),0))</f>
        <v>0</v>
      </c>
      <c r="AK830" s="547" t="n">
        <f aca="false">IF($Y830="--","--",IF($AE830&gt;$W$4,ROUND(IF($AE830&lt;3,0,IF($AE830&gt;4.5,1.5*$AF830*$AG830,($AE830-3)*$AF830*$AG830)),2),0))</f>
        <v>0</v>
      </c>
      <c r="AL830" s="547" t="n">
        <f aca="false">IF($Y830="--","--",IF($AE830&gt;$W$4,ROUND(IF($AE830&lt;4.5,0,IF($AE830&gt;6,($AE830-4.5)*$AF830*$AG830,($AE830-4.5)*$AF830*$AG830)),2),0))</f>
        <v>0</v>
      </c>
      <c r="AM830" s="544" t="n">
        <f aca="false">IF($Y830="--","--",IF($AE830&gt;$W$4,IF($AE830&lt;=4,ROUND(($AG830*4)*($AE830+0.5)*2,2),0),0))</f>
        <v>0</v>
      </c>
      <c r="AN830" s="548" t="n">
        <f aca="false">IF($Y830="--","--",IF($AE830&gt;$W$4,IF($AE830&gt;4,ROUND(($AG830*4)*($AE830+0.5)*2,2),0),0))</f>
        <v>0</v>
      </c>
      <c r="AO830" s="558" t="s">
        <v>1873</v>
      </c>
      <c r="AP830" s="570" t="s">
        <v>10</v>
      </c>
      <c r="AQ830" s="571" t="s">
        <v>1874</v>
      </c>
      <c r="AR830" s="560" t="n">
        <v>0.4</v>
      </c>
      <c r="AS830" s="561"/>
      <c r="AT830" s="561"/>
      <c r="AU830" s="562" t="n">
        <v>35</v>
      </c>
      <c r="AV830" s="560" t="n">
        <f aca="false">IF($Y830="--","--",Y830+0.2)</f>
        <v>1.4</v>
      </c>
      <c r="AW830" s="564" t="s">
        <v>1151</v>
      </c>
      <c r="AX830" s="561" t="n">
        <f aca="false">AV830</f>
        <v>1.4</v>
      </c>
      <c r="AY830" s="538" t="n">
        <f aca="false">IF(D830&gt;2,AU830,AU830-AV830)</f>
        <v>33.6</v>
      </c>
      <c r="AZ830" s="538" t="n">
        <f aca="false">N830</f>
        <v>0.1</v>
      </c>
      <c r="BA830" s="538" t="n">
        <f aca="false">P830</f>
        <v>1.08</v>
      </c>
      <c r="BB830" s="537" t="n">
        <f aca="false">IF(F830=0,IF(ROUND(AY830*(((N830*P830)+(((D830+M830*2)/6)*P830))-ROUND(((D830+M830*2)^2)*((PI()*96.379/(4*360))-((SIN((96.379/2)*PI()/180))*(COS((96.379/2)*PI()/180))/4)),4)),2),ROUND(AY830*(((N830*P830)+(((D830+M830*2)/4)*P830))-ROUND(((D830+M830*2)^2)*((PI()*120/(4*360))-((SIN((120/2)*PI()/180))*(COS((120/2)*PI()/180))/4)),4)),2)),0)</f>
        <v>6.79</v>
      </c>
      <c r="BC830" s="549" t="n">
        <f aca="false">IF(F830&gt;0,ROUND(AY830*N830*P830,2),0)</f>
        <v>0</v>
      </c>
      <c r="BD830" s="549" t="n">
        <f aca="false">SUM(Q830:U830,AH830:AL830)</f>
        <v>50.44</v>
      </c>
      <c r="BE830" s="549" t="n">
        <f aca="false">IF(F830=0,ROUND((PI()*((D830+M830*2)^2)/4)*AY830,2),ROUND((D830+M830*2)*(F830+M830*2)*AY830,2))</f>
        <v>6.08</v>
      </c>
      <c r="BF830" s="572" t="n">
        <f aca="false">IF(($I830+M830-0.15)&lt;=2,($I830+M830+0.15),IF(($I830+M830)&lt;=3,2.35,($I830+M830+0.2)-0.85))</f>
        <v>1.386</v>
      </c>
      <c r="BG830" s="572" t="n">
        <f aca="false">IF(D830&gt;2,(I830-F830-M830-0.11),IF(($I830+M830)&lt;=2,0,IF(($I830+M830)&gt;3,0.85,(I830+M830+0.2-BF830))))</f>
        <v>0</v>
      </c>
      <c r="BH830" s="572" t="n">
        <f aca="false">IF(D830&gt;2,ROUND(((1.42+0.4)+(0.91+0.4))*2*BG830,2),ROUND(AV830*AX830*BF830,2))</f>
        <v>2.72</v>
      </c>
      <c r="BI830" s="572" t="n">
        <f aca="false">ROUND(((PI()*0.9^2)/4)*BG830,2)</f>
        <v>0</v>
      </c>
      <c r="BJ830" s="550" t="n">
        <f aca="false">ROUND(BD830-BE830-BH830-BI830-BB830-BC830,2)</f>
        <v>34.85</v>
      </c>
      <c r="BK830" s="516"/>
    </row>
    <row r="831" customFormat="false" ht="14.25" hidden="false" customHeight="false" outlineLevel="0" collapsed="false">
      <c r="A831" s="558" t="s">
        <v>1874</v>
      </c>
      <c r="B831" s="570" t="s">
        <v>10</v>
      </c>
      <c r="C831" s="571" t="s">
        <v>1875</v>
      </c>
      <c r="D831" s="560" t="n">
        <v>0.4</v>
      </c>
      <c r="E831" s="561"/>
      <c r="F831" s="561"/>
      <c r="G831" s="560" t="s">
        <v>1150</v>
      </c>
      <c r="H831" s="562" t="n">
        <v>35</v>
      </c>
      <c r="I831" s="563" t="n">
        <v>1.046</v>
      </c>
      <c r="J831" s="563" t="n">
        <v>1.016</v>
      </c>
      <c r="K831" s="536" t="n">
        <v>0</v>
      </c>
      <c r="L831" s="537" t="n">
        <f aca="false">ROUND((I831+J831)/2,2)</f>
        <v>1.03</v>
      </c>
      <c r="M831" s="538" t="n">
        <f aca="false">IF(F831=0,ROUND($D831*0.1,2),IF(D831&gt;2.8,0.18,0.15))</f>
        <v>0.04</v>
      </c>
      <c r="N831" s="538" t="n">
        <f aca="false">IF(F831=0,IF(ROUND($D831/4,2),IF(ROUND(($D831*1.2)/6,2)&lt;0.1,0.1,ROUND(($D831*1.2)/6,2))),0.5)</f>
        <v>0.1</v>
      </c>
      <c r="O831" s="537" t="n">
        <f aca="false">L831+M831+N831</f>
        <v>1.17</v>
      </c>
      <c r="P831" s="537" t="n">
        <f aca="false">IF(O831&lt;2,(D831+M831*2)+0.6,(D831+M831*2)+0.6+ROUNDUP(O831-2,0)*0.1)</f>
        <v>1.08</v>
      </c>
      <c r="Q831" s="539" t="n">
        <f aca="false">IF($O831&lt;=$W$4,ROUND(IF($O831&lt;1.5,$O831*$H831*$P831,1.5*$H831*$P831),2),0)</f>
        <v>44.23</v>
      </c>
      <c r="R831" s="539" t="n">
        <f aca="false">IF($O831&gt;$W$4,ROUND(IF($O831&lt;1.5,$O831*$H831*$P831,1.5*$H831*$P831),2),0)</f>
        <v>0</v>
      </c>
      <c r="S831" s="539" t="n">
        <f aca="false">IF($O831&gt;$W$4,ROUND(IF($O831&lt;1.5,0,IF($O831&gt;3,1.5*$H831*$P831,($O831-1.5)*$H831*$P831)),2),0)</f>
        <v>0</v>
      </c>
      <c r="T831" s="539" t="n">
        <f aca="false">IF($O831&gt;$W$4,ROUND(IF($O831&lt;3,0,IF($O831&gt;4.5,1.5*$H831*$P831,($O831-3)*$H831*$P831)),2),0)</f>
        <v>0</v>
      </c>
      <c r="U831" s="539" t="n">
        <f aca="false">IF($O831&gt;$W$4,ROUND(IF($O831&lt;4.5,0,IF($O831&gt;6,($O831-4.5)*$H831*$P831,($O831-4.5)*$H831*$P831)),2),0)</f>
        <v>0</v>
      </c>
      <c r="V831" s="540" t="n">
        <f aca="false">IF($O831&gt;$W$4,IF($O831&lt;=4,ROUND($H831*($O831+0.5)*2,2),0),0)</f>
        <v>0</v>
      </c>
      <c r="W831" s="541" t="n">
        <f aca="false">IF($O831&gt;$W$4,IF($O831&gt;4,ROUND($H831*($O831+0.5)*2,2),0),0)</f>
        <v>0</v>
      </c>
      <c r="X831" s="558" t="str">
        <f aca="false">A831</f>
        <v>RJ3</v>
      </c>
      <c r="Y831" s="560" t="n">
        <f aca="false">IF($D831=0.4,1.2,IF($D831=0.6,1.2,IF($D831=0.8,1.3,IF($D831=1,1.5,IF($D831=1.2,1.7,IF($D831&lt;=2,2,"--"))))))</f>
        <v>1.2</v>
      </c>
      <c r="Z831" s="564" t="s">
        <v>1151</v>
      </c>
      <c r="AA831" s="561" t="n">
        <f aca="false">Y831</f>
        <v>1.2</v>
      </c>
      <c r="AB831" s="543" t="n">
        <f aca="false">IF($Y831="--","--",I831)</f>
        <v>1.046</v>
      </c>
      <c r="AC831" s="544" t="n">
        <f aca="false">IF($Y831="--","--",IF(D831&gt;1.5,0.15,ROUND($D831*0.1,2)))</f>
        <v>0.04</v>
      </c>
      <c r="AD831" s="544" t="n">
        <f aca="false">IF($Y831="--","--",0.15)</f>
        <v>0.15</v>
      </c>
      <c r="AE831" s="545" t="n">
        <f aca="false">IF($Y831="--","--",ROUND(AB831+AC831+AD831,2))</f>
        <v>1.24</v>
      </c>
      <c r="AF831" s="565" t="n">
        <f aca="false">IF($Y831="--","--",IF($AB831&lt;=2,$Y831+1,($Y831+1)+ROUNDUP($AB831-2,0)*0.1))</f>
        <v>2.2</v>
      </c>
      <c r="AG831" s="566" t="n">
        <f aca="false">IF($D831=0.4,0.92,IF($D831=0.6,0.68,IF($D831=0.8,0.74,IF($D831=1,0.7,IF($D831=1.2,0.66,IF($D831=1.5,0.6,IF($D831&lt;=2,(2.4-(D831+0.3)),"--")))))))</f>
        <v>0.92</v>
      </c>
      <c r="AH831" s="547" t="n">
        <f aca="false">IF($Y831="--","--",IF($AE831&lt;=$W$4,ROUND(IF($AE831&lt;1.5,$AE831*$AF831*$AG831,1.5*$AF831*$AG831),2),0))</f>
        <v>2.51</v>
      </c>
      <c r="AI831" s="547" t="n">
        <f aca="false">IF($Y831="--","--",IF($AE831&gt;$W$4,ROUND(IF($AE831&lt;1.5,$AE831*$AF831*$AG831,1.5*$AF831*$AG831),2),0))</f>
        <v>0</v>
      </c>
      <c r="AJ831" s="547" t="n">
        <f aca="false">IF($Y831="--","--",IF($AE831&gt;$W$4,ROUND(IF($AE831&lt;1.5,0,IF($AE831&gt;3,1.5*$AF831*$AG831,($AE831-1.5)*$AF831*$AG831)),2),0))</f>
        <v>0</v>
      </c>
      <c r="AK831" s="547" t="n">
        <f aca="false">IF($Y831="--","--",IF($AE831&gt;$W$4,ROUND(IF($AE831&lt;3,0,IF($AE831&gt;4.5,1.5*$AF831*$AG831,($AE831-3)*$AF831*$AG831)),2),0))</f>
        <v>0</v>
      </c>
      <c r="AL831" s="547" t="n">
        <f aca="false">IF($Y831="--","--",IF($AE831&gt;$W$4,ROUND(IF($AE831&lt;4.5,0,IF($AE831&gt;6,($AE831-4.5)*$AF831*$AG831,($AE831-4.5)*$AF831*$AG831)),2),0))</f>
        <v>0</v>
      </c>
      <c r="AM831" s="544" t="n">
        <f aca="false">IF($Y831="--","--",IF($AE831&gt;$W$4,IF($AE831&lt;=4,ROUND(($AG831*4)*($AE831+0.5)*2,2),0),0))</f>
        <v>0</v>
      </c>
      <c r="AN831" s="548" t="n">
        <f aca="false">IF($Y831="--","--",IF($AE831&gt;$W$4,IF($AE831&gt;4,ROUND(($AG831*4)*($AE831+0.5)*2,2),0),0))</f>
        <v>0</v>
      </c>
      <c r="AO831" s="558" t="s">
        <v>1874</v>
      </c>
      <c r="AP831" s="570" t="s">
        <v>10</v>
      </c>
      <c r="AQ831" s="571" t="s">
        <v>1875</v>
      </c>
      <c r="AR831" s="560" t="n">
        <v>0.4</v>
      </c>
      <c r="AS831" s="561"/>
      <c r="AT831" s="561"/>
      <c r="AU831" s="562" t="n">
        <v>35</v>
      </c>
      <c r="AV831" s="560" t="n">
        <f aca="false">IF($Y831="--","--",Y831+0.2)</f>
        <v>1.4</v>
      </c>
      <c r="AW831" s="564" t="s">
        <v>1151</v>
      </c>
      <c r="AX831" s="561" t="n">
        <f aca="false">AV831</f>
        <v>1.4</v>
      </c>
      <c r="AY831" s="538" t="n">
        <f aca="false">IF(D831&gt;2,AU831,AU831-AV831)</f>
        <v>33.6</v>
      </c>
      <c r="AZ831" s="538" t="n">
        <f aca="false">N831</f>
        <v>0.1</v>
      </c>
      <c r="BA831" s="538" t="n">
        <f aca="false">P831</f>
        <v>1.08</v>
      </c>
      <c r="BB831" s="537" t="n">
        <f aca="false">IF(F831=0,IF(ROUND(AY831*(((N831*P831)+(((D831+M831*2)/6)*P831))-ROUND(((D831+M831*2)^2)*((PI()*96.379/(4*360))-((SIN((96.379/2)*PI()/180))*(COS((96.379/2)*PI()/180))/4)),4)),2),ROUND(AY831*(((N831*P831)+(((D831+M831*2)/4)*P831))-ROUND(((D831+M831*2)^2)*((PI()*120/(4*360))-((SIN((120/2)*PI()/180))*(COS((120/2)*PI()/180))/4)),4)),2)),0)</f>
        <v>6.79</v>
      </c>
      <c r="BC831" s="549" t="n">
        <f aca="false">IF(F831&gt;0,ROUND(AY831*N831*P831,2),0)</f>
        <v>0</v>
      </c>
      <c r="BD831" s="549" t="n">
        <f aca="false">SUM(Q831:U831,AH831:AL831)</f>
        <v>46.74</v>
      </c>
      <c r="BE831" s="549" t="n">
        <f aca="false">IF(F831=0,ROUND((PI()*((D831+M831*2)^2)/4)*AY831,2),ROUND((D831+M831*2)*(F831+M831*2)*AY831,2))</f>
        <v>6.08</v>
      </c>
      <c r="BF831" s="572" t="n">
        <f aca="false">IF(($I831+M831-0.15)&lt;=2,($I831+M831+0.15),IF(($I831+M831)&lt;=3,2.35,($I831+M831+0.2)-0.85))</f>
        <v>1.236</v>
      </c>
      <c r="BG831" s="572" t="n">
        <f aca="false">IF(D831&gt;2,(I831-F831-M831-0.11),IF(($I831+M831)&lt;=2,0,IF(($I831+M831)&gt;3,0.85,(I831+M831+0.2-BF831))))</f>
        <v>0</v>
      </c>
      <c r="BH831" s="572" t="n">
        <f aca="false">IF(D831&gt;2,ROUND(((1.42+0.4)+(0.91+0.4))*2*BG831,2),ROUND(AV831*AX831*BF831,2))</f>
        <v>2.42</v>
      </c>
      <c r="BI831" s="572" t="n">
        <f aca="false">ROUND(((PI()*0.9^2)/4)*BG831,2)</f>
        <v>0</v>
      </c>
      <c r="BJ831" s="550" t="n">
        <f aca="false">ROUND(BD831-BE831-BH831-BI831-BB831-BC831,2)</f>
        <v>31.45</v>
      </c>
      <c r="BK831" s="516"/>
    </row>
    <row r="832" customFormat="false" ht="14.25" hidden="false" customHeight="false" outlineLevel="0" collapsed="false">
      <c r="A832" s="558" t="s">
        <v>1875</v>
      </c>
      <c r="B832" s="570" t="s">
        <v>10</v>
      </c>
      <c r="C832" s="571" t="s">
        <v>1876</v>
      </c>
      <c r="D832" s="560" t="n">
        <v>0.4</v>
      </c>
      <c r="E832" s="561"/>
      <c r="F832" s="561"/>
      <c r="G832" s="560" t="s">
        <v>1155</v>
      </c>
      <c r="H832" s="562" t="n">
        <v>37</v>
      </c>
      <c r="I832" s="563" t="n">
        <v>1.016</v>
      </c>
      <c r="J832" s="563" t="n">
        <v>0.9824</v>
      </c>
      <c r="K832" s="536" t="n">
        <v>0</v>
      </c>
      <c r="L832" s="537" t="n">
        <f aca="false">ROUND((I832+J832)/2,2)</f>
        <v>1</v>
      </c>
      <c r="M832" s="538" t="n">
        <f aca="false">IF(F832=0,ROUND($D832*0.1,2),IF(D832&gt;2.8,0.18,0.15))</f>
        <v>0.04</v>
      </c>
      <c r="N832" s="538" t="n">
        <f aca="false">IF(F832=0,IF(ROUND($D832/4,2),IF(ROUND(($D832*1.2)/6,2)&lt;0.1,0.1,ROUND(($D832*1.2)/6,2))),0.5)</f>
        <v>0.1</v>
      </c>
      <c r="O832" s="537" t="n">
        <f aca="false">L832+M832+N832</f>
        <v>1.14</v>
      </c>
      <c r="P832" s="537" t="n">
        <f aca="false">IF(O832&lt;2,(D832+M832*2)+0.6,(D832+M832*2)+0.6+ROUNDUP(O832-2,0)*0.1)</f>
        <v>1.08</v>
      </c>
      <c r="Q832" s="539" t="n">
        <f aca="false">IF($O832&lt;=$W$4,ROUND(IF($O832&lt;1.5,$O832*$H832*$P832,1.5*$H832*$P832),2),0)</f>
        <v>45.55</v>
      </c>
      <c r="R832" s="539" t="n">
        <f aca="false">IF($O832&gt;$W$4,ROUND(IF($O832&lt;1.5,$O832*$H832*$P832,1.5*$H832*$P832),2),0)</f>
        <v>0</v>
      </c>
      <c r="S832" s="539" t="n">
        <f aca="false">IF($O832&gt;$W$4,ROUND(IF($O832&lt;1.5,0,IF($O832&gt;3,1.5*$H832*$P832,($O832-1.5)*$H832*$P832)),2),0)</f>
        <v>0</v>
      </c>
      <c r="T832" s="539" t="n">
        <f aca="false">IF($O832&gt;$W$4,ROUND(IF($O832&lt;3,0,IF($O832&gt;4.5,1.5*$H832*$P832,($O832-3)*$H832*$P832)),2),0)</f>
        <v>0</v>
      </c>
      <c r="U832" s="539" t="n">
        <f aca="false">IF($O832&gt;$W$4,ROUND(IF($O832&lt;4.5,0,IF($O832&gt;6,($O832-4.5)*$H832*$P832,($O832-4.5)*$H832*$P832)),2),0)</f>
        <v>0</v>
      </c>
      <c r="V832" s="540" t="n">
        <f aca="false">IF($O832&gt;$W$4,IF($O832&lt;=4,ROUND($H832*($O832+0.5)*2,2),0),0)</f>
        <v>0</v>
      </c>
      <c r="W832" s="541" t="n">
        <f aca="false">IF($O832&gt;$W$4,IF($O832&gt;4,ROUND($H832*($O832+0.5)*2,2),0),0)</f>
        <v>0</v>
      </c>
      <c r="X832" s="558" t="str">
        <f aca="false">A832</f>
        <v>RJ4</v>
      </c>
      <c r="Y832" s="560" t="n">
        <f aca="false">IF($D832=0.4,1.2,IF($D832=0.6,1.2,IF($D832=0.8,1.3,IF($D832=1,1.5,IF($D832=1.2,1.7,IF($D832&lt;=2,2,"--"))))))</f>
        <v>1.2</v>
      </c>
      <c r="Z832" s="564" t="s">
        <v>1151</v>
      </c>
      <c r="AA832" s="561" t="n">
        <f aca="false">Y832</f>
        <v>1.2</v>
      </c>
      <c r="AB832" s="543" t="n">
        <f aca="false">IF($Y832="--","--",I832)</f>
        <v>1.016</v>
      </c>
      <c r="AC832" s="544" t="n">
        <f aca="false">IF($Y832="--","--",IF(D832&gt;1.5,0.15,ROUND($D832*0.1,2)))</f>
        <v>0.04</v>
      </c>
      <c r="AD832" s="544" t="n">
        <f aca="false">IF($Y832="--","--",0.15)</f>
        <v>0.15</v>
      </c>
      <c r="AE832" s="545" t="n">
        <f aca="false">IF($Y832="--","--",ROUND(AB832+AC832+AD832,2))</f>
        <v>1.21</v>
      </c>
      <c r="AF832" s="565" t="n">
        <f aca="false">IF($Y832="--","--",IF($AB832&lt;=2,$Y832+1,($Y832+1)+ROUNDUP($AB832-2,0)*0.1))</f>
        <v>2.2</v>
      </c>
      <c r="AG832" s="566" t="n">
        <f aca="false">IF($D832=0.4,0.92,IF($D832=0.6,0.68,IF($D832=0.8,0.74,IF($D832=1,0.7,IF($D832=1.2,0.66,IF($D832=1.5,0.6,IF($D832&lt;=2,(2.4-(D832+0.3)),"--")))))))</f>
        <v>0.92</v>
      </c>
      <c r="AH832" s="547" t="n">
        <f aca="false">IF($Y832="--","--",IF($AE832&lt;=$W$4,ROUND(IF($AE832&lt;1.5,$AE832*$AF832*$AG832,1.5*$AF832*$AG832),2),0))</f>
        <v>2.45</v>
      </c>
      <c r="AI832" s="547" t="n">
        <f aca="false">IF($Y832="--","--",IF($AE832&gt;$W$4,ROUND(IF($AE832&lt;1.5,$AE832*$AF832*$AG832,1.5*$AF832*$AG832),2),0))</f>
        <v>0</v>
      </c>
      <c r="AJ832" s="547" t="n">
        <f aca="false">IF($Y832="--","--",IF($AE832&gt;$W$4,ROUND(IF($AE832&lt;1.5,0,IF($AE832&gt;3,1.5*$AF832*$AG832,($AE832-1.5)*$AF832*$AG832)),2),0))</f>
        <v>0</v>
      </c>
      <c r="AK832" s="547" t="n">
        <f aca="false">IF($Y832="--","--",IF($AE832&gt;$W$4,ROUND(IF($AE832&lt;3,0,IF($AE832&gt;4.5,1.5*$AF832*$AG832,($AE832-3)*$AF832*$AG832)),2),0))</f>
        <v>0</v>
      </c>
      <c r="AL832" s="547" t="n">
        <f aca="false">IF($Y832="--","--",IF($AE832&gt;$W$4,ROUND(IF($AE832&lt;4.5,0,IF($AE832&gt;6,($AE832-4.5)*$AF832*$AG832,($AE832-4.5)*$AF832*$AG832)),2),0))</f>
        <v>0</v>
      </c>
      <c r="AM832" s="544" t="n">
        <f aca="false">IF($Y832="--","--",IF($AE832&gt;$W$4,IF($AE832&lt;=4,ROUND(($AG832*4)*($AE832+0.5)*2,2),0),0))</f>
        <v>0</v>
      </c>
      <c r="AN832" s="548" t="n">
        <f aca="false">IF($Y832="--","--",IF($AE832&gt;$W$4,IF($AE832&gt;4,ROUND(($AG832*4)*($AE832+0.5)*2,2),0),0))</f>
        <v>0</v>
      </c>
      <c r="AO832" s="558" t="s">
        <v>1875</v>
      </c>
      <c r="AP832" s="570" t="s">
        <v>10</v>
      </c>
      <c r="AQ832" s="571" t="s">
        <v>1876</v>
      </c>
      <c r="AR832" s="560" t="n">
        <v>0.4</v>
      </c>
      <c r="AS832" s="561"/>
      <c r="AT832" s="561"/>
      <c r="AU832" s="562" t="n">
        <v>37</v>
      </c>
      <c r="AV832" s="560" t="n">
        <f aca="false">IF($Y832="--","--",Y832+0.2)</f>
        <v>1.4</v>
      </c>
      <c r="AW832" s="564" t="s">
        <v>1151</v>
      </c>
      <c r="AX832" s="561" t="n">
        <f aca="false">AV832</f>
        <v>1.4</v>
      </c>
      <c r="AY832" s="538" t="n">
        <f aca="false">IF(D832&gt;2,AU832,AU832-AV832)</f>
        <v>35.6</v>
      </c>
      <c r="AZ832" s="538" t="n">
        <f aca="false">N832</f>
        <v>0.1</v>
      </c>
      <c r="BA832" s="538" t="n">
        <f aca="false">P832</f>
        <v>1.08</v>
      </c>
      <c r="BB832" s="537" t="n">
        <f aca="false">IF(F832=0,IF(ROUND(AY832*(((N832*P832)+(((D832+M832*2)/6)*P832))-ROUND(((D832+M832*2)^2)*((PI()*96.379/(4*360))-((SIN((96.379/2)*PI()/180))*(COS((96.379/2)*PI()/180))/4)),4)),2),ROUND(AY832*(((N832*P832)+(((D832+M832*2)/4)*P832))-ROUND(((D832+M832*2)^2)*((PI()*120/(4*360))-((SIN((120/2)*PI()/180))*(COS((120/2)*PI()/180))/4)),4)),2)),0)</f>
        <v>7.2</v>
      </c>
      <c r="BC832" s="549" t="n">
        <f aca="false">IF(F832&gt;0,ROUND(AY832*N832*P832,2),0)</f>
        <v>0</v>
      </c>
      <c r="BD832" s="549" t="n">
        <f aca="false">SUM(Q832:U832,AH832:AL832)</f>
        <v>48</v>
      </c>
      <c r="BE832" s="549" t="n">
        <f aca="false">IF(F832=0,ROUND((PI()*((D832+M832*2)^2)/4)*AY832,2),ROUND((D832+M832*2)*(F832+M832*2)*AY832,2))</f>
        <v>6.44</v>
      </c>
      <c r="BF832" s="572" t="n">
        <f aca="false">IF(($I832+M832-0.15)&lt;=2,($I832+M832+0.15),IF(($I832+M832)&lt;=3,2.35,($I832+M832+0.2)-0.85))</f>
        <v>1.206</v>
      </c>
      <c r="BG832" s="572" t="n">
        <f aca="false">IF(D832&gt;2,(I832-F832-M832-0.11),IF(($I832+M832)&lt;=2,0,IF(($I832+M832)&gt;3,0.85,(I832+M832+0.2-BF832))))</f>
        <v>0</v>
      </c>
      <c r="BH832" s="572" t="n">
        <f aca="false">IF(D832&gt;2,ROUND(((1.42+0.4)+(0.91+0.4))*2*BG832,2),ROUND(AV832*AX832*BF832,2))</f>
        <v>2.36</v>
      </c>
      <c r="BI832" s="572" t="n">
        <f aca="false">ROUND(((PI()*0.9^2)/4)*BG832,2)</f>
        <v>0</v>
      </c>
      <c r="BJ832" s="550" t="n">
        <f aca="false">ROUND(BD832-BE832-BH832-BI832-BB832-BC832,2)</f>
        <v>32</v>
      </c>
      <c r="BK832" s="516"/>
    </row>
    <row r="833" customFormat="false" ht="14.25" hidden="false" customHeight="false" outlineLevel="0" collapsed="false">
      <c r="A833" s="530" t="s">
        <v>1876</v>
      </c>
      <c r="B833" s="531" t="s">
        <v>10</v>
      </c>
      <c r="C833" s="569" t="s">
        <v>1877</v>
      </c>
      <c r="D833" s="533" t="n">
        <v>0.4</v>
      </c>
      <c r="E833" s="534"/>
      <c r="F833" s="534"/>
      <c r="G833" s="533" t="s">
        <v>1155</v>
      </c>
      <c r="H833" s="535" t="n">
        <v>26</v>
      </c>
      <c r="I833" s="536" t="n">
        <v>0.9824</v>
      </c>
      <c r="J833" s="536" t="n">
        <v>1.2505</v>
      </c>
      <c r="K833" s="536" t="n">
        <v>1.1</v>
      </c>
      <c r="L833" s="537" t="n">
        <f aca="false">ROUND((I833+J833)/2,2)</f>
        <v>1.12</v>
      </c>
      <c r="M833" s="538" t="n">
        <f aca="false">IF(F833=0,ROUND($D833*0.1,2),IF(D833&gt;2.8,0.18,0.15))</f>
        <v>0.04</v>
      </c>
      <c r="N833" s="538" t="n">
        <f aca="false">IF(F833=0,IF(ROUND($D833/4,2),IF(ROUND(($D833*1.2)/6,2)&lt;0.1,0.1,ROUND(($D833*1.2)/6,2))),0.5)</f>
        <v>0.1</v>
      </c>
      <c r="O833" s="537" t="n">
        <f aca="false">L833+M833+N833</f>
        <v>1.26</v>
      </c>
      <c r="P833" s="537" t="n">
        <f aca="false">IF(O833&lt;2,(D833+M833*2)+0.6,(D833+M833*2)+0.6+ROUNDUP(O833-2,0)*0.1)</f>
        <v>1.08</v>
      </c>
      <c r="Q833" s="539" t="n">
        <f aca="false">IF($O833&lt;=$W$4,ROUND(IF($O833&lt;1.5,$O833*$H833*$P833,1.5*$H833*$P833),2),0)</f>
        <v>35.38</v>
      </c>
      <c r="R833" s="539" t="n">
        <f aca="false">IF($O833&gt;$W$4,ROUND(IF($O833&lt;1.5,$O833*$H833*$P833,1.5*$H833*$P833),2),0)</f>
        <v>0</v>
      </c>
      <c r="S833" s="539" t="n">
        <f aca="false">IF($O833&gt;$W$4,ROUND(IF($O833&lt;1.5,0,IF($O833&gt;3,1.5*$H833*$P833,($O833-1.5)*$H833*$P833)),2),0)</f>
        <v>0</v>
      </c>
      <c r="T833" s="539" t="n">
        <f aca="false">IF($O833&gt;$W$4,ROUND(IF($O833&lt;3,0,IF($O833&gt;4.5,1.5*$H833*$P833,($O833-3)*$H833*$P833)),2),0)</f>
        <v>0</v>
      </c>
      <c r="U833" s="539" t="n">
        <f aca="false">IF($O833&gt;$W$4,ROUND(IF($O833&lt;4.5,0,IF($O833&gt;6,($O833-4.5)*$H833*$P833,($O833-4.5)*$H833*$P833)),2),0)</f>
        <v>0</v>
      </c>
      <c r="V833" s="540" t="n">
        <f aca="false">IF($O833&gt;$W$4,IF($O833&lt;=4,ROUND($H833*($O833+0.5)*2,2),0),0)</f>
        <v>0</v>
      </c>
      <c r="W833" s="541" t="n">
        <f aca="false">IF($O833&gt;$W$4,IF($O833&gt;4,ROUND($H833*($O833+0.5)*2,2),0),0)</f>
        <v>0</v>
      </c>
      <c r="X833" s="530" t="str">
        <f aca="false">A833</f>
        <v>RJ5</v>
      </c>
      <c r="Y833" s="533" t="n">
        <f aca="false">IF($D833=0.4,1.2,IF($D833=0.6,1.2,IF($D833=0.8,1.3,IF($D833=1,1.5,IF($D833=1.2,1.7,IF($D833&lt;=2,2,"--"))))))</f>
        <v>1.2</v>
      </c>
      <c r="Z833" s="542" t="s">
        <v>1151</v>
      </c>
      <c r="AA833" s="534" t="n">
        <f aca="false">Y833</f>
        <v>1.2</v>
      </c>
      <c r="AB833" s="543" t="n">
        <f aca="false">IF($Y833="--","--",I833)</f>
        <v>0.9824</v>
      </c>
      <c r="AC833" s="544" t="n">
        <f aca="false">IF($Y833="--","--",IF(D833&gt;1.5,0.15,ROUND($D833*0.1,2)))</f>
        <v>0.04</v>
      </c>
      <c r="AD833" s="544" t="n">
        <f aca="false">IF($Y833="--","--",0.15)</f>
        <v>0.15</v>
      </c>
      <c r="AE833" s="545" t="n">
        <f aca="false">IF($Y833="--","--",ROUND(AB833+AC833+AD833,2))</f>
        <v>1.17</v>
      </c>
      <c r="AF833" s="545" t="n">
        <f aca="false">IF($Y833="--","--",IF($AB833&lt;=2,$Y833+1,($Y833+1)+ROUNDUP($AB833-2,0)*0.1))</f>
        <v>2.2</v>
      </c>
      <c r="AG833" s="546" t="n">
        <f aca="false">IF($D833=0.4,0.92,IF($D833=0.6,0.68,IF($D833=0.8,0.74,IF($D833=1,0.7,IF($D833=1.2,0.66,IF($D833=1.5,0.6,IF($D833&lt;=2,(2.4-(D833+0.3)),"--")))))))</f>
        <v>0.92</v>
      </c>
      <c r="AH833" s="547" t="n">
        <f aca="false">IF($Y833="--","--",IF($AE833&lt;=$W$4,ROUND(IF($AE833&lt;1.5,$AE833*$AF833*$AG833,1.5*$AF833*$AG833),2),0))</f>
        <v>2.37</v>
      </c>
      <c r="AI833" s="547" t="n">
        <f aca="false">IF($Y833="--","--",IF($AE833&gt;$W$4,ROUND(IF($AE833&lt;1.5,$AE833*$AF833*$AG833,1.5*$AF833*$AG833),2),0))</f>
        <v>0</v>
      </c>
      <c r="AJ833" s="547" t="n">
        <f aca="false">IF($Y833="--","--",IF($AE833&gt;$W$4,ROUND(IF($AE833&lt;1.5,0,IF($AE833&gt;3,1.5*$AF833*$AG833,($AE833-1.5)*$AF833*$AG833)),2),0))</f>
        <v>0</v>
      </c>
      <c r="AK833" s="547" t="n">
        <f aca="false">IF($Y833="--","--",IF($AE833&gt;$W$4,ROUND(IF($AE833&lt;3,0,IF($AE833&gt;4.5,1.5*$AF833*$AG833,($AE833-3)*$AF833*$AG833)),2),0))</f>
        <v>0</v>
      </c>
      <c r="AL833" s="547" t="n">
        <f aca="false">IF($Y833="--","--",IF($AE833&gt;$W$4,ROUND(IF($AE833&lt;4.5,0,IF($AE833&gt;6,($AE833-4.5)*$AF833*$AG833,($AE833-4.5)*$AF833*$AG833)),2),0))</f>
        <v>0</v>
      </c>
      <c r="AM833" s="544" t="n">
        <f aca="false">IF($Y833="--","--",IF($AE833&gt;$W$4,IF($AE833&lt;=4,ROUND(($AG833*4)*($AE833+0.5)*2,2),0),0))</f>
        <v>0</v>
      </c>
      <c r="AN833" s="548" t="n">
        <f aca="false">IF($Y833="--","--",IF($AE833&gt;$W$4,IF($AE833&gt;4,ROUND(($AG833*4)*($AE833+0.5)*2,2),0),0))</f>
        <v>0</v>
      </c>
      <c r="AO833" s="530" t="s">
        <v>1876</v>
      </c>
      <c r="AP833" s="531" t="s">
        <v>10</v>
      </c>
      <c r="AQ833" s="569" t="s">
        <v>1877</v>
      </c>
      <c r="AR833" s="533" t="n">
        <v>0.4</v>
      </c>
      <c r="AS833" s="534"/>
      <c r="AT833" s="534"/>
      <c r="AU833" s="535" t="n">
        <v>26</v>
      </c>
      <c r="AV833" s="533" t="n">
        <f aca="false">IF($Y833="--","--",Y833+0.2)</f>
        <v>1.4</v>
      </c>
      <c r="AW833" s="542" t="s">
        <v>1151</v>
      </c>
      <c r="AX833" s="534" t="n">
        <f aca="false">AV833</f>
        <v>1.4</v>
      </c>
      <c r="AY833" s="538" t="n">
        <f aca="false">IF(D833&gt;2,AU833,AU833-AV833)</f>
        <v>24.6</v>
      </c>
      <c r="AZ833" s="538" t="n">
        <f aca="false">N833</f>
        <v>0.1</v>
      </c>
      <c r="BA833" s="538" t="n">
        <f aca="false">P833</f>
        <v>1.08</v>
      </c>
      <c r="BB833" s="537" t="n">
        <f aca="false">IF(F833=0,IF(ROUND(AY833*(((N833*P833)+(((D833+M833*2)/6)*P833))-ROUND(((D833+M833*2)^2)*((PI()*96.379/(4*360))-((SIN((96.379/2)*PI()/180))*(COS((96.379/2)*PI()/180))/4)),4)),2),ROUND(AY833*(((N833*P833)+(((D833+M833*2)/4)*P833))-ROUND(((D833+M833*2)^2)*((PI()*120/(4*360))-((SIN((120/2)*PI()/180))*(COS((120/2)*PI()/180))/4)),4)),2)),0)</f>
        <v>4.97</v>
      </c>
      <c r="BC833" s="549" t="n">
        <f aca="false">IF(F833&gt;0,ROUND(AY833*N833*P833,2),0)</f>
        <v>0</v>
      </c>
      <c r="BD833" s="549" t="n">
        <f aca="false">SUM(Q833:U833,AH833:AL833)</f>
        <v>37.75</v>
      </c>
      <c r="BE833" s="549" t="n">
        <f aca="false">IF(F833=0,ROUND((PI()*((D833+M833*2)^2)/4)*AY833,2),ROUND((D833+M833*2)*(F833+M833*2)*AY833,2))</f>
        <v>4.45</v>
      </c>
      <c r="BF833" s="572" t="n">
        <f aca="false">IF(($I833+M833-0.15)&lt;=2,($I833+M833+0.15),IF(($I833+M833)&lt;=3,2.35,($I833+M833+0.2)-0.85))</f>
        <v>1.1724</v>
      </c>
      <c r="BG833" s="572" t="n">
        <f aca="false">IF(D833&gt;2,(I833-F833-M833-0.11),IF(($I833+M833)&lt;=2,0,IF(($I833+M833)&gt;3,0.85,(I833+M833+0.2-BF833))))</f>
        <v>0</v>
      </c>
      <c r="BH833" s="572" t="n">
        <f aca="false">IF(D833&gt;2,ROUND(((1.42+0.4)+(0.91+0.4))*2*BG833,2),ROUND(AV833*AX833*BF833,2))</f>
        <v>2.3</v>
      </c>
      <c r="BI833" s="572" t="n">
        <f aca="false">ROUND(((PI()*0.9^2)/4)*BG833,2)</f>
        <v>0</v>
      </c>
      <c r="BJ833" s="550" t="n">
        <f aca="false">ROUND(BD833-BE833-BH833-BI833-BB833-BC833,2)</f>
        <v>26.03</v>
      </c>
      <c r="BK833" s="516"/>
    </row>
    <row r="834" customFormat="false" ht="14.25" hidden="false" customHeight="false" outlineLevel="0" collapsed="false">
      <c r="A834" s="503"/>
      <c r="B834" s="504"/>
      <c r="C834" s="604"/>
      <c r="D834" s="505"/>
      <c r="E834" s="505"/>
      <c r="F834" s="505"/>
      <c r="G834" s="505"/>
      <c r="H834" s="507"/>
      <c r="I834" s="508"/>
      <c r="J834" s="508"/>
      <c r="K834" s="508"/>
      <c r="L834" s="509"/>
      <c r="M834" s="510"/>
      <c r="N834" s="510"/>
      <c r="O834" s="509"/>
      <c r="P834" s="509"/>
      <c r="Q834" s="511"/>
      <c r="R834" s="511"/>
      <c r="S834" s="511"/>
      <c r="T834" s="511"/>
      <c r="U834" s="511"/>
      <c r="V834" s="512"/>
      <c r="W834" s="513"/>
      <c r="X834" s="503"/>
      <c r="Y834" s="505"/>
      <c r="Z834" s="551"/>
      <c r="AA834" s="505"/>
      <c r="AB834" s="552"/>
      <c r="AC834" s="553"/>
      <c r="AD834" s="553"/>
      <c r="AE834" s="554"/>
      <c r="AF834" s="554"/>
      <c r="AG834" s="551"/>
      <c r="AH834" s="555"/>
      <c r="AI834" s="555"/>
      <c r="AJ834" s="555"/>
      <c r="AK834" s="555"/>
      <c r="AL834" s="555"/>
      <c r="AM834" s="553"/>
      <c r="AN834" s="556"/>
      <c r="AO834" s="503"/>
      <c r="AP834" s="504"/>
      <c r="AQ834" s="604"/>
      <c r="AR834" s="505"/>
      <c r="AS834" s="505"/>
      <c r="AT834" s="505"/>
      <c r="AU834" s="507"/>
      <c r="AV834" s="505"/>
      <c r="AW834" s="551"/>
      <c r="AX834" s="505"/>
      <c r="AY834" s="510"/>
      <c r="AZ834" s="510"/>
      <c r="BA834" s="510"/>
      <c r="BB834" s="509"/>
      <c r="BC834" s="509"/>
      <c r="BD834" s="509"/>
      <c r="BE834" s="509"/>
      <c r="BF834" s="511"/>
      <c r="BG834" s="511"/>
      <c r="BH834" s="511"/>
      <c r="BI834" s="511"/>
      <c r="BJ834" s="515"/>
      <c r="BK834" s="516"/>
    </row>
    <row r="835" s="456" customFormat="true" ht="14.25" hidden="false" customHeight="false" outlineLevel="0" collapsed="false">
      <c r="A835" s="517" t="s">
        <v>1878</v>
      </c>
      <c r="B835" s="504"/>
      <c r="C835" s="504"/>
      <c r="D835" s="505"/>
      <c r="E835" s="505"/>
      <c r="F835" s="505"/>
      <c r="G835" s="506"/>
      <c r="H835" s="507"/>
      <c r="I835" s="508"/>
      <c r="J835" s="508"/>
      <c r="K835" s="508"/>
      <c r="L835" s="509"/>
      <c r="M835" s="510"/>
      <c r="N835" s="510"/>
      <c r="O835" s="509"/>
      <c r="P835" s="509"/>
      <c r="Q835" s="511"/>
      <c r="R835" s="511"/>
      <c r="S835" s="511"/>
      <c r="T835" s="511"/>
      <c r="U835" s="511"/>
      <c r="V835" s="512"/>
      <c r="W835" s="513"/>
      <c r="X835" s="518" t="str">
        <f aca="false">$A835</f>
        <v>BACIA RK - BACIA ROMANA (K)</v>
      </c>
      <c r="Y835" s="505"/>
      <c r="Z835" s="551"/>
      <c r="AA835" s="505"/>
      <c r="AB835" s="552"/>
      <c r="AC835" s="553"/>
      <c r="AD835" s="553"/>
      <c r="AE835" s="554"/>
      <c r="AF835" s="554"/>
      <c r="AG835" s="551"/>
      <c r="AH835" s="555"/>
      <c r="AI835" s="555"/>
      <c r="AJ835" s="555"/>
      <c r="AK835" s="555"/>
      <c r="AL835" s="555"/>
      <c r="AM835" s="553"/>
      <c r="AN835" s="556"/>
      <c r="AO835" s="518" t="str">
        <f aca="false">$A835</f>
        <v>BACIA RK - BACIA ROMANA (K)</v>
      </c>
      <c r="AP835" s="504"/>
      <c r="AQ835" s="504"/>
      <c r="AR835" s="505"/>
      <c r="AS835" s="505"/>
      <c r="AT835" s="505"/>
      <c r="AU835" s="507"/>
      <c r="AV835" s="506"/>
      <c r="AW835" s="506"/>
      <c r="AX835" s="506"/>
      <c r="AY835" s="510"/>
      <c r="AZ835" s="510"/>
      <c r="BA835" s="510"/>
      <c r="BB835" s="509"/>
      <c r="BC835" s="509"/>
      <c r="BD835" s="509"/>
      <c r="BE835" s="509"/>
      <c r="BF835" s="509"/>
      <c r="BG835" s="509"/>
      <c r="BH835" s="509"/>
      <c r="BI835" s="509"/>
      <c r="BJ835" s="515"/>
      <c r="BK835" s="516"/>
    </row>
    <row r="836" customFormat="false" ht="14.25" hidden="false" customHeight="false" outlineLevel="0" collapsed="false">
      <c r="A836" s="557" t="s">
        <v>1879</v>
      </c>
      <c r="B836" s="504"/>
      <c r="C836" s="504"/>
      <c r="D836" s="505"/>
      <c r="E836" s="505"/>
      <c r="F836" s="505"/>
      <c r="G836" s="506"/>
      <c r="H836" s="507"/>
      <c r="I836" s="508"/>
      <c r="J836" s="508"/>
      <c r="K836" s="508"/>
      <c r="L836" s="509"/>
      <c r="M836" s="510"/>
      <c r="N836" s="510"/>
      <c r="O836" s="509"/>
      <c r="P836" s="509"/>
      <c r="Q836" s="511"/>
      <c r="R836" s="511"/>
      <c r="S836" s="511"/>
      <c r="T836" s="511"/>
      <c r="U836" s="511"/>
      <c r="V836" s="512"/>
      <c r="W836" s="513"/>
      <c r="X836" s="528" t="str">
        <f aca="false">$A836</f>
        <v>RUA TENOR ROBERTO CALHEIROS DE MIRANDA</v>
      </c>
      <c r="Y836" s="522"/>
      <c r="Z836" s="522"/>
      <c r="AA836" s="522"/>
      <c r="AB836" s="525"/>
      <c r="AC836" s="525"/>
      <c r="AD836" s="525"/>
      <c r="AE836" s="525"/>
      <c r="AF836" s="523"/>
      <c r="AG836" s="525"/>
      <c r="AH836" s="525"/>
      <c r="AI836" s="525"/>
      <c r="AJ836" s="525"/>
      <c r="AK836" s="525"/>
      <c r="AL836" s="525"/>
      <c r="AM836" s="525"/>
      <c r="AN836" s="527"/>
      <c r="AO836" s="557" t="str">
        <f aca="false">$A836</f>
        <v>RUA TENOR ROBERTO CALHEIROS DE MIRANDA</v>
      </c>
      <c r="AP836" s="504"/>
      <c r="AQ836" s="504"/>
      <c r="AR836" s="505"/>
      <c r="AS836" s="505"/>
      <c r="AT836" s="505"/>
      <c r="AU836" s="507"/>
      <c r="AV836" s="506"/>
      <c r="AW836" s="506"/>
      <c r="AX836" s="506"/>
      <c r="AY836" s="510"/>
      <c r="AZ836" s="510"/>
      <c r="BA836" s="510"/>
      <c r="BB836" s="509"/>
      <c r="BC836" s="509"/>
      <c r="BD836" s="509"/>
      <c r="BE836" s="509"/>
      <c r="BF836" s="509"/>
      <c r="BG836" s="509"/>
      <c r="BH836" s="509"/>
      <c r="BI836" s="509"/>
      <c r="BJ836" s="515"/>
      <c r="BK836" s="516"/>
    </row>
    <row r="837" customFormat="false" ht="14.25" hidden="false" customHeight="false" outlineLevel="0" collapsed="false">
      <c r="A837" s="558" t="s">
        <v>1880</v>
      </c>
      <c r="B837" s="570" t="s">
        <v>10</v>
      </c>
      <c r="C837" s="571" t="s">
        <v>1881</v>
      </c>
      <c r="D837" s="560" t="n">
        <v>0.4</v>
      </c>
      <c r="E837" s="561"/>
      <c r="F837" s="561"/>
      <c r="G837" s="560" t="s">
        <v>1150</v>
      </c>
      <c r="H837" s="562" t="n">
        <v>40</v>
      </c>
      <c r="I837" s="563" t="n">
        <v>1.221</v>
      </c>
      <c r="J837" s="563" t="n">
        <v>1.221</v>
      </c>
      <c r="K837" s="536" t="n">
        <v>0.084</v>
      </c>
      <c r="L837" s="537" t="n">
        <f aca="false">ROUND((I837+J837)/2,2)</f>
        <v>1.22</v>
      </c>
      <c r="M837" s="538" t="n">
        <f aca="false">IF(F837=0,ROUND($D837*0.1,2),IF(D837&gt;2.8,0.18,0.15))</f>
        <v>0.04</v>
      </c>
      <c r="N837" s="538" t="n">
        <f aca="false">IF(F837=0,IF(ROUND($D837/4,2),IF(ROUND(($D837*1.2)/6,2)&lt;0.1,0.1,ROUND(($D837*1.2)/6,2))),0.5)</f>
        <v>0.1</v>
      </c>
      <c r="O837" s="537" t="n">
        <f aca="false">L837+M837+N837</f>
        <v>1.36</v>
      </c>
      <c r="P837" s="537" t="n">
        <f aca="false">IF(O837&lt;2,(D837+M837*2)+0.6,(D837+M837*2)+0.6+ROUNDUP(O837-2,0)*0.1)</f>
        <v>1.08</v>
      </c>
      <c r="Q837" s="539" t="n">
        <f aca="false">IF($O837&lt;=$W$4,ROUND(IF($O837&lt;1.5,$O837*$H837*$P837,1.5*$H837*$P837),2),0)</f>
        <v>58.75</v>
      </c>
      <c r="R837" s="539" t="n">
        <f aca="false">IF($O837&gt;$W$4,ROUND(IF($O837&lt;1.5,$O837*$H837*$P837,1.5*$H837*$P837),2),0)</f>
        <v>0</v>
      </c>
      <c r="S837" s="539" t="n">
        <f aca="false">IF($O837&gt;$W$4,ROUND(IF($O837&lt;1.5,0,IF($O837&gt;3,1.5*$H837*$P837,($O837-1.5)*$H837*$P837)),2),0)</f>
        <v>0</v>
      </c>
      <c r="T837" s="539" t="n">
        <f aca="false">IF($O837&gt;$W$4,ROUND(IF($O837&lt;3,0,IF($O837&gt;4.5,1.5*$H837*$P837,($O837-3)*$H837*$P837)),2),0)</f>
        <v>0</v>
      </c>
      <c r="U837" s="539" t="n">
        <f aca="false">IF($O837&gt;$W$4,ROUND(IF($O837&lt;4.5,0,IF($O837&gt;6,($O837-4.5)*$H837*$P837,($O837-4.5)*$H837*$P837)),2),0)</f>
        <v>0</v>
      </c>
      <c r="V837" s="540" t="n">
        <f aca="false">IF($O837&gt;$W$4,IF($O837&lt;=4,ROUND($H837*($O837+0.5)*2,2),0),0)</f>
        <v>0</v>
      </c>
      <c r="W837" s="541" t="n">
        <f aca="false">IF($O837&gt;$W$4,IF($O837&gt;4,ROUND($H837*($O837+0.5)*2,2),0),0)</f>
        <v>0</v>
      </c>
      <c r="X837" s="558" t="str">
        <f aca="false">A837</f>
        <v>RK1</v>
      </c>
      <c r="Y837" s="560" t="n">
        <f aca="false">IF($D837=0.4,1.2,IF($D837=0.6,1.2,IF($D837=0.8,1.3,IF($D837=1,1.5,IF($D837=1.2,1.7,IF($D837&lt;=2,2,"--"))))))</f>
        <v>1.2</v>
      </c>
      <c r="Z837" s="564" t="s">
        <v>1151</v>
      </c>
      <c r="AA837" s="561" t="n">
        <f aca="false">Y837</f>
        <v>1.2</v>
      </c>
      <c r="AB837" s="543" t="n">
        <f aca="false">IF($Y837="--","--",I837)</f>
        <v>1.221</v>
      </c>
      <c r="AC837" s="544" t="n">
        <f aca="false">IF($Y837="--","--",IF(D837&gt;1.5,0.15,ROUND($D837*0.1,2)))</f>
        <v>0.04</v>
      </c>
      <c r="AD837" s="544" t="n">
        <f aca="false">IF($Y837="--","--",0.15)</f>
        <v>0.15</v>
      </c>
      <c r="AE837" s="545" t="n">
        <f aca="false">IF($Y837="--","--",ROUND(AB837+AC837+AD837,2))</f>
        <v>1.41</v>
      </c>
      <c r="AF837" s="565" t="n">
        <f aca="false">IF($Y837="--","--",IF($AB837&lt;=2,$Y837+1,($Y837+1)+ROUNDUP($AB837-2,0)*0.1))</f>
        <v>2.2</v>
      </c>
      <c r="AG837" s="566" t="n">
        <f aca="false">IF($D837=0.4,0.92,IF($D837=0.6,0.68,IF($D837=0.8,0.74,IF($D837=1,0.7,IF($D837=1.2,0.66,IF($D837=1.5,0.6,IF($D837&lt;=2,(2.4-(D837+0.3)),"--")))))))</f>
        <v>0.92</v>
      </c>
      <c r="AH837" s="547" t="n">
        <f aca="false">IF($Y837="--","--",IF($AE837&lt;=$W$4,ROUND(IF($AE837&lt;1.5,$AE837*$AF837*$AG837,1.5*$AF837*$AG837),2),0))</f>
        <v>2.85</v>
      </c>
      <c r="AI837" s="547" t="n">
        <f aca="false">IF($Y837="--","--",IF($AE837&gt;$W$4,ROUND(IF($AE837&lt;1.5,$AE837*$AF837*$AG837,1.5*$AF837*$AG837),2),0))</f>
        <v>0</v>
      </c>
      <c r="AJ837" s="547" t="n">
        <f aca="false">IF($Y837="--","--",IF($AE837&gt;$W$4,ROUND(IF($AE837&lt;1.5,0,IF($AE837&gt;3,1.5*$AF837*$AG837,($AE837-1.5)*$AF837*$AG837)),2),0))</f>
        <v>0</v>
      </c>
      <c r="AK837" s="547" t="n">
        <f aca="false">IF($Y837="--","--",IF($AE837&gt;$W$4,ROUND(IF($AE837&lt;3,0,IF($AE837&gt;4.5,1.5*$AF837*$AG837,($AE837-3)*$AF837*$AG837)),2),0))</f>
        <v>0</v>
      </c>
      <c r="AL837" s="547" t="n">
        <f aca="false">IF($Y837="--","--",IF($AE837&gt;$W$4,ROUND(IF($AE837&lt;4.5,0,IF($AE837&gt;6,($AE837-4.5)*$AF837*$AG837,($AE837-4.5)*$AF837*$AG837)),2),0))</f>
        <v>0</v>
      </c>
      <c r="AM837" s="544" t="n">
        <f aca="false">IF($Y837="--","--",IF($AE837&gt;$W$4,IF($AE837&lt;=4,ROUND(($AG837*4)*($AE837+0.5)*2,2),0),0))</f>
        <v>0</v>
      </c>
      <c r="AN837" s="548" t="n">
        <f aca="false">IF($Y837="--","--",IF($AE837&gt;$W$4,IF($AE837&gt;4,ROUND(($AG837*4)*($AE837+0.5)*2,2),0),0))</f>
        <v>0</v>
      </c>
      <c r="AO837" s="558" t="s">
        <v>1880</v>
      </c>
      <c r="AP837" s="570" t="s">
        <v>10</v>
      </c>
      <c r="AQ837" s="571" t="s">
        <v>1881</v>
      </c>
      <c r="AR837" s="560" t="n">
        <v>0.4</v>
      </c>
      <c r="AS837" s="561"/>
      <c r="AT837" s="561"/>
      <c r="AU837" s="562" t="n">
        <v>40</v>
      </c>
      <c r="AV837" s="560" t="n">
        <f aca="false">IF($Y837="--","--",Y837+0.2)</f>
        <v>1.4</v>
      </c>
      <c r="AW837" s="564" t="s">
        <v>1151</v>
      </c>
      <c r="AX837" s="561" t="n">
        <f aca="false">AV837</f>
        <v>1.4</v>
      </c>
      <c r="AY837" s="538" t="n">
        <f aca="false">IF(D837&gt;2,AU837,AU837-AV837)</f>
        <v>38.6</v>
      </c>
      <c r="AZ837" s="538" t="n">
        <f aca="false">N837</f>
        <v>0.1</v>
      </c>
      <c r="BA837" s="538" t="n">
        <f aca="false">P837</f>
        <v>1.08</v>
      </c>
      <c r="BB837" s="537" t="n">
        <f aca="false">IF(F837=0,IF(ROUND(AY837*(((N837*P837)+(((D837+M837*2)/6)*P837))-ROUND(((D837+M837*2)^2)*((PI()*96.379/(4*360))-((SIN((96.379/2)*PI()/180))*(COS((96.379/2)*PI()/180))/4)),4)),2),ROUND(AY837*(((N837*P837)+(((D837+M837*2)/4)*P837))-ROUND(((D837+M837*2)^2)*((PI()*120/(4*360))-((SIN((120/2)*PI()/180))*(COS((120/2)*PI()/180))/4)),4)),2)),0)</f>
        <v>7.8</v>
      </c>
      <c r="BC837" s="549" t="n">
        <f aca="false">IF(F837&gt;0,ROUND(AY837*N837*P837,2),0)</f>
        <v>0</v>
      </c>
      <c r="BD837" s="549" t="n">
        <f aca="false">SUM(Q837:U837,AH837:AL837)</f>
        <v>61.6</v>
      </c>
      <c r="BE837" s="549" t="n">
        <f aca="false">IF(F837=0,ROUND((PI()*((D837+M837*2)^2)/4)*AY837,2),ROUND((D837+M837*2)*(F837+M837*2)*AY837,2))</f>
        <v>6.98</v>
      </c>
      <c r="BF837" s="572" t="n">
        <f aca="false">IF(($I837+M837-0.15)&lt;=2,($I837+M837+0.15),IF(($I837+M837)&lt;=3,2.35,($I837+M837+0.2)-0.85))</f>
        <v>1.411</v>
      </c>
      <c r="BG837" s="572" t="n">
        <f aca="false">IF(D837&gt;2,(I837-F837-M837-0.11),IF(($I837+M837)&lt;=2,0,IF(($I837+M837)&gt;3,0.85,(I837+M837+0.2-BF837))))</f>
        <v>0</v>
      </c>
      <c r="BH837" s="572" t="n">
        <f aca="false">IF(D837&gt;2,ROUND(((1.42+0.4)+(0.91+0.4))*2*BG837,2),ROUND(AV837*AX837*BF837,2))</f>
        <v>2.77</v>
      </c>
      <c r="BI837" s="572" t="n">
        <f aca="false">ROUND(((PI()*0.9^2)/4)*BG837,2)</f>
        <v>0</v>
      </c>
      <c r="BJ837" s="550" t="n">
        <f aca="false">ROUND(BD837-BE837-BH837-BI837-BB837-BC837,2)</f>
        <v>44.05</v>
      </c>
      <c r="BK837" s="516"/>
    </row>
    <row r="838" customFormat="false" ht="14.25" hidden="false" customHeight="false" outlineLevel="0" collapsed="false">
      <c r="A838" s="558" t="s">
        <v>1881</v>
      </c>
      <c r="B838" s="570" t="s">
        <v>10</v>
      </c>
      <c r="C838" s="571" t="s">
        <v>1882</v>
      </c>
      <c r="D838" s="560" t="n">
        <v>0.4</v>
      </c>
      <c r="E838" s="561"/>
      <c r="F838" s="561"/>
      <c r="G838" s="560" t="s">
        <v>1150</v>
      </c>
      <c r="H838" s="562" t="n">
        <v>40</v>
      </c>
      <c r="I838" s="563" t="n">
        <v>1.305</v>
      </c>
      <c r="J838" s="563" t="n">
        <v>1.21605882352941</v>
      </c>
      <c r="K838" s="536" t="n">
        <v>0.12</v>
      </c>
      <c r="L838" s="537" t="n">
        <f aca="false">ROUND((I838+J838)/2,2)</f>
        <v>1.26</v>
      </c>
      <c r="M838" s="538" t="n">
        <f aca="false">IF(F838=0,ROUND($D838*0.1,2),IF(D838&gt;2.8,0.18,0.15))</f>
        <v>0.04</v>
      </c>
      <c r="N838" s="538" t="n">
        <f aca="false">IF(F838=0,IF(ROUND($D838/4,2),IF(ROUND(($D838*1.2)/6,2)&lt;0.1,0.1,ROUND(($D838*1.2)/6,2))),0.5)</f>
        <v>0.1</v>
      </c>
      <c r="O838" s="537" t="n">
        <f aca="false">L838+M838+N838</f>
        <v>1.4</v>
      </c>
      <c r="P838" s="537" t="n">
        <f aca="false">IF(O838&lt;2,(D838+M838*2)+0.6,(D838+M838*2)+0.6+ROUNDUP(O838-2,0)*0.1)</f>
        <v>1.08</v>
      </c>
      <c r="Q838" s="539" t="n">
        <f aca="false">IF($O838&lt;=$W$4,ROUND(IF($O838&lt;1.5,$O838*$H838*$P838,1.5*$H838*$P838),2),0)</f>
        <v>60.48</v>
      </c>
      <c r="R838" s="539" t="n">
        <f aca="false">IF($O838&gt;$W$4,ROUND(IF($O838&lt;1.5,$O838*$H838*$P838,1.5*$H838*$P838),2),0)</f>
        <v>0</v>
      </c>
      <c r="S838" s="539" t="n">
        <f aca="false">IF($O838&gt;$W$4,ROUND(IF($O838&lt;1.5,0,IF($O838&gt;3,1.5*$H838*$P838,($O838-1.5)*$H838*$P838)),2),0)</f>
        <v>0</v>
      </c>
      <c r="T838" s="539" t="n">
        <f aca="false">IF($O838&gt;$W$4,ROUND(IF($O838&lt;3,0,IF($O838&gt;4.5,1.5*$H838*$P838,($O838-3)*$H838*$P838)),2),0)</f>
        <v>0</v>
      </c>
      <c r="U838" s="539" t="n">
        <f aca="false">IF($O838&gt;$W$4,ROUND(IF($O838&lt;4.5,0,IF($O838&gt;6,($O838-4.5)*$H838*$P838,($O838-4.5)*$H838*$P838)),2),0)</f>
        <v>0</v>
      </c>
      <c r="V838" s="540" t="n">
        <f aca="false">IF($O838&gt;$W$4,IF($O838&lt;=4,ROUND($H838*($O838+0.5)*2,2),0),0)</f>
        <v>0</v>
      </c>
      <c r="W838" s="541" t="n">
        <f aca="false">IF($O838&gt;$W$4,IF($O838&gt;4,ROUND($H838*($O838+0.5)*2,2),0),0)</f>
        <v>0</v>
      </c>
      <c r="X838" s="558" t="str">
        <f aca="false">A838</f>
        <v>RK2</v>
      </c>
      <c r="Y838" s="560" t="n">
        <f aca="false">IF($D838=0.4,1.2,IF($D838=0.6,1.2,IF($D838=0.8,1.3,IF($D838=1,1.5,IF($D838=1.2,1.7,IF($D838&lt;=2,2,"--"))))))</f>
        <v>1.2</v>
      </c>
      <c r="Z838" s="564" t="s">
        <v>1151</v>
      </c>
      <c r="AA838" s="561" t="n">
        <f aca="false">Y838</f>
        <v>1.2</v>
      </c>
      <c r="AB838" s="543" t="n">
        <f aca="false">IF($Y838="--","--",I838)</f>
        <v>1.305</v>
      </c>
      <c r="AC838" s="544" t="n">
        <f aca="false">IF($Y838="--","--",IF(D838&gt;1.5,0.15,ROUND($D838*0.1,2)))</f>
        <v>0.04</v>
      </c>
      <c r="AD838" s="544" t="n">
        <f aca="false">IF($Y838="--","--",0.15)</f>
        <v>0.15</v>
      </c>
      <c r="AE838" s="545" t="n">
        <f aca="false">IF($Y838="--","--",ROUND(AB838+AC838+AD838,2))</f>
        <v>1.5</v>
      </c>
      <c r="AF838" s="565" t="n">
        <f aca="false">IF($Y838="--","--",IF($AB838&lt;=2,$Y838+1,($Y838+1)+ROUNDUP($AB838-2,0)*0.1))</f>
        <v>2.2</v>
      </c>
      <c r="AG838" s="566" t="n">
        <f aca="false">IF($D838=0.4,0.92,IF($D838=0.6,0.68,IF($D838=0.8,0.74,IF($D838=1,0.7,IF($D838=1.2,0.66,IF($D838=1.5,0.6,IF($D838&lt;=2,(2.4-(D838+0.3)),"--")))))))</f>
        <v>0.92</v>
      </c>
      <c r="AH838" s="547" t="n">
        <f aca="false">IF($Y838="--","--",IF($AE838&lt;=$W$4,ROUND(IF($AE838&lt;1.5,$AE838*$AF838*$AG838,1.5*$AF838*$AG838),2),0))</f>
        <v>3.04</v>
      </c>
      <c r="AI838" s="547" t="n">
        <f aca="false">IF($Y838="--","--",IF($AE838&gt;$W$4,ROUND(IF($AE838&lt;1.5,$AE838*$AF838*$AG838,1.5*$AF838*$AG838),2),0))</f>
        <v>0</v>
      </c>
      <c r="AJ838" s="547" t="n">
        <f aca="false">IF($Y838="--","--",IF($AE838&gt;$W$4,ROUND(IF($AE838&lt;1.5,0,IF($AE838&gt;3,1.5*$AF838*$AG838,($AE838-1.5)*$AF838*$AG838)),2),0))</f>
        <v>0</v>
      </c>
      <c r="AK838" s="547" t="n">
        <f aca="false">IF($Y838="--","--",IF($AE838&gt;$W$4,ROUND(IF($AE838&lt;3,0,IF($AE838&gt;4.5,1.5*$AF838*$AG838,($AE838-3)*$AF838*$AG838)),2),0))</f>
        <v>0</v>
      </c>
      <c r="AL838" s="547" t="n">
        <f aca="false">IF($Y838="--","--",IF($AE838&gt;$W$4,ROUND(IF($AE838&lt;4.5,0,IF($AE838&gt;6,($AE838-4.5)*$AF838*$AG838,($AE838-4.5)*$AF838*$AG838)),2),0))</f>
        <v>0</v>
      </c>
      <c r="AM838" s="544" t="n">
        <f aca="false">IF($Y838="--","--",IF($AE838&gt;$W$4,IF($AE838&lt;=4,ROUND(($AG838*4)*($AE838+0.5)*2,2),0),0))</f>
        <v>0</v>
      </c>
      <c r="AN838" s="548" t="n">
        <f aca="false">IF($Y838="--","--",IF($AE838&gt;$W$4,IF($AE838&gt;4,ROUND(($AG838*4)*($AE838+0.5)*2,2),0),0))</f>
        <v>0</v>
      </c>
      <c r="AO838" s="558" t="s">
        <v>1881</v>
      </c>
      <c r="AP838" s="570" t="s">
        <v>10</v>
      </c>
      <c r="AQ838" s="571" t="s">
        <v>1882</v>
      </c>
      <c r="AR838" s="560" t="n">
        <v>0.4</v>
      </c>
      <c r="AS838" s="561"/>
      <c r="AT838" s="561"/>
      <c r="AU838" s="562" t="n">
        <v>40</v>
      </c>
      <c r="AV838" s="560" t="n">
        <f aca="false">IF($Y838="--","--",Y838+0.2)</f>
        <v>1.4</v>
      </c>
      <c r="AW838" s="564" t="s">
        <v>1151</v>
      </c>
      <c r="AX838" s="561" t="n">
        <f aca="false">AV838</f>
        <v>1.4</v>
      </c>
      <c r="AY838" s="538" t="n">
        <f aca="false">IF(D838&gt;2,AU838,AU838-AV838)</f>
        <v>38.6</v>
      </c>
      <c r="AZ838" s="538" t="n">
        <f aca="false">N838</f>
        <v>0.1</v>
      </c>
      <c r="BA838" s="538" t="n">
        <f aca="false">P838</f>
        <v>1.08</v>
      </c>
      <c r="BB838" s="537" t="n">
        <f aca="false">IF(F838=0,IF(ROUND(AY838*(((N838*P838)+(((D838+M838*2)/6)*P838))-ROUND(((D838+M838*2)^2)*((PI()*96.379/(4*360))-((SIN((96.379/2)*PI()/180))*(COS((96.379/2)*PI()/180))/4)),4)),2),ROUND(AY838*(((N838*P838)+(((D838+M838*2)/4)*P838))-ROUND(((D838+M838*2)^2)*((PI()*120/(4*360))-((SIN((120/2)*PI()/180))*(COS((120/2)*PI()/180))/4)),4)),2)),0)</f>
        <v>7.8</v>
      </c>
      <c r="BC838" s="549" t="n">
        <f aca="false">IF(F838&gt;0,ROUND(AY838*N838*P838,2),0)</f>
        <v>0</v>
      </c>
      <c r="BD838" s="549" t="n">
        <f aca="false">SUM(Q838:U838,AH838:AL838)</f>
        <v>63.52</v>
      </c>
      <c r="BE838" s="549" t="n">
        <f aca="false">IF(F838=0,ROUND((PI()*((D838+M838*2)^2)/4)*AY838,2),ROUND((D838+M838*2)*(F838+M838*2)*AY838,2))</f>
        <v>6.98</v>
      </c>
      <c r="BF838" s="572" t="n">
        <f aca="false">IF(($I838+M838-0.15)&lt;=2,($I838+M838+0.15),IF(($I838+M838)&lt;=3,2.35,($I838+M838+0.2)-0.85))</f>
        <v>1.495</v>
      </c>
      <c r="BG838" s="572" t="n">
        <f aca="false">IF(D838&gt;2,(I838-F838-M838-0.11),IF(($I838+M838)&lt;=2,0,IF(($I838+M838)&gt;3,0.85,(I838+M838+0.2-BF838))))</f>
        <v>0</v>
      </c>
      <c r="BH838" s="572" t="n">
        <f aca="false">IF(D838&gt;2,ROUND(((1.42+0.4)+(0.91+0.4))*2*BG838,2),ROUND(AV838*AX838*BF838,2))</f>
        <v>2.93</v>
      </c>
      <c r="BI838" s="572" t="n">
        <f aca="false">ROUND(((PI()*0.9^2)/4)*BG838,2)</f>
        <v>0</v>
      </c>
      <c r="BJ838" s="550" t="n">
        <f aca="false">ROUND(BD838-BE838-BH838-BI838-BB838-BC838,2)</f>
        <v>45.81</v>
      </c>
      <c r="BK838" s="516"/>
    </row>
    <row r="839" customFormat="false" ht="14.25" hidden="false" customHeight="false" outlineLevel="0" collapsed="false">
      <c r="A839" s="558" t="s">
        <v>1882</v>
      </c>
      <c r="B839" s="570" t="s">
        <v>10</v>
      </c>
      <c r="C839" s="571" t="s">
        <v>1883</v>
      </c>
      <c r="D839" s="560" t="n">
        <v>0.4</v>
      </c>
      <c r="E839" s="561"/>
      <c r="F839" s="561"/>
      <c r="G839" s="560" t="s">
        <v>1150</v>
      </c>
      <c r="H839" s="562" t="n">
        <v>40</v>
      </c>
      <c r="I839" s="563" t="n">
        <v>1.33605882352941</v>
      </c>
      <c r="J839" s="563" t="n">
        <v>1.33781882352941</v>
      </c>
      <c r="K839" s="536" t="n">
        <v>0.2</v>
      </c>
      <c r="L839" s="537" t="n">
        <f aca="false">ROUND((I839+J839)/2,2)</f>
        <v>1.34</v>
      </c>
      <c r="M839" s="538" t="n">
        <f aca="false">IF(F839=0,ROUND($D839*0.1,2),IF(D839&gt;2.8,0.18,0.15))</f>
        <v>0.04</v>
      </c>
      <c r="N839" s="538" t="n">
        <f aca="false">IF(F839=0,IF(ROUND($D839/4,2),IF(ROUND(($D839*1.2)/6,2)&lt;0.1,0.1,ROUND(($D839*1.2)/6,2))),0.5)</f>
        <v>0.1</v>
      </c>
      <c r="O839" s="537" t="n">
        <f aca="false">L839+M839+N839</f>
        <v>1.48</v>
      </c>
      <c r="P839" s="537" t="n">
        <f aca="false">IF(O839&lt;2,(D839+M839*2)+0.6,(D839+M839*2)+0.6+ROUNDUP(O839-2,0)*0.1)</f>
        <v>1.08</v>
      </c>
      <c r="Q839" s="539" t="n">
        <f aca="false">IF($O839&lt;=$W$4,ROUND(IF($O839&lt;1.5,$O839*$H839*$P839,1.5*$H839*$P839),2),0)</f>
        <v>63.94</v>
      </c>
      <c r="R839" s="539" t="n">
        <f aca="false">IF($O839&gt;$W$4,ROUND(IF($O839&lt;1.5,$O839*$H839*$P839,1.5*$H839*$P839),2),0)</f>
        <v>0</v>
      </c>
      <c r="S839" s="539" t="n">
        <f aca="false">IF($O839&gt;$W$4,ROUND(IF($O839&lt;1.5,0,IF($O839&gt;3,1.5*$H839*$P839,($O839-1.5)*$H839*$P839)),2),0)</f>
        <v>0</v>
      </c>
      <c r="T839" s="539" t="n">
        <f aca="false">IF($O839&gt;$W$4,ROUND(IF($O839&lt;3,0,IF($O839&gt;4.5,1.5*$H839*$P839,($O839-3)*$H839*$P839)),2),0)</f>
        <v>0</v>
      </c>
      <c r="U839" s="539" t="n">
        <f aca="false">IF($O839&gt;$W$4,ROUND(IF($O839&lt;4.5,0,IF($O839&gt;6,($O839-4.5)*$H839*$P839,($O839-4.5)*$H839*$P839)),2),0)</f>
        <v>0</v>
      </c>
      <c r="V839" s="540" t="n">
        <f aca="false">IF($O839&gt;$W$4,IF($O839&lt;=4,ROUND($H839*($O839+0.5)*2,2),0),0)</f>
        <v>0</v>
      </c>
      <c r="W839" s="541" t="n">
        <f aca="false">IF($O839&gt;$W$4,IF($O839&gt;4,ROUND($H839*($O839+0.5)*2,2),0),0)</f>
        <v>0</v>
      </c>
      <c r="X839" s="558" t="str">
        <f aca="false">A839</f>
        <v>RK3</v>
      </c>
      <c r="Y839" s="560" t="n">
        <f aca="false">IF($D839=0.4,1.2,IF($D839=0.6,1.2,IF($D839=0.8,1.3,IF($D839=1,1.5,IF($D839=1.2,1.7,IF($D839&lt;=2,2,"--"))))))</f>
        <v>1.2</v>
      </c>
      <c r="Z839" s="564" t="s">
        <v>1151</v>
      </c>
      <c r="AA839" s="561" t="n">
        <f aca="false">Y839</f>
        <v>1.2</v>
      </c>
      <c r="AB839" s="543" t="n">
        <f aca="false">IF($Y839="--","--",I839)</f>
        <v>1.33605882352941</v>
      </c>
      <c r="AC839" s="544" t="n">
        <f aca="false">IF($Y839="--","--",IF(D839&gt;1.5,0.15,ROUND($D839*0.1,2)))</f>
        <v>0.04</v>
      </c>
      <c r="AD839" s="544" t="n">
        <f aca="false">IF($Y839="--","--",0.15)</f>
        <v>0.15</v>
      </c>
      <c r="AE839" s="545" t="n">
        <f aca="false">IF($Y839="--","--",ROUND(AB839+AC839+AD839,2))</f>
        <v>1.53</v>
      </c>
      <c r="AF839" s="565" t="n">
        <f aca="false">IF($Y839="--","--",IF($AB839&lt;=2,$Y839+1,($Y839+1)+ROUNDUP($AB839-2,0)*0.1))</f>
        <v>2.2</v>
      </c>
      <c r="AG839" s="566" t="n">
        <f aca="false">IF($D839=0.4,0.92,IF($D839=0.6,0.68,IF($D839=0.8,0.74,IF($D839=1,0.7,IF($D839=1.2,0.66,IF($D839=1.5,0.6,IF($D839&lt;=2,(2.4-(D839+0.3)),"--")))))))</f>
        <v>0.92</v>
      </c>
      <c r="AH839" s="547" t="n">
        <f aca="false">IF($Y839="--","--",IF($AE839&lt;=$W$4,ROUND(IF($AE839&lt;1.5,$AE839*$AF839*$AG839,1.5*$AF839*$AG839),2),0))</f>
        <v>0</v>
      </c>
      <c r="AI839" s="547" t="n">
        <f aca="false">IF($Y839="--","--",IF($AE839&gt;$W$4,ROUND(IF($AE839&lt;1.5,$AE839*$AF839*$AG839,1.5*$AF839*$AG839),2),0))</f>
        <v>3.04</v>
      </c>
      <c r="AJ839" s="547" t="n">
        <f aca="false">IF($Y839="--","--",IF($AE839&gt;$W$4,ROUND(IF($AE839&lt;1.5,0,IF($AE839&gt;3,1.5*$AF839*$AG839,($AE839-1.5)*$AF839*$AG839)),2),0))</f>
        <v>0.06</v>
      </c>
      <c r="AK839" s="547" t="n">
        <f aca="false">IF($Y839="--","--",IF($AE839&gt;$W$4,ROUND(IF($AE839&lt;3,0,IF($AE839&gt;4.5,1.5*$AF839*$AG839,($AE839-3)*$AF839*$AG839)),2),0))</f>
        <v>0</v>
      </c>
      <c r="AL839" s="547" t="n">
        <f aca="false">IF($Y839="--","--",IF($AE839&gt;$W$4,ROUND(IF($AE839&lt;4.5,0,IF($AE839&gt;6,($AE839-4.5)*$AF839*$AG839,($AE839-4.5)*$AF839*$AG839)),2),0))</f>
        <v>0</v>
      </c>
      <c r="AM839" s="544" t="n">
        <f aca="false">IF($Y839="--","--",IF($AE839&gt;$W$4,IF($AE839&lt;=4,ROUND(($AG839*4)*($AE839+0.5)*2,2),0),0))</f>
        <v>14.94</v>
      </c>
      <c r="AN839" s="548" t="n">
        <f aca="false">IF($Y839="--","--",IF($AE839&gt;$W$4,IF($AE839&gt;4,ROUND(($AG839*4)*($AE839+0.5)*2,2),0),0))</f>
        <v>0</v>
      </c>
      <c r="AO839" s="558" t="s">
        <v>1882</v>
      </c>
      <c r="AP839" s="570" t="s">
        <v>10</v>
      </c>
      <c r="AQ839" s="571" t="s">
        <v>1883</v>
      </c>
      <c r="AR839" s="560" t="n">
        <v>0.4</v>
      </c>
      <c r="AS839" s="561"/>
      <c r="AT839" s="561"/>
      <c r="AU839" s="562" t="n">
        <v>40</v>
      </c>
      <c r="AV839" s="560" t="n">
        <f aca="false">IF($Y839="--","--",Y839+0.2)</f>
        <v>1.4</v>
      </c>
      <c r="AW839" s="564" t="s">
        <v>1151</v>
      </c>
      <c r="AX839" s="561" t="n">
        <f aca="false">AV839</f>
        <v>1.4</v>
      </c>
      <c r="AY839" s="538" t="n">
        <f aca="false">IF(D839&gt;2,AU839,AU839-AV839)</f>
        <v>38.6</v>
      </c>
      <c r="AZ839" s="538" t="n">
        <f aca="false">N839</f>
        <v>0.1</v>
      </c>
      <c r="BA839" s="538" t="n">
        <f aca="false">P839</f>
        <v>1.08</v>
      </c>
      <c r="BB839" s="537" t="n">
        <f aca="false">IF(F839=0,IF(ROUND(AY839*(((N839*P839)+(((D839+M839*2)/6)*P839))-ROUND(((D839+M839*2)^2)*((PI()*96.379/(4*360))-((SIN((96.379/2)*PI()/180))*(COS((96.379/2)*PI()/180))/4)),4)),2),ROUND(AY839*(((N839*P839)+(((D839+M839*2)/4)*P839))-ROUND(((D839+M839*2)^2)*((PI()*120/(4*360))-((SIN((120/2)*PI()/180))*(COS((120/2)*PI()/180))/4)),4)),2)),0)</f>
        <v>7.8</v>
      </c>
      <c r="BC839" s="549" t="n">
        <f aca="false">IF(F839&gt;0,ROUND(AY839*N839*P839,2),0)</f>
        <v>0</v>
      </c>
      <c r="BD839" s="549" t="n">
        <f aca="false">SUM(Q839:U839,AH839:AL839)</f>
        <v>67.04</v>
      </c>
      <c r="BE839" s="549" t="n">
        <f aca="false">IF(F839=0,ROUND((PI()*((D839+M839*2)^2)/4)*AY839,2),ROUND((D839+M839*2)*(F839+M839*2)*AY839,2))</f>
        <v>6.98</v>
      </c>
      <c r="BF839" s="572" t="n">
        <f aca="false">IF(($I839+M839-0.15)&lt;=2,($I839+M839+0.15),IF(($I839+M839)&lt;=3,2.35,($I839+M839+0.2)-0.85))</f>
        <v>1.52605882352941</v>
      </c>
      <c r="BG839" s="572" t="n">
        <f aca="false">IF(D839&gt;2,(I839-F839-M839-0.11),IF(($I839+M839)&lt;=2,0,IF(($I839+M839)&gt;3,0.85,(I839+M839+0.2-BF839))))</f>
        <v>0</v>
      </c>
      <c r="BH839" s="572" t="n">
        <f aca="false">IF(D839&gt;2,ROUND(((1.42+0.4)+(0.91+0.4))*2*BG839,2),ROUND(AV839*AX839*BF839,2))</f>
        <v>2.99</v>
      </c>
      <c r="BI839" s="572" t="n">
        <f aca="false">ROUND(((PI()*0.9^2)/4)*BG839,2)</f>
        <v>0</v>
      </c>
      <c r="BJ839" s="550" t="n">
        <f aca="false">ROUND(BD839-BE839-BH839-BI839-BB839-BC839,2)</f>
        <v>49.27</v>
      </c>
      <c r="BK839" s="516"/>
    </row>
    <row r="840" customFormat="false" ht="14.25" hidden="false" customHeight="false" outlineLevel="0" collapsed="false">
      <c r="A840" s="558" t="s">
        <v>1883</v>
      </c>
      <c r="B840" s="570" t="s">
        <v>10</v>
      </c>
      <c r="C840" s="571" t="s">
        <v>1884</v>
      </c>
      <c r="D840" s="560" t="n">
        <v>0.6</v>
      </c>
      <c r="E840" s="561"/>
      <c r="F840" s="561"/>
      <c r="G840" s="560" t="s">
        <v>1150</v>
      </c>
      <c r="H840" s="562" t="n">
        <v>40</v>
      </c>
      <c r="I840" s="563" t="n">
        <v>1.53781882352941</v>
      </c>
      <c r="J840" s="563" t="n">
        <v>1.49251882352941</v>
      </c>
      <c r="K840" s="536" t="n">
        <v>0</v>
      </c>
      <c r="L840" s="537" t="n">
        <f aca="false">ROUND((I840+J840)/2,2)</f>
        <v>1.52</v>
      </c>
      <c r="M840" s="538" t="n">
        <f aca="false">IF(F840=0,ROUND($D840*0.1,2),IF(D840&gt;2.8,0.18,0.15))</f>
        <v>0.06</v>
      </c>
      <c r="N840" s="538" t="n">
        <f aca="false">IF(F840=0,IF(ROUND($D840/4,2),IF(ROUND(($D840*1.2)/6,2)&lt;0.1,0.1,ROUND(($D840*1.2)/6,2))),0.5)</f>
        <v>0.12</v>
      </c>
      <c r="O840" s="537" t="n">
        <f aca="false">L840+M840+N840</f>
        <v>1.7</v>
      </c>
      <c r="P840" s="537" t="n">
        <f aca="false">IF(O840&lt;2,(D840+M840*2)+0.6,(D840+M840*2)+0.6+ROUNDUP(O840-2,0)*0.1)</f>
        <v>1.32</v>
      </c>
      <c r="Q840" s="539" t="n">
        <f aca="false">IF($O840&lt;=$W$4,ROUND(IF($O840&lt;1.5,$O840*$H840*$P840,1.5*$H840*$P840),2),0)</f>
        <v>0</v>
      </c>
      <c r="R840" s="539" t="n">
        <f aca="false">IF($O840&gt;$W$4,ROUND(IF($O840&lt;1.5,$O840*$H840*$P840,1.5*$H840*$P840),2),0)</f>
        <v>79.2</v>
      </c>
      <c r="S840" s="539" t="n">
        <f aca="false">IF($O840&gt;$W$4,ROUND(IF($O840&lt;1.5,0,IF($O840&gt;3,1.5*$H840*$P840,($O840-1.5)*$H840*$P840)),2),0)</f>
        <v>10.56</v>
      </c>
      <c r="T840" s="539" t="n">
        <f aca="false">IF($O840&gt;$W$4,ROUND(IF($O840&lt;3,0,IF($O840&gt;4.5,1.5*$H840*$P840,($O840-3)*$H840*$P840)),2),0)</f>
        <v>0</v>
      </c>
      <c r="U840" s="539" t="n">
        <f aca="false">IF($O840&gt;$W$4,ROUND(IF($O840&lt;4.5,0,IF($O840&gt;6,($O840-4.5)*$H840*$P840,($O840-4.5)*$H840*$P840)),2),0)</f>
        <v>0</v>
      </c>
      <c r="V840" s="540" t="n">
        <f aca="false">IF($O840&gt;$W$4,IF($O840&lt;=4,ROUND($H840*($O840+0.5)*2,2),0),0)</f>
        <v>176</v>
      </c>
      <c r="W840" s="541" t="n">
        <f aca="false">IF($O840&gt;$W$4,IF($O840&gt;4,ROUND($H840*($O840+0.5)*2,2),0),0)</f>
        <v>0</v>
      </c>
      <c r="X840" s="558" t="str">
        <f aca="false">A840</f>
        <v>RK4</v>
      </c>
      <c r="Y840" s="560" t="n">
        <f aca="false">IF($D840=0.4,1.2,IF($D840=0.6,1.2,IF($D840=0.8,1.3,IF($D840=1,1.5,IF($D840=1.2,1.7,IF($D840&lt;=2,2,"--"))))))</f>
        <v>1.2</v>
      </c>
      <c r="Z840" s="564" t="s">
        <v>1151</v>
      </c>
      <c r="AA840" s="561" t="n">
        <f aca="false">Y840</f>
        <v>1.2</v>
      </c>
      <c r="AB840" s="543" t="n">
        <f aca="false">IF($Y840="--","--",I840)</f>
        <v>1.53781882352941</v>
      </c>
      <c r="AC840" s="544" t="n">
        <f aca="false">IF($Y840="--","--",IF(D840&gt;1.5,0.15,ROUND($D840*0.1,2)))</f>
        <v>0.06</v>
      </c>
      <c r="AD840" s="544" t="n">
        <f aca="false">IF($Y840="--","--",0.15)</f>
        <v>0.15</v>
      </c>
      <c r="AE840" s="545" t="n">
        <f aca="false">IF($Y840="--","--",ROUND(AB840+AC840+AD840,2))</f>
        <v>1.75</v>
      </c>
      <c r="AF840" s="565" t="n">
        <f aca="false">IF($Y840="--","--",IF($AB840&lt;=2,$Y840+1,($Y840+1)+ROUNDUP($AB840-2,0)*0.1))</f>
        <v>2.2</v>
      </c>
      <c r="AG840" s="566" t="n">
        <f aca="false">IF($D840=0.4,0.92,IF($D840=0.6,0.68,IF($D840=0.8,0.74,IF($D840=1,0.7,IF($D840=1.2,0.66,IF($D840=1.5,0.6,IF($D840&lt;=2,(2.4-(D840+0.3)),"--")))))))</f>
        <v>0.68</v>
      </c>
      <c r="AH840" s="547" t="n">
        <f aca="false">IF($Y840="--","--",IF($AE840&lt;=$W$4,ROUND(IF($AE840&lt;1.5,$AE840*$AF840*$AG840,1.5*$AF840*$AG840),2),0))</f>
        <v>0</v>
      </c>
      <c r="AI840" s="547" t="n">
        <f aca="false">IF($Y840="--","--",IF($AE840&gt;$W$4,ROUND(IF($AE840&lt;1.5,$AE840*$AF840*$AG840,1.5*$AF840*$AG840),2),0))</f>
        <v>2.24</v>
      </c>
      <c r="AJ840" s="547" t="n">
        <f aca="false">IF($Y840="--","--",IF($AE840&gt;$W$4,ROUND(IF($AE840&lt;1.5,0,IF($AE840&gt;3,1.5*$AF840*$AG840,($AE840-1.5)*$AF840*$AG840)),2),0))</f>
        <v>0.37</v>
      </c>
      <c r="AK840" s="547" t="n">
        <f aca="false">IF($Y840="--","--",IF($AE840&gt;$W$4,ROUND(IF($AE840&lt;3,0,IF($AE840&gt;4.5,1.5*$AF840*$AG840,($AE840-3)*$AF840*$AG840)),2),0))</f>
        <v>0</v>
      </c>
      <c r="AL840" s="547" t="n">
        <f aca="false">IF($Y840="--","--",IF($AE840&gt;$W$4,ROUND(IF($AE840&lt;4.5,0,IF($AE840&gt;6,($AE840-4.5)*$AF840*$AG840,($AE840-4.5)*$AF840*$AG840)),2),0))</f>
        <v>0</v>
      </c>
      <c r="AM840" s="544" t="n">
        <f aca="false">IF($Y840="--","--",IF($AE840&gt;$W$4,IF($AE840&lt;=4,ROUND(($AG840*4)*($AE840+0.5)*2,2),0),0))</f>
        <v>12.24</v>
      </c>
      <c r="AN840" s="548" t="n">
        <f aca="false">IF($Y840="--","--",IF($AE840&gt;$W$4,IF($AE840&gt;4,ROUND(($AG840*4)*($AE840+0.5)*2,2),0),0))</f>
        <v>0</v>
      </c>
      <c r="AO840" s="558" t="s">
        <v>1883</v>
      </c>
      <c r="AP840" s="570" t="s">
        <v>10</v>
      </c>
      <c r="AQ840" s="571" t="s">
        <v>1884</v>
      </c>
      <c r="AR840" s="560" t="n">
        <v>0.6</v>
      </c>
      <c r="AS840" s="561"/>
      <c r="AT840" s="561"/>
      <c r="AU840" s="562" t="n">
        <v>40</v>
      </c>
      <c r="AV840" s="560" t="n">
        <f aca="false">IF($Y840="--","--",Y840+0.2)</f>
        <v>1.4</v>
      </c>
      <c r="AW840" s="564" t="s">
        <v>1151</v>
      </c>
      <c r="AX840" s="561" t="n">
        <f aca="false">AV840</f>
        <v>1.4</v>
      </c>
      <c r="AY840" s="538" t="n">
        <f aca="false">IF(D840&gt;2,AU840,AU840-AV840)</f>
        <v>38.6</v>
      </c>
      <c r="AZ840" s="538" t="n">
        <f aca="false">N840</f>
        <v>0.12</v>
      </c>
      <c r="BA840" s="538" t="n">
        <f aca="false">P840</f>
        <v>1.32</v>
      </c>
      <c r="BB840" s="537" t="n">
        <f aca="false">IF(F840=0,IF(ROUND(AY840*(((N840*P840)+(((D840+M840*2)/6)*P840))-ROUND(((D840+M840*2)^2)*((PI()*96.379/(4*360))-((SIN((96.379/2)*PI()/180))*(COS((96.379/2)*PI()/180))/4)),4)),2),ROUND(AY840*(((N840*P840)+(((D840+M840*2)/4)*P840))-ROUND(((D840+M840*2)^2)*((PI()*120/(4*360))-((SIN((120/2)*PI()/180))*(COS((120/2)*PI()/180))/4)),4)),2)),0)</f>
        <v>12.21</v>
      </c>
      <c r="BC840" s="549" t="n">
        <f aca="false">IF(F840&gt;0,ROUND(AY840*N840*P840,2),0)</f>
        <v>0</v>
      </c>
      <c r="BD840" s="549" t="n">
        <f aca="false">SUM(Q840:U840,AH840:AL840)</f>
        <v>92.37</v>
      </c>
      <c r="BE840" s="549" t="n">
        <f aca="false">IF(F840=0,ROUND((PI()*((D840+M840*2)^2)/4)*AY840,2),ROUND((D840+M840*2)*(F840+M840*2)*AY840,2))</f>
        <v>15.72</v>
      </c>
      <c r="BF840" s="572" t="n">
        <f aca="false">IF(($I840+M840-0.15)&lt;=2,($I840+M840+0.15),IF(($I840+M840)&lt;=3,2.35,($I840+M840+0.2)-0.85))</f>
        <v>1.74781882352941</v>
      </c>
      <c r="BG840" s="572" t="n">
        <f aca="false">IF(D840&gt;2,(I840-F840-M840-0.11),IF(($I840+M840)&lt;=2,0,IF(($I840+M840)&gt;3,0.85,(I840+M840+0.2-BF840))))</f>
        <v>0</v>
      </c>
      <c r="BH840" s="572" t="n">
        <f aca="false">IF(D840&gt;2,ROUND(((1.42+0.4)+(0.91+0.4))*2*BG840,2),ROUND(AV840*AX840*BF840,2))</f>
        <v>3.43</v>
      </c>
      <c r="BI840" s="572" t="n">
        <f aca="false">ROUND(((PI()*0.9^2)/4)*BG840,2)</f>
        <v>0</v>
      </c>
      <c r="BJ840" s="550" t="n">
        <f aca="false">ROUND(BD840-BE840-BH840-BI840-BB840-BC840,2)</f>
        <v>61.01</v>
      </c>
      <c r="BK840" s="516"/>
    </row>
    <row r="841" customFormat="false" ht="14.25" hidden="false" customHeight="false" outlineLevel="0" collapsed="false">
      <c r="A841" s="558" t="s">
        <v>1884</v>
      </c>
      <c r="B841" s="570" t="s">
        <v>10</v>
      </c>
      <c r="C841" s="571" t="s">
        <v>1885</v>
      </c>
      <c r="D841" s="560" t="n">
        <v>0.6</v>
      </c>
      <c r="E841" s="561"/>
      <c r="F841" s="561"/>
      <c r="G841" s="560" t="s">
        <v>1150</v>
      </c>
      <c r="H841" s="562" t="n">
        <v>16</v>
      </c>
      <c r="I841" s="563" t="n">
        <v>1.49251882352941</v>
      </c>
      <c r="J841" s="563" t="n">
        <v>1.47761882352941</v>
      </c>
      <c r="K841" s="536" t="n">
        <v>0</v>
      </c>
      <c r="L841" s="537" t="n">
        <f aca="false">ROUND((I841+J841)/2,2)</f>
        <v>1.49</v>
      </c>
      <c r="M841" s="538" t="n">
        <f aca="false">IF(F841=0,ROUND($D841*0.1,2),IF(D841&gt;2.8,0.18,0.15))</f>
        <v>0.06</v>
      </c>
      <c r="N841" s="538" t="n">
        <f aca="false">IF(F841=0,IF(ROUND($D841/4,2),IF(ROUND(($D841*1.2)/6,2)&lt;0.1,0.1,ROUND(($D841*1.2)/6,2))),0.5)</f>
        <v>0.12</v>
      </c>
      <c r="O841" s="537" t="n">
        <f aca="false">L841+M841+N841</f>
        <v>1.67</v>
      </c>
      <c r="P841" s="537" t="n">
        <f aca="false">IF(O841&lt;2,(D841+M841*2)+0.6,(D841+M841*2)+0.6+ROUNDUP(O841-2,0)*0.1)</f>
        <v>1.32</v>
      </c>
      <c r="Q841" s="539" t="n">
        <f aca="false">IF($O841&lt;=$W$4,ROUND(IF($O841&lt;1.5,$O841*$H841*$P841,1.5*$H841*$P841),2),0)</f>
        <v>0</v>
      </c>
      <c r="R841" s="539" t="n">
        <f aca="false">IF($O841&gt;$W$4,ROUND(IF($O841&lt;1.5,$O841*$H841*$P841,1.5*$H841*$P841),2),0)</f>
        <v>31.68</v>
      </c>
      <c r="S841" s="539" t="n">
        <f aca="false">IF($O841&gt;$W$4,ROUND(IF($O841&lt;1.5,0,IF($O841&gt;3,1.5*$H841*$P841,($O841-1.5)*$H841*$P841)),2),0)</f>
        <v>3.59</v>
      </c>
      <c r="T841" s="539" t="n">
        <f aca="false">IF($O841&gt;$W$4,ROUND(IF($O841&lt;3,0,IF($O841&gt;4.5,1.5*$H841*$P841,($O841-3)*$H841*$P841)),2),0)</f>
        <v>0</v>
      </c>
      <c r="U841" s="539" t="n">
        <f aca="false">IF($O841&gt;$W$4,ROUND(IF($O841&lt;4.5,0,IF($O841&gt;6,($O841-4.5)*$H841*$P841,($O841-4.5)*$H841*$P841)),2),0)</f>
        <v>0</v>
      </c>
      <c r="V841" s="540" t="n">
        <f aca="false">IF($O841&gt;$W$4,IF($O841&lt;=4,ROUND($H841*($O841+0.5)*2,2),0),0)</f>
        <v>69.44</v>
      </c>
      <c r="W841" s="541" t="n">
        <f aca="false">IF($O841&gt;$W$4,IF($O841&gt;4,ROUND($H841*($O841+0.5)*2,2),0),0)</f>
        <v>0</v>
      </c>
      <c r="X841" s="558" t="str">
        <f aca="false">A841</f>
        <v>RK5</v>
      </c>
      <c r="Y841" s="560" t="n">
        <f aca="false">IF($D841=0.4,1.2,IF($D841=0.6,1.2,IF($D841=0.8,1.3,IF($D841=1,1.5,IF($D841=1.2,1.7,IF($D841&lt;=2,2,"--"))))))</f>
        <v>1.2</v>
      </c>
      <c r="Z841" s="564" t="s">
        <v>1151</v>
      </c>
      <c r="AA841" s="561" t="n">
        <f aca="false">Y841</f>
        <v>1.2</v>
      </c>
      <c r="AB841" s="543" t="n">
        <f aca="false">IF($Y841="--","--",I841)</f>
        <v>1.49251882352941</v>
      </c>
      <c r="AC841" s="544" t="n">
        <f aca="false">IF($Y841="--","--",IF(D841&gt;1.5,0.15,ROUND($D841*0.1,2)))</f>
        <v>0.06</v>
      </c>
      <c r="AD841" s="544" t="n">
        <f aca="false">IF($Y841="--","--",0.15)</f>
        <v>0.15</v>
      </c>
      <c r="AE841" s="545" t="n">
        <f aca="false">IF($Y841="--","--",ROUND(AB841+AC841+AD841,2))</f>
        <v>1.7</v>
      </c>
      <c r="AF841" s="565" t="n">
        <f aca="false">IF($Y841="--","--",IF($AB841&lt;=2,$Y841+1,($Y841+1)+ROUNDUP($AB841-2,0)*0.1))</f>
        <v>2.2</v>
      </c>
      <c r="AG841" s="566" t="n">
        <f aca="false">IF($D841=0.4,0.92,IF($D841=0.6,0.68,IF($D841=0.8,0.74,IF($D841=1,0.7,IF($D841=1.2,0.66,IF($D841=1.5,0.6,IF($D841&lt;=2,(2.4-(D841+0.3)),"--")))))))</f>
        <v>0.68</v>
      </c>
      <c r="AH841" s="547" t="n">
        <f aca="false">IF($Y841="--","--",IF($AE841&lt;=$W$4,ROUND(IF($AE841&lt;1.5,$AE841*$AF841*$AG841,1.5*$AF841*$AG841),2),0))</f>
        <v>0</v>
      </c>
      <c r="AI841" s="547" t="n">
        <f aca="false">IF($Y841="--","--",IF($AE841&gt;$W$4,ROUND(IF($AE841&lt;1.5,$AE841*$AF841*$AG841,1.5*$AF841*$AG841),2),0))</f>
        <v>2.24</v>
      </c>
      <c r="AJ841" s="547" t="n">
        <f aca="false">IF($Y841="--","--",IF($AE841&gt;$W$4,ROUND(IF($AE841&lt;1.5,0,IF($AE841&gt;3,1.5*$AF841*$AG841,($AE841-1.5)*$AF841*$AG841)),2),0))</f>
        <v>0.3</v>
      </c>
      <c r="AK841" s="547" t="n">
        <f aca="false">IF($Y841="--","--",IF($AE841&gt;$W$4,ROUND(IF($AE841&lt;3,0,IF($AE841&gt;4.5,1.5*$AF841*$AG841,($AE841-3)*$AF841*$AG841)),2),0))</f>
        <v>0</v>
      </c>
      <c r="AL841" s="547" t="n">
        <f aca="false">IF($Y841="--","--",IF($AE841&gt;$W$4,ROUND(IF($AE841&lt;4.5,0,IF($AE841&gt;6,($AE841-4.5)*$AF841*$AG841,($AE841-4.5)*$AF841*$AG841)),2),0))</f>
        <v>0</v>
      </c>
      <c r="AM841" s="544" t="n">
        <f aca="false">IF($Y841="--","--",IF($AE841&gt;$W$4,IF($AE841&lt;=4,ROUND(($AG841*4)*($AE841+0.5)*2,2),0),0))</f>
        <v>11.97</v>
      </c>
      <c r="AN841" s="548" t="n">
        <f aca="false">IF($Y841="--","--",IF($AE841&gt;$W$4,IF($AE841&gt;4,ROUND(($AG841*4)*($AE841+0.5)*2,2),0),0))</f>
        <v>0</v>
      </c>
      <c r="AO841" s="558" t="s">
        <v>1884</v>
      </c>
      <c r="AP841" s="570" t="s">
        <v>10</v>
      </c>
      <c r="AQ841" s="571" t="s">
        <v>1885</v>
      </c>
      <c r="AR841" s="560" t="n">
        <v>0.6</v>
      </c>
      <c r="AS841" s="561"/>
      <c r="AT841" s="561"/>
      <c r="AU841" s="562" t="n">
        <v>16</v>
      </c>
      <c r="AV841" s="560" t="n">
        <f aca="false">IF($Y841="--","--",Y841+0.2)</f>
        <v>1.4</v>
      </c>
      <c r="AW841" s="564" t="s">
        <v>1151</v>
      </c>
      <c r="AX841" s="561" t="n">
        <f aca="false">AV841</f>
        <v>1.4</v>
      </c>
      <c r="AY841" s="538" t="n">
        <f aca="false">IF(D841&gt;2,AU841,AU841-AV841)</f>
        <v>14.6</v>
      </c>
      <c r="AZ841" s="538" t="n">
        <f aca="false">N841</f>
        <v>0.12</v>
      </c>
      <c r="BA841" s="538" t="n">
        <f aca="false">P841</f>
        <v>1.32</v>
      </c>
      <c r="BB841" s="537" t="n">
        <f aca="false">IF(F841=0,IF(ROUND(AY841*(((N841*P841)+(((D841+M841*2)/6)*P841))-ROUND(((D841+M841*2)^2)*((PI()*96.379/(4*360))-((SIN((96.379/2)*PI()/180))*(COS((96.379/2)*PI()/180))/4)),4)),2),ROUND(AY841*(((N841*P841)+(((D841+M841*2)/4)*P841))-ROUND(((D841+M841*2)^2)*((PI()*120/(4*360))-((SIN((120/2)*PI()/180))*(COS((120/2)*PI()/180))/4)),4)),2)),0)</f>
        <v>4.62</v>
      </c>
      <c r="BC841" s="549" t="n">
        <f aca="false">IF(F841&gt;0,ROUND(AY841*N841*P841,2),0)</f>
        <v>0</v>
      </c>
      <c r="BD841" s="549" t="n">
        <f aca="false">SUM(Q841:U841,AH841:AL841)</f>
        <v>37.81</v>
      </c>
      <c r="BE841" s="549" t="n">
        <f aca="false">IF(F841=0,ROUND((PI()*((D841+M841*2)^2)/4)*AY841,2),ROUND((D841+M841*2)*(F841+M841*2)*AY841,2))</f>
        <v>5.94</v>
      </c>
      <c r="BF841" s="572" t="n">
        <f aca="false">IF(($I841+M841-0.15)&lt;=2,($I841+M841+0.15),IF(($I841+M841)&lt;=3,2.35,($I841+M841+0.2)-0.85))</f>
        <v>1.70251882352941</v>
      </c>
      <c r="BG841" s="572" t="n">
        <f aca="false">IF(D841&gt;2,(I841-F841-M841-0.11),IF(($I841+M841)&lt;=2,0,IF(($I841+M841)&gt;3,0.85,(I841+M841+0.2-BF841))))</f>
        <v>0</v>
      </c>
      <c r="BH841" s="572" t="n">
        <f aca="false">IF(D841&gt;2,ROUND(((1.42+0.4)+(0.91+0.4))*2*BG841,2),ROUND(AV841*AX841*BF841,2))</f>
        <v>3.34</v>
      </c>
      <c r="BI841" s="572" t="n">
        <f aca="false">ROUND(((PI()*0.9^2)/4)*BG841,2)</f>
        <v>0</v>
      </c>
      <c r="BJ841" s="550" t="n">
        <f aca="false">ROUND(BD841-BE841-BH841-BI841-BB841-BC841,2)</f>
        <v>23.91</v>
      </c>
      <c r="BK841" s="516"/>
    </row>
    <row r="842" customFormat="false" ht="14.25" hidden="false" customHeight="false" outlineLevel="0" collapsed="false">
      <c r="A842" s="530" t="s">
        <v>1885</v>
      </c>
      <c r="B842" s="531" t="s">
        <v>10</v>
      </c>
      <c r="C842" s="569" t="s">
        <v>1886</v>
      </c>
      <c r="D842" s="533" t="n">
        <v>0.6</v>
      </c>
      <c r="E842" s="534"/>
      <c r="F842" s="534"/>
      <c r="G842" s="533" t="s">
        <v>1150</v>
      </c>
      <c r="H842" s="535" t="n">
        <v>8</v>
      </c>
      <c r="I842" s="536" t="n">
        <v>1.47761882352941</v>
      </c>
      <c r="J842" s="536" t="n">
        <v>1.53001882352941</v>
      </c>
      <c r="K842" s="536" t="n">
        <v>0.9</v>
      </c>
      <c r="L842" s="537" t="n">
        <f aca="false">ROUND((I842+J842)/2,2)</f>
        <v>1.5</v>
      </c>
      <c r="M842" s="538" t="n">
        <f aca="false">IF(F842=0,ROUND($D842*0.1,2),IF(D842&gt;2.8,0.18,0.15))</f>
        <v>0.06</v>
      </c>
      <c r="N842" s="538" t="n">
        <f aca="false">IF(F842=0,IF(ROUND($D842/4,2),IF(ROUND(($D842*1.2)/6,2)&lt;0.1,0.1,ROUND(($D842*1.2)/6,2))),0.5)</f>
        <v>0.12</v>
      </c>
      <c r="O842" s="537" t="n">
        <f aca="false">L842+M842+N842</f>
        <v>1.68</v>
      </c>
      <c r="P842" s="537" t="n">
        <f aca="false">IF(O842&lt;2,(D842+M842*2)+0.6,(D842+M842*2)+0.6+ROUNDUP(O842-2,0)*0.1)</f>
        <v>1.32</v>
      </c>
      <c r="Q842" s="539" t="n">
        <f aca="false">IF($O842&lt;=$W$4,ROUND(IF($O842&lt;1.5,$O842*$H842*$P842,1.5*$H842*$P842),2),0)</f>
        <v>0</v>
      </c>
      <c r="R842" s="539" t="n">
        <f aca="false">IF($O842&gt;$W$4,ROUND(IF($O842&lt;1.5,$O842*$H842*$P842,1.5*$H842*$P842),2),0)</f>
        <v>15.84</v>
      </c>
      <c r="S842" s="539" t="n">
        <f aca="false">IF($O842&gt;$W$4,ROUND(IF($O842&lt;1.5,0,IF($O842&gt;3,1.5*$H842*$P842,($O842-1.5)*$H842*$P842)),2),0)</f>
        <v>1.9</v>
      </c>
      <c r="T842" s="539" t="n">
        <f aca="false">IF($O842&gt;$W$4,ROUND(IF($O842&lt;3,0,IF($O842&gt;4.5,1.5*$H842*$P842,($O842-3)*$H842*$P842)),2),0)</f>
        <v>0</v>
      </c>
      <c r="U842" s="539" t="n">
        <f aca="false">IF($O842&gt;$W$4,ROUND(IF($O842&lt;4.5,0,IF($O842&gt;6,($O842-4.5)*$H842*$P842,($O842-4.5)*$H842*$P842)),2),0)</f>
        <v>0</v>
      </c>
      <c r="V842" s="540" t="n">
        <f aca="false">IF($O842&gt;$W$4,IF($O842&lt;=4,ROUND($H842*($O842+0.5)*2,2),0),0)</f>
        <v>34.88</v>
      </c>
      <c r="W842" s="541" t="n">
        <f aca="false">IF($O842&gt;$W$4,IF($O842&gt;4,ROUND($H842*($O842+0.5)*2,2),0),0)</f>
        <v>0</v>
      </c>
      <c r="X842" s="530" t="str">
        <f aca="false">A842</f>
        <v>RK6</v>
      </c>
      <c r="Y842" s="533" t="n">
        <f aca="false">IF($D842=0.4,1.2,IF($D842=0.6,1.2,IF($D842=0.8,1.3,IF($D842=1,1.5,IF($D842=1.2,1.7,IF($D842&lt;=2,2,"--"))))))</f>
        <v>1.2</v>
      </c>
      <c r="Z842" s="542" t="s">
        <v>1151</v>
      </c>
      <c r="AA842" s="534" t="n">
        <f aca="false">Y842</f>
        <v>1.2</v>
      </c>
      <c r="AB842" s="543" t="n">
        <f aca="false">IF($Y842="--","--",I842)</f>
        <v>1.47761882352941</v>
      </c>
      <c r="AC842" s="544" t="n">
        <f aca="false">IF($Y842="--","--",IF(D842&gt;1.5,0.15,ROUND($D842*0.1,2)))</f>
        <v>0.06</v>
      </c>
      <c r="AD842" s="544" t="n">
        <f aca="false">IF($Y842="--","--",0.15)</f>
        <v>0.15</v>
      </c>
      <c r="AE842" s="545" t="n">
        <f aca="false">IF($Y842="--","--",ROUND(AB842+AC842+AD842,2))</f>
        <v>1.69</v>
      </c>
      <c r="AF842" s="545" t="n">
        <f aca="false">IF($Y842="--","--",IF($AB842&lt;=2,$Y842+1,($Y842+1)+ROUNDUP($AB842-2,0)*0.1))</f>
        <v>2.2</v>
      </c>
      <c r="AG842" s="546" t="n">
        <f aca="false">IF($D842=0.4,0.92,IF($D842=0.6,0.68,IF($D842=0.8,0.74,IF($D842=1,0.7,IF($D842=1.2,0.66,IF($D842=1.5,0.6,IF($D842&lt;=2,(2.4-(D842+0.3)),"--")))))))</f>
        <v>0.68</v>
      </c>
      <c r="AH842" s="547" t="n">
        <f aca="false">IF($Y842="--","--",IF($AE842&lt;=$W$4,ROUND(IF($AE842&lt;1.5,$AE842*$AF842*$AG842,1.5*$AF842*$AG842),2),0))</f>
        <v>0</v>
      </c>
      <c r="AI842" s="547" t="n">
        <f aca="false">IF($Y842="--","--",IF($AE842&gt;$W$4,ROUND(IF($AE842&lt;1.5,$AE842*$AF842*$AG842,1.5*$AF842*$AG842),2),0))</f>
        <v>2.24</v>
      </c>
      <c r="AJ842" s="547" t="n">
        <f aca="false">IF($Y842="--","--",IF($AE842&gt;$W$4,ROUND(IF($AE842&lt;1.5,0,IF($AE842&gt;3,1.5*$AF842*$AG842,($AE842-1.5)*$AF842*$AG842)),2),0))</f>
        <v>0.28</v>
      </c>
      <c r="AK842" s="547" t="n">
        <f aca="false">IF($Y842="--","--",IF($AE842&gt;$W$4,ROUND(IF($AE842&lt;3,0,IF($AE842&gt;4.5,1.5*$AF842*$AG842,($AE842-3)*$AF842*$AG842)),2),0))</f>
        <v>0</v>
      </c>
      <c r="AL842" s="547" t="n">
        <f aca="false">IF($Y842="--","--",IF($AE842&gt;$W$4,ROUND(IF($AE842&lt;4.5,0,IF($AE842&gt;6,($AE842-4.5)*$AF842*$AG842,($AE842-4.5)*$AF842*$AG842)),2),0))</f>
        <v>0</v>
      </c>
      <c r="AM842" s="544" t="n">
        <f aca="false">IF($Y842="--","--",IF($AE842&gt;$W$4,IF($AE842&lt;=4,ROUND(($AG842*4)*($AE842+0.5)*2,2),0),0))</f>
        <v>11.91</v>
      </c>
      <c r="AN842" s="548" t="n">
        <f aca="false">IF($Y842="--","--",IF($AE842&gt;$W$4,IF($AE842&gt;4,ROUND(($AG842*4)*($AE842+0.5)*2,2),0),0))</f>
        <v>0</v>
      </c>
      <c r="AO842" s="530" t="s">
        <v>1885</v>
      </c>
      <c r="AP842" s="531" t="s">
        <v>10</v>
      </c>
      <c r="AQ842" s="569" t="s">
        <v>1886</v>
      </c>
      <c r="AR842" s="533" t="n">
        <v>0.6</v>
      </c>
      <c r="AS842" s="534"/>
      <c r="AT842" s="534"/>
      <c r="AU842" s="535" t="n">
        <v>8</v>
      </c>
      <c r="AV842" s="533" t="n">
        <f aca="false">IF($Y842="--","--",Y842+0.2)</f>
        <v>1.4</v>
      </c>
      <c r="AW842" s="542" t="s">
        <v>1151</v>
      </c>
      <c r="AX842" s="534" t="n">
        <f aca="false">AV842</f>
        <v>1.4</v>
      </c>
      <c r="AY842" s="538" t="n">
        <f aca="false">IF(D842&gt;2,AU842,AU842-AV842)</f>
        <v>6.6</v>
      </c>
      <c r="AZ842" s="538" t="n">
        <f aca="false">N842</f>
        <v>0.12</v>
      </c>
      <c r="BA842" s="538" t="n">
        <f aca="false">P842</f>
        <v>1.32</v>
      </c>
      <c r="BB842" s="537" t="n">
        <f aca="false">IF(F842=0,IF(ROUND(AY842*(((N842*P842)+(((D842+M842*2)/6)*P842))-ROUND(((D842+M842*2)^2)*((PI()*96.379/(4*360))-((SIN((96.379/2)*PI()/180))*(COS((96.379/2)*PI()/180))/4)),4)),2),ROUND(AY842*(((N842*P842)+(((D842+M842*2)/4)*P842))-ROUND(((D842+M842*2)^2)*((PI()*120/(4*360))-((SIN((120/2)*PI()/180))*(COS((120/2)*PI()/180))/4)),4)),2)),0)</f>
        <v>2.09</v>
      </c>
      <c r="BC842" s="549" t="n">
        <f aca="false">IF(F842&gt;0,ROUND(AY842*N842*P842,2),0)</f>
        <v>0</v>
      </c>
      <c r="BD842" s="549" t="n">
        <f aca="false">SUM(Q842:U842,AH842:AL842)</f>
        <v>20.26</v>
      </c>
      <c r="BE842" s="549" t="n">
        <f aca="false">IF(F842=0,ROUND((PI()*((D842+M842*2)^2)/4)*AY842,2),ROUND((D842+M842*2)*(F842+M842*2)*AY842,2))</f>
        <v>2.69</v>
      </c>
      <c r="BF842" s="572" t="n">
        <f aca="false">IF(($I842+M842-0.15)&lt;=2,($I842+M842+0.15),IF(($I842+M842)&lt;=3,2.35,($I842+M842+0.2)-0.85))</f>
        <v>1.68761882352941</v>
      </c>
      <c r="BG842" s="572" t="n">
        <f aca="false">IF(D842&gt;2,(I842-F842-M842-0.11),IF(($I842+M842)&lt;=2,0,IF(($I842+M842)&gt;3,0.85,(I842+M842+0.2-BF842))))</f>
        <v>0</v>
      </c>
      <c r="BH842" s="572" t="n">
        <f aca="false">IF(D842&gt;2,ROUND(((1.42+0.4)+(0.91+0.4))*2*BG842,2),ROUND(AV842*AX842*BF842,2))</f>
        <v>3.31</v>
      </c>
      <c r="BI842" s="572" t="n">
        <f aca="false">ROUND(((PI()*0.9^2)/4)*BG842,2)</f>
        <v>0</v>
      </c>
      <c r="BJ842" s="550" t="n">
        <f aca="false">ROUND(BD842-BE842-BH842-BI842-BB842-BC842,2)</f>
        <v>12.17</v>
      </c>
      <c r="BK842" s="516"/>
    </row>
    <row r="843" customFormat="false" ht="14.25" hidden="false" customHeight="false" outlineLevel="0" collapsed="false">
      <c r="A843" s="503"/>
      <c r="B843" s="504"/>
      <c r="C843" s="604"/>
      <c r="D843" s="505"/>
      <c r="E843" s="505"/>
      <c r="F843" s="505"/>
      <c r="G843" s="505"/>
      <c r="H843" s="507"/>
      <c r="I843" s="508"/>
      <c r="J843" s="508"/>
      <c r="K843" s="508"/>
      <c r="L843" s="509"/>
      <c r="M843" s="510"/>
      <c r="N843" s="510"/>
      <c r="O843" s="509"/>
      <c r="P843" s="509"/>
      <c r="Q843" s="511"/>
      <c r="R843" s="511"/>
      <c r="S843" s="511"/>
      <c r="T843" s="511"/>
      <c r="U843" s="511"/>
      <c r="V843" s="512"/>
      <c r="W843" s="513"/>
      <c r="X843" s="503"/>
      <c r="Y843" s="505"/>
      <c r="Z843" s="551"/>
      <c r="AA843" s="505"/>
      <c r="AB843" s="552"/>
      <c r="AC843" s="553"/>
      <c r="AD843" s="553"/>
      <c r="AE843" s="554"/>
      <c r="AF843" s="554"/>
      <c r="AG843" s="551"/>
      <c r="AH843" s="555"/>
      <c r="AI843" s="555"/>
      <c r="AJ843" s="555"/>
      <c r="AK843" s="555"/>
      <c r="AL843" s="555"/>
      <c r="AM843" s="553"/>
      <c r="AN843" s="556"/>
      <c r="AO843" s="503"/>
      <c r="AP843" s="504"/>
      <c r="AQ843" s="604"/>
      <c r="AR843" s="505"/>
      <c r="AS843" s="505"/>
      <c r="AT843" s="505"/>
      <c r="AU843" s="507"/>
      <c r="AV843" s="505"/>
      <c r="AW843" s="551"/>
      <c r="AX843" s="505"/>
      <c r="AY843" s="510"/>
      <c r="AZ843" s="510"/>
      <c r="BA843" s="510"/>
      <c r="BB843" s="509"/>
      <c r="BC843" s="509"/>
      <c r="BD843" s="509"/>
      <c r="BE843" s="509"/>
      <c r="BF843" s="511"/>
      <c r="BG843" s="511"/>
      <c r="BH843" s="511"/>
      <c r="BI843" s="511"/>
      <c r="BJ843" s="515"/>
      <c r="BK843" s="516"/>
    </row>
    <row r="844" s="456" customFormat="true" ht="14.25" hidden="false" customHeight="false" outlineLevel="0" collapsed="false">
      <c r="A844" s="517" t="s">
        <v>1887</v>
      </c>
      <c r="B844" s="504"/>
      <c r="C844" s="504"/>
      <c r="D844" s="505"/>
      <c r="E844" s="505"/>
      <c r="F844" s="505"/>
      <c r="G844" s="506"/>
      <c r="H844" s="507"/>
      <c r="I844" s="508"/>
      <c r="J844" s="508"/>
      <c r="K844" s="508"/>
      <c r="L844" s="509"/>
      <c r="M844" s="510"/>
      <c r="N844" s="510"/>
      <c r="O844" s="509"/>
      <c r="P844" s="509"/>
      <c r="Q844" s="511"/>
      <c r="R844" s="511"/>
      <c r="S844" s="511"/>
      <c r="T844" s="511"/>
      <c r="U844" s="511"/>
      <c r="V844" s="512"/>
      <c r="W844" s="513"/>
      <c r="X844" s="518" t="str">
        <f aca="false">$A844</f>
        <v>BACIA RL - BACIA ROMANA (L)</v>
      </c>
      <c r="Y844" s="505"/>
      <c r="Z844" s="551"/>
      <c r="AA844" s="505"/>
      <c r="AB844" s="552"/>
      <c r="AC844" s="553"/>
      <c r="AD844" s="553"/>
      <c r="AE844" s="554"/>
      <c r="AF844" s="554"/>
      <c r="AG844" s="551"/>
      <c r="AH844" s="555"/>
      <c r="AI844" s="555"/>
      <c r="AJ844" s="555"/>
      <c r="AK844" s="555"/>
      <c r="AL844" s="555"/>
      <c r="AM844" s="553"/>
      <c r="AN844" s="556"/>
      <c r="AO844" s="518" t="str">
        <f aca="false">$A844</f>
        <v>BACIA RL - BACIA ROMANA (L)</v>
      </c>
      <c r="AP844" s="504"/>
      <c r="AQ844" s="504"/>
      <c r="AR844" s="505"/>
      <c r="AS844" s="505"/>
      <c r="AT844" s="505"/>
      <c r="AU844" s="507"/>
      <c r="AV844" s="506"/>
      <c r="AW844" s="506"/>
      <c r="AX844" s="506"/>
      <c r="AY844" s="510"/>
      <c r="AZ844" s="510"/>
      <c r="BA844" s="510"/>
      <c r="BB844" s="509"/>
      <c r="BC844" s="509"/>
      <c r="BD844" s="509"/>
      <c r="BE844" s="509"/>
      <c r="BF844" s="509"/>
      <c r="BG844" s="509"/>
      <c r="BH844" s="509"/>
      <c r="BI844" s="509"/>
      <c r="BJ844" s="515"/>
      <c r="BK844" s="516"/>
    </row>
    <row r="845" customFormat="false" ht="14.25" hidden="false" customHeight="false" outlineLevel="0" collapsed="false">
      <c r="A845" s="557" t="s">
        <v>1888</v>
      </c>
      <c r="B845" s="504"/>
      <c r="C845" s="504"/>
      <c r="D845" s="505"/>
      <c r="E845" s="505"/>
      <c r="F845" s="505"/>
      <c r="G845" s="506"/>
      <c r="H845" s="507"/>
      <c r="I845" s="508"/>
      <c r="J845" s="508"/>
      <c r="K845" s="508"/>
      <c r="L845" s="509"/>
      <c r="M845" s="510"/>
      <c r="N845" s="510"/>
      <c r="O845" s="509"/>
      <c r="P845" s="509"/>
      <c r="Q845" s="511"/>
      <c r="R845" s="511"/>
      <c r="S845" s="511"/>
      <c r="T845" s="511"/>
      <c r="U845" s="511"/>
      <c r="V845" s="512"/>
      <c r="W845" s="513"/>
      <c r="X845" s="528" t="str">
        <f aca="false">$A845</f>
        <v>RUA EDYR BACKER</v>
      </c>
      <c r="Y845" s="522"/>
      <c r="Z845" s="522"/>
      <c r="AA845" s="522"/>
      <c r="AB845" s="525"/>
      <c r="AC845" s="525"/>
      <c r="AD845" s="525"/>
      <c r="AE845" s="525"/>
      <c r="AF845" s="523"/>
      <c r="AG845" s="525"/>
      <c r="AH845" s="525"/>
      <c r="AI845" s="525"/>
      <c r="AJ845" s="525"/>
      <c r="AK845" s="525"/>
      <c r="AL845" s="525"/>
      <c r="AM845" s="525"/>
      <c r="AN845" s="527"/>
      <c r="AO845" s="557" t="str">
        <f aca="false">$A845</f>
        <v>RUA EDYR BACKER</v>
      </c>
      <c r="AP845" s="504"/>
      <c r="AQ845" s="504"/>
      <c r="AR845" s="505"/>
      <c r="AS845" s="505"/>
      <c r="AT845" s="505"/>
      <c r="AU845" s="507"/>
      <c r="AV845" s="506"/>
      <c r="AW845" s="506"/>
      <c r="AX845" s="506"/>
      <c r="AY845" s="510"/>
      <c r="AZ845" s="510"/>
      <c r="BA845" s="510"/>
      <c r="BB845" s="509"/>
      <c r="BC845" s="509"/>
      <c r="BD845" s="509"/>
      <c r="BE845" s="509"/>
      <c r="BF845" s="509"/>
      <c r="BG845" s="509"/>
      <c r="BH845" s="509"/>
      <c r="BI845" s="509"/>
      <c r="BJ845" s="515"/>
      <c r="BK845" s="516"/>
    </row>
    <row r="846" customFormat="false" ht="14.25" hidden="false" customHeight="false" outlineLevel="0" collapsed="false">
      <c r="A846" s="558" t="s">
        <v>1889</v>
      </c>
      <c r="B846" s="570" t="s">
        <v>10</v>
      </c>
      <c r="C846" s="571" t="s">
        <v>1890</v>
      </c>
      <c r="D846" s="560" t="n">
        <v>0.4</v>
      </c>
      <c r="E846" s="561"/>
      <c r="F846" s="561"/>
      <c r="G846" s="560" t="s">
        <v>1150</v>
      </c>
      <c r="H846" s="562" t="n">
        <v>35</v>
      </c>
      <c r="I846" s="563" t="n">
        <v>1</v>
      </c>
      <c r="J846" s="563" t="n">
        <v>1</v>
      </c>
      <c r="K846" s="536" t="n">
        <v>0</v>
      </c>
      <c r="L846" s="537" t="n">
        <f aca="false">ROUND((I846+J846)/2,2)</f>
        <v>1</v>
      </c>
      <c r="M846" s="538" t="n">
        <f aca="false">IF(F846=0,ROUND($D846*0.1,2),IF(D846&gt;2.8,0.18,0.15))</f>
        <v>0.04</v>
      </c>
      <c r="N846" s="538" t="n">
        <f aca="false">IF(F846=0,IF(ROUND($D846/4,2),IF(ROUND(($D846*1.2)/6,2)&lt;0.1,0.1,ROUND(($D846*1.2)/6,2))),0.5)</f>
        <v>0.1</v>
      </c>
      <c r="O846" s="537" t="n">
        <f aca="false">L846+M846+N846</f>
        <v>1.14</v>
      </c>
      <c r="P846" s="537" t="n">
        <f aca="false">IF(O846&lt;2,(D846+M846*2)+0.6,(D846+M846*2)+0.6+ROUNDUP(O846-2,0)*0.1)</f>
        <v>1.08</v>
      </c>
      <c r="Q846" s="539" t="n">
        <f aca="false">IF($O846&lt;=$W$4,ROUND(IF($O846&lt;1.5,$O846*$H846*$P846,1.5*$H846*$P846),2),0)</f>
        <v>43.09</v>
      </c>
      <c r="R846" s="539" t="n">
        <f aca="false">IF($O846&gt;$W$4,ROUND(IF($O846&lt;1.5,$O846*$H846*$P846,1.5*$H846*$P846),2),0)</f>
        <v>0</v>
      </c>
      <c r="S846" s="539" t="n">
        <f aca="false">IF($O846&gt;$W$4,ROUND(IF($O846&lt;1.5,0,IF($O846&gt;3,1.5*$H846*$P846,($O846-1.5)*$H846*$P846)),2),0)</f>
        <v>0</v>
      </c>
      <c r="T846" s="539" t="n">
        <f aca="false">IF($O846&gt;$W$4,ROUND(IF($O846&lt;3,0,IF($O846&gt;4.5,1.5*$H846*$P846,($O846-3)*$H846*$P846)),2),0)</f>
        <v>0</v>
      </c>
      <c r="U846" s="539" t="n">
        <f aca="false">IF($O846&gt;$W$4,ROUND(IF($O846&lt;4.5,0,IF($O846&gt;6,($O846-4.5)*$H846*$P846,($O846-4.5)*$H846*$P846)),2),0)</f>
        <v>0</v>
      </c>
      <c r="V846" s="540" t="n">
        <f aca="false">IF($O846&gt;$W$4,IF($O846&lt;=4,ROUND($H846*($O846+0.5)*2,2),0),0)</f>
        <v>0</v>
      </c>
      <c r="W846" s="541" t="n">
        <f aca="false">IF($O846&gt;$W$4,IF($O846&gt;4,ROUND($H846*($O846+0.5)*2,2),0),0)</f>
        <v>0</v>
      </c>
      <c r="X846" s="558" t="str">
        <f aca="false">A846</f>
        <v>RL1</v>
      </c>
      <c r="Y846" s="560" t="n">
        <f aca="false">IF($D846=0.4,1.2,IF($D846=0.6,1.2,IF($D846=0.8,1.3,IF($D846=1,1.5,IF($D846=1.2,1.7,IF($D846&lt;=2,2,"--"))))))</f>
        <v>1.2</v>
      </c>
      <c r="Z846" s="564" t="s">
        <v>1151</v>
      </c>
      <c r="AA846" s="561" t="n">
        <f aca="false">Y846</f>
        <v>1.2</v>
      </c>
      <c r="AB846" s="543" t="n">
        <f aca="false">IF($Y846="--","--",I846)</f>
        <v>1</v>
      </c>
      <c r="AC846" s="544" t="n">
        <f aca="false">IF($Y846="--","--",IF(D846&gt;1.5,0.15,ROUND($D846*0.1,2)))</f>
        <v>0.04</v>
      </c>
      <c r="AD846" s="544" t="n">
        <f aca="false">IF($Y846="--","--",0.15)</f>
        <v>0.15</v>
      </c>
      <c r="AE846" s="545" t="n">
        <f aca="false">IF($Y846="--","--",ROUND(AB846+AC846+AD846,2))</f>
        <v>1.19</v>
      </c>
      <c r="AF846" s="565" t="n">
        <f aca="false">IF($Y846="--","--",IF($AB846&lt;=2,$Y846+1,($Y846+1)+ROUNDUP($AB846-2,0)*0.1))</f>
        <v>2.2</v>
      </c>
      <c r="AG846" s="566" t="n">
        <f aca="false">IF($D846=0.4,0.92,IF($D846=0.6,0.68,IF($D846=0.8,0.74,IF($D846=1,0.7,IF($D846=1.2,0.66,IF($D846=1.5,0.6,IF($D846&lt;=2,(2.4-(D846+0.3)),"--")))))))</f>
        <v>0.92</v>
      </c>
      <c r="AH846" s="547" t="n">
        <f aca="false">IF($Y846="--","--",IF($AE846&lt;=$W$4,ROUND(IF($AE846&lt;1.5,$AE846*$AF846*$AG846,1.5*$AF846*$AG846),2),0))</f>
        <v>2.41</v>
      </c>
      <c r="AI846" s="547" t="n">
        <f aca="false">IF($Y846="--","--",IF($AE846&gt;$W$4,ROUND(IF($AE846&lt;1.5,$AE846*$AF846*$AG846,1.5*$AF846*$AG846),2),0))</f>
        <v>0</v>
      </c>
      <c r="AJ846" s="547" t="n">
        <f aca="false">IF($Y846="--","--",IF($AE846&gt;$W$4,ROUND(IF($AE846&lt;1.5,0,IF($AE846&gt;3,1.5*$AF846*$AG846,($AE846-1.5)*$AF846*$AG846)),2),0))</f>
        <v>0</v>
      </c>
      <c r="AK846" s="547" t="n">
        <f aca="false">IF($Y846="--","--",IF($AE846&gt;$W$4,ROUND(IF($AE846&lt;3,0,IF($AE846&gt;4.5,1.5*$AF846*$AG846,($AE846-3)*$AF846*$AG846)),2),0))</f>
        <v>0</v>
      </c>
      <c r="AL846" s="547" t="n">
        <f aca="false">IF($Y846="--","--",IF($AE846&gt;$W$4,ROUND(IF($AE846&lt;4.5,0,IF($AE846&gt;6,($AE846-4.5)*$AF846*$AG846,($AE846-4.5)*$AF846*$AG846)),2),0))</f>
        <v>0</v>
      </c>
      <c r="AM846" s="544" t="n">
        <f aca="false">IF($Y846="--","--",IF($AE846&gt;$W$4,IF($AE846&lt;=4,ROUND(($AG846*4)*($AE846+0.5)*2,2),0),0))</f>
        <v>0</v>
      </c>
      <c r="AN846" s="548" t="n">
        <f aca="false">IF($Y846="--","--",IF($AE846&gt;$W$4,IF($AE846&gt;4,ROUND(($AG846*4)*($AE846+0.5)*2,2),0),0))</f>
        <v>0</v>
      </c>
      <c r="AO846" s="558" t="s">
        <v>1889</v>
      </c>
      <c r="AP846" s="570" t="s">
        <v>10</v>
      </c>
      <c r="AQ846" s="571" t="s">
        <v>1890</v>
      </c>
      <c r="AR846" s="560" t="n">
        <v>0.4</v>
      </c>
      <c r="AS846" s="561"/>
      <c r="AT846" s="561"/>
      <c r="AU846" s="562" t="n">
        <v>35</v>
      </c>
      <c r="AV846" s="560" t="n">
        <f aca="false">IF($Y846="--","--",Y846+0.2)</f>
        <v>1.4</v>
      </c>
      <c r="AW846" s="564" t="s">
        <v>1151</v>
      </c>
      <c r="AX846" s="561" t="n">
        <f aca="false">AV846</f>
        <v>1.4</v>
      </c>
      <c r="AY846" s="538" t="n">
        <f aca="false">IF(D846&gt;2,AU846,AU846-AV846)</f>
        <v>33.6</v>
      </c>
      <c r="AZ846" s="538" t="n">
        <f aca="false">N846</f>
        <v>0.1</v>
      </c>
      <c r="BA846" s="538" t="n">
        <f aca="false">P846</f>
        <v>1.08</v>
      </c>
      <c r="BB846" s="537" t="n">
        <f aca="false">IF(F846=0,IF(ROUND(AY846*(((N846*P846)+(((D846+M846*2)/6)*P846))-ROUND(((D846+M846*2)^2)*((PI()*96.379/(4*360))-((SIN((96.379/2)*PI()/180))*(COS((96.379/2)*PI()/180))/4)),4)),2),ROUND(AY846*(((N846*P846)+(((D846+M846*2)/4)*P846))-ROUND(((D846+M846*2)^2)*((PI()*120/(4*360))-((SIN((120/2)*PI()/180))*(COS((120/2)*PI()/180))/4)),4)),2)),0)</f>
        <v>6.79</v>
      </c>
      <c r="BC846" s="549" t="n">
        <f aca="false">IF(F846&gt;0,ROUND(AY846*N846*P846,2),0)</f>
        <v>0</v>
      </c>
      <c r="BD846" s="549" t="n">
        <f aca="false">SUM(Q846:U846,AH846:AL846)</f>
        <v>45.5</v>
      </c>
      <c r="BE846" s="549" t="n">
        <f aca="false">IF(F846=0,ROUND((PI()*((D846+M846*2)^2)/4)*AY846,2),ROUND((D846+M846*2)*(F846+M846*2)*AY846,2))</f>
        <v>6.08</v>
      </c>
      <c r="BF846" s="572" t="n">
        <f aca="false">IF(($I846+M846-0.15)&lt;=2,($I846+M846+0.15),IF(($I846+M846)&lt;=3,2.35,($I846+M846+0.2)-0.85))</f>
        <v>1.19</v>
      </c>
      <c r="BG846" s="572" t="n">
        <f aca="false">IF(D846&gt;2,(I846-F846-M846-0.11),IF(($I846+M846)&lt;=2,0,IF(($I846+M846)&gt;3,0.85,(I846+M846+0.2-BF846))))</f>
        <v>0</v>
      </c>
      <c r="BH846" s="572" t="n">
        <f aca="false">IF(D846&gt;2,ROUND(((1.42+0.4)+(0.91+0.4))*2*BG846,2),ROUND(AV846*AX846*BF846,2))</f>
        <v>2.33</v>
      </c>
      <c r="BI846" s="572" t="n">
        <f aca="false">ROUND(((PI()*0.9^2)/4)*BG846,2)</f>
        <v>0</v>
      </c>
      <c r="BJ846" s="550" t="n">
        <f aca="false">ROUND(BD846-BE846-BH846-BI846-BB846-BC846,2)</f>
        <v>30.3</v>
      </c>
      <c r="BK846" s="516"/>
    </row>
    <row r="847" customFormat="false" ht="14.25" hidden="false" customHeight="false" outlineLevel="0" collapsed="false">
      <c r="A847" s="558" t="s">
        <v>1890</v>
      </c>
      <c r="B847" s="570" t="s">
        <v>10</v>
      </c>
      <c r="C847" s="571" t="s">
        <v>1891</v>
      </c>
      <c r="D847" s="560" t="n">
        <v>0.4</v>
      </c>
      <c r="E847" s="561"/>
      <c r="F847" s="561"/>
      <c r="G847" s="560" t="s">
        <v>1150</v>
      </c>
      <c r="H847" s="562" t="n">
        <v>35</v>
      </c>
      <c r="I847" s="563" t="n">
        <v>1</v>
      </c>
      <c r="J847" s="563" t="n">
        <v>1</v>
      </c>
      <c r="K847" s="536" t="n">
        <v>0</v>
      </c>
      <c r="L847" s="537" t="n">
        <f aca="false">ROUND((I847+J847)/2,2)</f>
        <v>1</v>
      </c>
      <c r="M847" s="538" t="n">
        <f aca="false">IF(F847=0,ROUND($D847*0.1,2),IF(D847&gt;2.8,0.18,0.15))</f>
        <v>0.04</v>
      </c>
      <c r="N847" s="538" t="n">
        <f aca="false">IF(F847=0,IF(ROUND($D847/4,2),IF(ROUND(($D847*1.2)/6,2)&lt;0.1,0.1,ROUND(($D847*1.2)/6,2))),0.5)</f>
        <v>0.1</v>
      </c>
      <c r="O847" s="537" t="n">
        <f aca="false">L847+M847+N847</f>
        <v>1.14</v>
      </c>
      <c r="P847" s="537" t="n">
        <f aca="false">IF(O847&lt;2,(D847+M847*2)+0.6,(D847+M847*2)+0.6+ROUNDUP(O847-2,0)*0.1)</f>
        <v>1.08</v>
      </c>
      <c r="Q847" s="539" t="n">
        <f aca="false">IF($O847&lt;=$W$4,ROUND(IF($O847&lt;1.5,$O847*$H847*$P847,1.5*$H847*$P847),2),0)</f>
        <v>43.09</v>
      </c>
      <c r="R847" s="539" t="n">
        <f aca="false">IF($O847&gt;$W$4,ROUND(IF($O847&lt;1.5,$O847*$H847*$P847,1.5*$H847*$P847),2),0)</f>
        <v>0</v>
      </c>
      <c r="S847" s="539" t="n">
        <f aca="false">IF($O847&gt;$W$4,ROUND(IF($O847&lt;1.5,0,IF($O847&gt;3,1.5*$H847*$P847,($O847-1.5)*$H847*$P847)),2),0)</f>
        <v>0</v>
      </c>
      <c r="T847" s="539" t="n">
        <f aca="false">IF($O847&gt;$W$4,ROUND(IF($O847&lt;3,0,IF($O847&gt;4.5,1.5*$H847*$P847,($O847-3)*$H847*$P847)),2),0)</f>
        <v>0</v>
      </c>
      <c r="U847" s="539" t="n">
        <f aca="false">IF($O847&gt;$W$4,ROUND(IF($O847&lt;4.5,0,IF($O847&gt;6,($O847-4.5)*$H847*$P847,($O847-4.5)*$H847*$P847)),2),0)</f>
        <v>0</v>
      </c>
      <c r="V847" s="540" t="n">
        <f aca="false">IF($O847&gt;$W$4,IF($O847&lt;=4,ROUND($H847*($O847+0.5)*2,2),0),0)</f>
        <v>0</v>
      </c>
      <c r="W847" s="541" t="n">
        <f aca="false">IF($O847&gt;$W$4,IF($O847&gt;4,ROUND($H847*($O847+0.5)*2,2),0),0)</f>
        <v>0</v>
      </c>
      <c r="X847" s="558" t="str">
        <f aca="false">A847</f>
        <v>RL2</v>
      </c>
      <c r="Y847" s="560" t="n">
        <f aca="false">IF($D847=0.4,1.2,IF($D847=0.6,1.2,IF($D847=0.8,1.3,IF($D847=1,1.5,IF($D847=1.2,1.7,IF($D847&lt;=2,2,"--"))))))</f>
        <v>1.2</v>
      </c>
      <c r="Z847" s="564" t="s">
        <v>1151</v>
      </c>
      <c r="AA847" s="561" t="n">
        <f aca="false">Y847</f>
        <v>1.2</v>
      </c>
      <c r="AB847" s="543" t="n">
        <f aca="false">IF($Y847="--","--",I847)</f>
        <v>1</v>
      </c>
      <c r="AC847" s="544" t="n">
        <f aca="false">IF($Y847="--","--",IF(D847&gt;1.5,0.15,ROUND($D847*0.1,2)))</f>
        <v>0.04</v>
      </c>
      <c r="AD847" s="544" t="n">
        <f aca="false">IF($Y847="--","--",0.15)</f>
        <v>0.15</v>
      </c>
      <c r="AE847" s="545" t="n">
        <f aca="false">IF($Y847="--","--",ROUND(AB847+AC847+AD847,2))</f>
        <v>1.19</v>
      </c>
      <c r="AF847" s="565" t="n">
        <f aca="false">IF($Y847="--","--",IF($AB847&lt;=2,$Y847+1,($Y847+1)+ROUNDUP($AB847-2,0)*0.1))</f>
        <v>2.2</v>
      </c>
      <c r="AG847" s="566" t="n">
        <f aca="false">IF($D847=0.4,0.92,IF($D847=0.6,0.68,IF($D847=0.8,0.74,IF($D847=1,0.7,IF($D847=1.2,0.66,IF($D847=1.5,0.6,IF($D847&lt;=2,(2.4-(D847+0.3)),"--")))))))</f>
        <v>0.92</v>
      </c>
      <c r="AH847" s="547" t="n">
        <f aca="false">IF($Y847="--","--",IF($AE847&lt;=$W$4,ROUND(IF($AE847&lt;1.5,$AE847*$AF847*$AG847,1.5*$AF847*$AG847),2),0))</f>
        <v>2.41</v>
      </c>
      <c r="AI847" s="547" t="n">
        <f aca="false">IF($Y847="--","--",IF($AE847&gt;$W$4,ROUND(IF($AE847&lt;1.5,$AE847*$AF847*$AG847,1.5*$AF847*$AG847),2),0))</f>
        <v>0</v>
      </c>
      <c r="AJ847" s="547" t="n">
        <f aca="false">IF($Y847="--","--",IF($AE847&gt;$W$4,ROUND(IF($AE847&lt;1.5,0,IF($AE847&gt;3,1.5*$AF847*$AG847,($AE847-1.5)*$AF847*$AG847)),2),0))</f>
        <v>0</v>
      </c>
      <c r="AK847" s="547" t="n">
        <f aca="false">IF($Y847="--","--",IF($AE847&gt;$W$4,ROUND(IF($AE847&lt;3,0,IF($AE847&gt;4.5,1.5*$AF847*$AG847,($AE847-3)*$AF847*$AG847)),2),0))</f>
        <v>0</v>
      </c>
      <c r="AL847" s="547" t="n">
        <f aca="false">IF($Y847="--","--",IF($AE847&gt;$W$4,ROUND(IF($AE847&lt;4.5,0,IF($AE847&gt;6,($AE847-4.5)*$AF847*$AG847,($AE847-4.5)*$AF847*$AG847)),2),0))</f>
        <v>0</v>
      </c>
      <c r="AM847" s="544" t="n">
        <f aca="false">IF($Y847="--","--",IF($AE847&gt;$W$4,IF($AE847&lt;=4,ROUND(($AG847*4)*($AE847+0.5)*2,2),0),0))</f>
        <v>0</v>
      </c>
      <c r="AN847" s="548" t="n">
        <f aca="false">IF($Y847="--","--",IF($AE847&gt;$W$4,IF($AE847&gt;4,ROUND(($AG847*4)*($AE847+0.5)*2,2),0),0))</f>
        <v>0</v>
      </c>
      <c r="AO847" s="558" t="s">
        <v>1890</v>
      </c>
      <c r="AP847" s="570" t="s">
        <v>10</v>
      </c>
      <c r="AQ847" s="571" t="s">
        <v>1891</v>
      </c>
      <c r="AR847" s="560" t="n">
        <v>0.4</v>
      </c>
      <c r="AS847" s="561"/>
      <c r="AT847" s="561"/>
      <c r="AU847" s="562" t="n">
        <v>35</v>
      </c>
      <c r="AV847" s="560" t="n">
        <f aca="false">IF($Y847="--","--",Y847+0.2)</f>
        <v>1.4</v>
      </c>
      <c r="AW847" s="564" t="s">
        <v>1151</v>
      </c>
      <c r="AX847" s="561" t="n">
        <f aca="false">AV847</f>
        <v>1.4</v>
      </c>
      <c r="AY847" s="538" t="n">
        <f aca="false">IF(D847&gt;2,AU847,AU847-AV847)</f>
        <v>33.6</v>
      </c>
      <c r="AZ847" s="538" t="n">
        <f aca="false">N847</f>
        <v>0.1</v>
      </c>
      <c r="BA847" s="538" t="n">
        <f aca="false">P847</f>
        <v>1.08</v>
      </c>
      <c r="BB847" s="537" t="n">
        <f aca="false">IF(F847=0,IF(ROUND(AY847*(((N847*P847)+(((D847+M847*2)/6)*P847))-ROUND(((D847+M847*2)^2)*((PI()*96.379/(4*360))-((SIN((96.379/2)*PI()/180))*(COS((96.379/2)*PI()/180))/4)),4)),2),ROUND(AY847*(((N847*P847)+(((D847+M847*2)/4)*P847))-ROUND(((D847+M847*2)^2)*((PI()*120/(4*360))-((SIN((120/2)*PI()/180))*(COS((120/2)*PI()/180))/4)),4)),2)),0)</f>
        <v>6.79</v>
      </c>
      <c r="BC847" s="549" t="n">
        <f aca="false">IF(F847&gt;0,ROUND(AY847*N847*P847,2),0)</f>
        <v>0</v>
      </c>
      <c r="BD847" s="549" t="n">
        <f aca="false">SUM(Q847:U847,AH847:AL847)</f>
        <v>45.5</v>
      </c>
      <c r="BE847" s="549" t="n">
        <f aca="false">IF(F847=0,ROUND((PI()*((D847+M847*2)^2)/4)*AY847,2),ROUND((D847+M847*2)*(F847+M847*2)*AY847,2))</f>
        <v>6.08</v>
      </c>
      <c r="BF847" s="572" t="n">
        <f aca="false">IF(($I847+M847-0.15)&lt;=2,($I847+M847+0.15),IF(($I847+M847)&lt;=3,2.35,($I847+M847+0.2)-0.85))</f>
        <v>1.19</v>
      </c>
      <c r="BG847" s="572" t="n">
        <f aca="false">IF(D847&gt;2,(I847-F847-M847-0.11),IF(($I847+M847)&lt;=2,0,IF(($I847+M847)&gt;3,0.85,(I847+M847+0.2-BF847))))</f>
        <v>0</v>
      </c>
      <c r="BH847" s="572" t="n">
        <f aca="false">IF(D847&gt;2,ROUND(((1.42+0.4)+(0.91+0.4))*2*BG847,2),ROUND(AV847*AX847*BF847,2))</f>
        <v>2.33</v>
      </c>
      <c r="BI847" s="572" t="n">
        <f aca="false">ROUND(((PI()*0.9^2)/4)*BG847,2)</f>
        <v>0</v>
      </c>
      <c r="BJ847" s="550" t="n">
        <f aca="false">ROUND(BD847-BE847-BH847-BI847-BB847-BC847,2)</f>
        <v>30.3</v>
      </c>
      <c r="BK847" s="516"/>
    </row>
    <row r="848" customFormat="false" ht="14.25" hidden="false" customHeight="false" outlineLevel="0" collapsed="false">
      <c r="A848" s="558" t="s">
        <v>1891</v>
      </c>
      <c r="B848" s="570" t="s">
        <v>10</v>
      </c>
      <c r="C848" s="571" t="s">
        <v>1892</v>
      </c>
      <c r="D848" s="560" t="n">
        <v>0.4</v>
      </c>
      <c r="E848" s="561"/>
      <c r="F848" s="561"/>
      <c r="G848" s="560" t="s">
        <v>1150</v>
      </c>
      <c r="H848" s="562" t="n">
        <v>35</v>
      </c>
      <c r="I848" s="563" t="n">
        <v>1</v>
      </c>
      <c r="J848" s="563" t="n">
        <v>1</v>
      </c>
      <c r="K848" s="536" t="n">
        <v>0.14</v>
      </c>
      <c r="L848" s="537" t="n">
        <f aca="false">ROUND((I848+J848)/2,2)</f>
        <v>1</v>
      </c>
      <c r="M848" s="538" t="n">
        <f aca="false">IF(F848=0,ROUND($D848*0.1,2),IF(D848&gt;2.8,0.18,0.15))</f>
        <v>0.04</v>
      </c>
      <c r="N848" s="538" t="n">
        <f aca="false">IF(F848=0,IF(ROUND($D848/4,2),IF(ROUND(($D848*1.2)/6,2)&lt;0.1,0.1,ROUND(($D848*1.2)/6,2))),0.5)</f>
        <v>0.1</v>
      </c>
      <c r="O848" s="537" t="n">
        <f aca="false">L848+M848+N848</f>
        <v>1.14</v>
      </c>
      <c r="P848" s="537" t="n">
        <f aca="false">IF(O848&lt;2,(D848+M848*2)+0.6,(D848+M848*2)+0.6+ROUNDUP(O848-2,0)*0.1)</f>
        <v>1.08</v>
      </c>
      <c r="Q848" s="539" t="n">
        <f aca="false">IF($O848&lt;=$W$4,ROUND(IF($O848&lt;1.5,$O848*$H848*$P848,1.5*$H848*$P848),2),0)</f>
        <v>43.09</v>
      </c>
      <c r="R848" s="539" t="n">
        <f aca="false">IF($O848&gt;$W$4,ROUND(IF($O848&lt;1.5,$O848*$H848*$P848,1.5*$H848*$P848),2),0)</f>
        <v>0</v>
      </c>
      <c r="S848" s="539" t="n">
        <f aca="false">IF($O848&gt;$W$4,ROUND(IF($O848&lt;1.5,0,IF($O848&gt;3,1.5*$H848*$P848,($O848-1.5)*$H848*$P848)),2),0)</f>
        <v>0</v>
      </c>
      <c r="T848" s="539" t="n">
        <f aca="false">IF($O848&gt;$W$4,ROUND(IF($O848&lt;3,0,IF($O848&gt;4.5,1.5*$H848*$P848,($O848-3)*$H848*$P848)),2),0)</f>
        <v>0</v>
      </c>
      <c r="U848" s="539" t="n">
        <f aca="false">IF($O848&gt;$W$4,ROUND(IF($O848&lt;4.5,0,IF($O848&gt;6,($O848-4.5)*$H848*$P848,($O848-4.5)*$H848*$P848)),2),0)</f>
        <v>0</v>
      </c>
      <c r="V848" s="540" t="n">
        <f aca="false">IF($O848&gt;$W$4,IF($O848&lt;=4,ROUND($H848*($O848+0.5)*2,2),0),0)</f>
        <v>0</v>
      </c>
      <c r="W848" s="541" t="n">
        <f aca="false">IF($O848&gt;$W$4,IF($O848&gt;4,ROUND($H848*($O848+0.5)*2,2),0),0)</f>
        <v>0</v>
      </c>
      <c r="X848" s="558" t="str">
        <f aca="false">A848</f>
        <v>RL3</v>
      </c>
      <c r="Y848" s="560" t="n">
        <f aca="false">IF($D848=0.4,1.2,IF($D848=0.6,1.2,IF($D848=0.8,1.3,IF($D848=1,1.5,IF($D848=1.2,1.7,IF($D848&lt;=2,2,"--"))))))</f>
        <v>1.2</v>
      </c>
      <c r="Z848" s="564" t="s">
        <v>1151</v>
      </c>
      <c r="AA848" s="561" t="n">
        <f aca="false">Y848</f>
        <v>1.2</v>
      </c>
      <c r="AB848" s="543" t="n">
        <f aca="false">IF($Y848="--","--",I848)</f>
        <v>1</v>
      </c>
      <c r="AC848" s="544" t="n">
        <f aca="false">IF($Y848="--","--",IF(D848&gt;1.5,0.15,ROUND($D848*0.1,2)))</f>
        <v>0.04</v>
      </c>
      <c r="AD848" s="544" t="n">
        <f aca="false">IF($Y848="--","--",0.15)</f>
        <v>0.15</v>
      </c>
      <c r="AE848" s="545" t="n">
        <f aca="false">IF($Y848="--","--",ROUND(AB848+AC848+AD848,2))</f>
        <v>1.19</v>
      </c>
      <c r="AF848" s="565" t="n">
        <f aca="false">IF($Y848="--","--",IF($AB848&lt;=2,$Y848+1,($Y848+1)+ROUNDUP($AB848-2,0)*0.1))</f>
        <v>2.2</v>
      </c>
      <c r="AG848" s="566" t="n">
        <f aca="false">IF($D848=0.4,0.92,IF($D848=0.6,0.68,IF($D848=0.8,0.74,IF($D848=1,0.7,IF($D848=1.2,0.66,IF($D848=1.5,0.6,IF($D848&lt;=2,(2.4-(D848+0.3)),"--")))))))</f>
        <v>0.92</v>
      </c>
      <c r="AH848" s="547" t="n">
        <f aca="false">IF($Y848="--","--",IF($AE848&lt;=$W$4,ROUND(IF($AE848&lt;1.5,$AE848*$AF848*$AG848,1.5*$AF848*$AG848),2),0))</f>
        <v>2.41</v>
      </c>
      <c r="AI848" s="547" t="n">
        <f aca="false">IF($Y848="--","--",IF($AE848&gt;$W$4,ROUND(IF($AE848&lt;1.5,$AE848*$AF848*$AG848,1.5*$AF848*$AG848),2),0))</f>
        <v>0</v>
      </c>
      <c r="AJ848" s="547" t="n">
        <f aca="false">IF($Y848="--","--",IF($AE848&gt;$W$4,ROUND(IF($AE848&lt;1.5,0,IF($AE848&gt;3,1.5*$AF848*$AG848,($AE848-1.5)*$AF848*$AG848)),2),0))</f>
        <v>0</v>
      </c>
      <c r="AK848" s="547" t="n">
        <f aca="false">IF($Y848="--","--",IF($AE848&gt;$W$4,ROUND(IF($AE848&lt;3,0,IF($AE848&gt;4.5,1.5*$AF848*$AG848,($AE848-3)*$AF848*$AG848)),2),0))</f>
        <v>0</v>
      </c>
      <c r="AL848" s="547" t="n">
        <f aca="false">IF($Y848="--","--",IF($AE848&gt;$W$4,ROUND(IF($AE848&lt;4.5,0,IF($AE848&gt;6,($AE848-4.5)*$AF848*$AG848,($AE848-4.5)*$AF848*$AG848)),2),0))</f>
        <v>0</v>
      </c>
      <c r="AM848" s="544" t="n">
        <f aca="false">IF($Y848="--","--",IF($AE848&gt;$W$4,IF($AE848&lt;=4,ROUND(($AG848*4)*($AE848+0.5)*2,2),0),0))</f>
        <v>0</v>
      </c>
      <c r="AN848" s="548" t="n">
        <f aca="false">IF($Y848="--","--",IF($AE848&gt;$W$4,IF($AE848&gt;4,ROUND(($AG848*4)*($AE848+0.5)*2,2),0),0))</f>
        <v>0</v>
      </c>
      <c r="AO848" s="558" t="s">
        <v>1891</v>
      </c>
      <c r="AP848" s="570" t="s">
        <v>10</v>
      </c>
      <c r="AQ848" s="571" t="s">
        <v>1892</v>
      </c>
      <c r="AR848" s="560" t="n">
        <v>0.4</v>
      </c>
      <c r="AS848" s="561"/>
      <c r="AT848" s="561"/>
      <c r="AU848" s="562" t="n">
        <v>35</v>
      </c>
      <c r="AV848" s="560" t="n">
        <f aca="false">IF($Y848="--","--",Y848+0.2)</f>
        <v>1.4</v>
      </c>
      <c r="AW848" s="564" t="s">
        <v>1151</v>
      </c>
      <c r="AX848" s="561" t="n">
        <f aca="false">AV848</f>
        <v>1.4</v>
      </c>
      <c r="AY848" s="538" t="n">
        <f aca="false">IF(D848&gt;2,AU848,AU848-AV848)</f>
        <v>33.6</v>
      </c>
      <c r="AZ848" s="538" t="n">
        <f aca="false">N848</f>
        <v>0.1</v>
      </c>
      <c r="BA848" s="538" t="n">
        <f aca="false">P848</f>
        <v>1.08</v>
      </c>
      <c r="BB848" s="537" t="n">
        <f aca="false">IF(F848=0,IF(ROUND(AY848*(((N848*P848)+(((D848+M848*2)/6)*P848))-ROUND(((D848+M848*2)^2)*((PI()*96.379/(4*360))-((SIN((96.379/2)*PI()/180))*(COS((96.379/2)*PI()/180))/4)),4)),2),ROUND(AY848*(((N848*P848)+(((D848+M848*2)/4)*P848))-ROUND(((D848+M848*2)^2)*((PI()*120/(4*360))-((SIN((120/2)*PI()/180))*(COS((120/2)*PI()/180))/4)),4)),2)),0)</f>
        <v>6.79</v>
      </c>
      <c r="BC848" s="549" t="n">
        <f aca="false">IF(F848&gt;0,ROUND(AY848*N848*P848,2),0)</f>
        <v>0</v>
      </c>
      <c r="BD848" s="549" t="n">
        <f aca="false">SUM(Q848:U848,AH848:AL848)</f>
        <v>45.5</v>
      </c>
      <c r="BE848" s="549" t="n">
        <f aca="false">IF(F848=0,ROUND((PI()*((D848+M848*2)^2)/4)*AY848,2),ROUND((D848+M848*2)*(F848+M848*2)*AY848,2))</f>
        <v>6.08</v>
      </c>
      <c r="BF848" s="572" t="n">
        <f aca="false">IF(($I848+M848-0.15)&lt;=2,($I848+M848+0.15),IF(($I848+M848)&lt;=3,2.35,($I848+M848+0.2)-0.85))</f>
        <v>1.19</v>
      </c>
      <c r="BG848" s="572" t="n">
        <f aca="false">IF(D848&gt;2,(I848-F848-M848-0.11),IF(($I848+M848)&lt;=2,0,IF(($I848+M848)&gt;3,0.85,(I848+M848+0.2-BF848))))</f>
        <v>0</v>
      </c>
      <c r="BH848" s="572" t="n">
        <f aca="false">IF(D848&gt;2,ROUND(((1.42+0.4)+(0.91+0.4))*2*BG848,2),ROUND(AV848*AX848*BF848,2))</f>
        <v>2.33</v>
      </c>
      <c r="BI848" s="572" t="n">
        <f aca="false">ROUND(((PI()*0.9^2)/4)*BG848,2)</f>
        <v>0</v>
      </c>
      <c r="BJ848" s="550" t="n">
        <f aca="false">ROUND(BD848-BE848-BH848-BI848-BB848-BC848,2)</f>
        <v>30.3</v>
      </c>
      <c r="BK848" s="516"/>
    </row>
    <row r="849" customFormat="false" ht="14.25" hidden="false" customHeight="false" outlineLevel="0" collapsed="false">
      <c r="A849" s="558" t="s">
        <v>1892</v>
      </c>
      <c r="B849" s="570" t="s">
        <v>10</v>
      </c>
      <c r="C849" s="571" t="s">
        <v>1893</v>
      </c>
      <c r="D849" s="560" t="n">
        <v>0.4</v>
      </c>
      <c r="E849" s="561"/>
      <c r="F849" s="561"/>
      <c r="G849" s="560" t="s">
        <v>1150</v>
      </c>
      <c r="H849" s="562" t="n">
        <v>35</v>
      </c>
      <c r="I849" s="563" t="n">
        <v>1.14</v>
      </c>
      <c r="J849" s="563" t="n">
        <v>1.0565</v>
      </c>
      <c r="K849" s="536" t="n">
        <v>0</v>
      </c>
      <c r="L849" s="537" t="n">
        <f aca="false">ROUND((I849+J849)/2,2)</f>
        <v>1.1</v>
      </c>
      <c r="M849" s="538" t="n">
        <f aca="false">IF(F849=0,ROUND($D849*0.1,2),IF(D849&gt;2.8,0.18,0.15))</f>
        <v>0.04</v>
      </c>
      <c r="N849" s="538" t="n">
        <f aca="false">IF(F849=0,IF(ROUND($D849/4,2),IF(ROUND(($D849*1.2)/6,2)&lt;0.1,0.1,ROUND(($D849*1.2)/6,2))),0.5)</f>
        <v>0.1</v>
      </c>
      <c r="O849" s="537" t="n">
        <f aca="false">L849+M849+N849</f>
        <v>1.24</v>
      </c>
      <c r="P849" s="537" t="n">
        <f aca="false">IF(O849&lt;2,(D849+M849*2)+0.6,(D849+M849*2)+0.6+ROUNDUP(O849-2,0)*0.1)</f>
        <v>1.08</v>
      </c>
      <c r="Q849" s="539" t="n">
        <f aca="false">IF($O849&lt;=$W$4,ROUND(IF($O849&lt;1.5,$O849*$H849*$P849,1.5*$H849*$P849),2),0)</f>
        <v>46.87</v>
      </c>
      <c r="R849" s="539" t="n">
        <f aca="false">IF($O849&gt;$W$4,ROUND(IF($O849&lt;1.5,$O849*$H849*$P849,1.5*$H849*$P849),2),0)</f>
        <v>0</v>
      </c>
      <c r="S849" s="539" t="n">
        <f aca="false">IF($O849&gt;$W$4,ROUND(IF($O849&lt;1.5,0,IF($O849&gt;3,1.5*$H849*$P849,($O849-1.5)*$H849*$P849)),2),0)</f>
        <v>0</v>
      </c>
      <c r="T849" s="539" t="n">
        <f aca="false">IF($O849&gt;$W$4,ROUND(IF($O849&lt;3,0,IF($O849&gt;4.5,1.5*$H849*$P849,($O849-3)*$H849*$P849)),2),0)</f>
        <v>0</v>
      </c>
      <c r="U849" s="539" t="n">
        <f aca="false">IF($O849&gt;$W$4,ROUND(IF($O849&lt;4.5,0,IF($O849&gt;6,($O849-4.5)*$H849*$P849,($O849-4.5)*$H849*$P849)),2),0)</f>
        <v>0</v>
      </c>
      <c r="V849" s="540" t="n">
        <f aca="false">IF($O849&gt;$W$4,IF($O849&lt;=4,ROUND($H849*($O849+0.5)*2,2),0),0)</f>
        <v>0</v>
      </c>
      <c r="W849" s="541" t="n">
        <f aca="false">IF($O849&gt;$W$4,IF($O849&gt;4,ROUND($H849*($O849+0.5)*2,2),0),0)</f>
        <v>0</v>
      </c>
      <c r="X849" s="558" t="str">
        <f aca="false">A849</f>
        <v>RL4</v>
      </c>
      <c r="Y849" s="560" t="n">
        <f aca="false">IF($D849=0.4,1.2,IF($D849=0.6,1.2,IF($D849=0.8,1.3,IF($D849=1,1.5,IF($D849=1.2,1.7,IF($D849&lt;=2,2,"--"))))))</f>
        <v>1.2</v>
      </c>
      <c r="Z849" s="564" t="s">
        <v>1151</v>
      </c>
      <c r="AA849" s="561" t="n">
        <f aca="false">Y849</f>
        <v>1.2</v>
      </c>
      <c r="AB849" s="543" t="n">
        <f aca="false">IF($Y849="--","--",I849)</f>
        <v>1.14</v>
      </c>
      <c r="AC849" s="544" t="n">
        <f aca="false">IF($Y849="--","--",IF(D849&gt;1.5,0.15,ROUND($D849*0.1,2)))</f>
        <v>0.04</v>
      </c>
      <c r="AD849" s="544" t="n">
        <f aca="false">IF($Y849="--","--",0.15)</f>
        <v>0.15</v>
      </c>
      <c r="AE849" s="545" t="n">
        <f aca="false">IF($Y849="--","--",ROUND(AB849+AC849+AD849,2))</f>
        <v>1.33</v>
      </c>
      <c r="AF849" s="565" t="n">
        <f aca="false">IF($Y849="--","--",IF($AB849&lt;=2,$Y849+1,($Y849+1)+ROUNDUP($AB849-2,0)*0.1))</f>
        <v>2.2</v>
      </c>
      <c r="AG849" s="566" t="n">
        <f aca="false">IF($D849=0.4,0.92,IF($D849=0.6,0.68,IF($D849=0.8,0.74,IF($D849=1,0.7,IF($D849=1.2,0.66,IF($D849=1.5,0.6,IF($D849&lt;=2,(2.4-(D849+0.3)),"--")))))))</f>
        <v>0.92</v>
      </c>
      <c r="AH849" s="547" t="n">
        <f aca="false">IF($Y849="--","--",IF($AE849&lt;=$W$4,ROUND(IF($AE849&lt;1.5,$AE849*$AF849*$AG849,1.5*$AF849*$AG849),2),0))</f>
        <v>2.69</v>
      </c>
      <c r="AI849" s="547" t="n">
        <f aca="false">IF($Y849="--","--",IF($AE849&gt;$W$4,ROUND(IF($AE849&lt;1.5,$AE849*$AF849*$AG849,1.5*$AF849*$AG849),2),0))</f>
        <v>0</v>
      </c>
      <c r="AJ849" s="547" t="n">
        <f aca="false">IF($Y849="--","--",IF($AE849&gt;$W$4,ROUND(IF($AE849&lt;1.5,0,IF($AE849&gt;3,1.5*$AF849*$AG849,($AE849-1.5)*$AF849*$AG849)),2),0))</f>
        <v>0</v>
      </c>
      <c r="AK849" s="547" t="n">
        <f aca="false">IF($Y849="--","--",IF($AE849&gt;$W$4,ROUND(IF($AE849&lt;3,0,IF($AE849&gt;4.5,1.5*$AF849*$AG849,($AE849-3)*$AF849*$AG849)),2),0))</f>
        <v>0</v>
      </c>
      <c r="AL849" s="547" t="n">
        <f aca="false">IF($Y849="--","--",IF($AE849&gt;$W$4,ROUND(IF($AE849&lt;4.5,0,IF($AE849&gt;6,($AE849-4.5)*$AF849*$AG849,($AE849-4.5)*$AF849*$AG849)),2),0))</f>
        <v>0</v>
      </c>
      <c r="AM849" s="544" t="n">
        <f aca="false">IF($Y849="--","--",IF($AE849&gt;$W$4,IF($AE849&lt;=4,ROUND(($AG849*4)*($AE849+0.5)*2,2),0),0))</f>
        <v>0</v>
      </c>
      <c r="AN849" s="548" t="n">
        <f aca="false">IF($Y849="--","--",IF($AE849&gt;$W$4,IF($AE849&gt;4,ROUND(($AG849*4)*($AE849+0.5)*2,2),0),0))</f>
        <v>0</v>
      </c>
      <c r="AO849" s="558" t="s">
        <v>1892</v>
      </c>
      <c r="AP849" s="570" t="s">
        <v>10</v>
      </c>
      <c r="AQ849" s="571" t="s">
        <v>1893</v>
      </c>
      <c r="AR849" s="560" t="n">
        <v>0.4</v>
      </c>
      <c r="AS849" s="561"/>
      <c r="AT849" s="561"/>
      <c r="AU849" s="562" t="n">
        <v>35</v>
      </c>
      <c r="AV849" s="560" t="n">
        <f aca="false">IF($Y849="--","--",Y849+0.2)</f>
        <v>1.4</v>
      </c>
      <c r="AW849" s="564" t="s">
        <v>1151</v>
      </c>
      <c r="AX849" s="561" t="n">
        <f aca="false">AV849</f>
        <v>1.4</v>
      </c>
      <c r="AY849" s="538" t="n">
        <f aca="false">IF(D849&gt;2,AU849,AU849-AV849)</f>
        <v>33.6</v>
      </c>
      <c r="AZ849" s="538" t="n">
        <f aca="false">N849</f>
        <v>0.1</v>
      </c>
      <c r="BA849" s="538" t="n">
        <f aca="false">P849</f>
        <v>1.08</v>
      </c>
      <c r="BB849" s="537" t="n">
        <f aca="false">IF(F849=0,IF(ROUND(AY849*(((N849*P849)+(((D849+M849*2)/6)*P849))-ROUND(((D849+M849*2)^2)*((PI()*96.379/(4*360))-((SIN((96.379/2)*PI()/180))*(COS((96.379/2)*PI()/180))/4)),4)),2),ROUND(AY849*(((N849*P849)+(((D849+M849*2)/4)*P849))-ROUND(((D849+M849*2)^2)*((PI()*120/(4*360))-((SIN((120/2)*PI()/180))*(COS((120/2)*PI()/180))/4)),4)),2)),0)</f>
        <v>6.79</v>
      </c>
      <c r="BC849" s="549" t="n">
        <f aca="false">IF(F849&gt;0,ROUND(AY849*N849*P849,2),0)</f>
        <v>0</v>
      </c>
      <c r="BD849" s="549" t="n">
        <f aca="false">SUM(Q849:U849,AH849:AL849)</f>
        <v>49.56</v>
      </c>
      <c r="BE849" s="549" t="n">
        <f aca="false">IF(F849=0,ROUND((PI()*((D849+M849*2)^2)/4)*AY849,2),ROUND((D849+M849*2)*(F849+M849*2)*AY849,2))</f>
        <v>6.08</v>
      </c>
      <c r="BF849" s="572" t="n">
        <f aca="false">IF(($I849+M849-0.15)&lt;=2,($I849+M849+0.15),IF(($I849+M849)&lt;=3,2.35,($I849+M849+0.2)-0.85))</f>
        <v>1.33</v>
      </c>
      <c r="BG849" s="572" t="n">
        <f aca="false">IF(D849&gt;2,(I849-F849-M849-0.11),IF(($I849+M849)&lt;=2,0,IF(($I849+M849)&gt;3,0.85,(I849+M849+0.2-BF849))))</f>
        <v>0</v>
      </c>
      <c r="BH849" s="572" t="n">
        <f aca="false">IF(D849&gt;2,ROUND(((1.42+0.4)+(0.91+0.4))*2*BG849,2),ROUND(AV849*AX849*BF849,2))</f>
        <v>2.61</v>
      </c>
      <c r="BI849" s="572" t="n">
        <f aca="false">ROUND(((PI()*0.9^2)/4)*BG849,2)</f>
        <v>0</v>
      </c>
      <c r="BJ849" s="550" t="n">
        <f aca="false">ROUND(BD849-BE849-BH849-BI849-BB849-BC849,2)</f>
        <v>34.08</v>
      </c>
      <c r="BK849" s="516"/>
    </row>
    <row r="850" customFormat="false" ht="14.25" hidden="false" customHeight="false" outlineLevel="0" collapsed="false">
      <c r="A850" s="558" t="s">
        <v>1893</v>
      </c>
      <c r="B850" s="570" t="s">
        <v>10</v>
      </c>
      <c r="C850" s="571" t="s">
        <v>1894</v>
      </c>
      <c r="D850" s="560" t="n">
        <v>0.4</v>
      </c>
      <c r="E850" s="561"/>
      <c r="F850" s="561"/>
      <c r="G850" s="560" t="s">
        <v>1150</v>
      </c>
      <c r="H850" s="562" t="n">
        <v>35</v>
      </c>
      <c r="I850" s="563" t="n">
        <v>1.0565</v>
      </c>
      <c r="J850" s="563" t="n">
        <v>1.127</v>
      </c>
      <c r="K850" s="536" t="n">
        <v>0</v>
      </c>
      <c r="L850" s="537" t="n">
        <f aca="false">ROUND((I850+J850)/2,2)</f>
        <v>1.09</v>
      </c>
      <c r="M850" s="538" t="n">
        <f aca="false">IF(F850=0,ROUND($D850*0.1,2),IF(D850&gt;2.8,0.18,0.15))</f>
        <v>0.04</v>
      </c>
      <c r="N850" s="538" t="n">
        <f aca="false">IF(F850=0,IF(ROUND($D850/4,2),IF(ROUND(($D850*1.2)/6,2)&lt;0.1,0.1,ROUND(($D850*1.2)/6,2))),0.5)</f>
        <v>0.1</v>
      </c>
      <c r="O850" s="537" t="n">
        <f aca="false">L850+M850+N850</f>
        <v>1.23</v>
      </c>
      <c r="P850" s="537" t="n">
        <f aca="false">IF(O850&lt;2,(D850+M850*2)+0.6,(D850+M850*2)+0.6+ROUNDUP(O850-2,0)*0.1)</f>
        <v>1.08</v>
      </c>
      <c r="Q850" s="539" t="n">
        <f aca="false">IF($O850&lt;=$W$4,ROUND(IF($O850&lt;1.5,$O850*$H850*$P850,1.5*$H850*$P850),2),0)</f>
        <v>46.49</v>
      </c>
      <c r="R850" s="539" t="n">
        <f aca="false">IF($O850&gt;$W$4,ROUND(IF($O850&lt;1.5,$O850*$H850*$P850,1.5*$H850*$P850),2),0)</f>
        <v>0</v>
      </c>
      <c r="S850" s="539" t="n">
        <f aca="false">IF($O850&gt;$W$4,ROUND(IF($O850&lt;1.5,0,IF($O850&gt;3,1.5*$H850*$P850,($O850-1.5)*$H850*$P850)),2),0)</f>
        <v>0</v>
      </c>
      <c r="T850" s="539" t="n">
        <f aca="false">IF($O850&gt;$W$4,ROUND(IF($O850&lt;3,0,IF($O850&gt;4.5,1.5*$H850*$P850,($O850-3)*$H850*$P850)),2),0)</f>
        <v>0</v>
      </c>
      <c r="U850" s="539" t="n">
        <f aca="false">IF($O850&gt;$W$4,ROUND(IF($O850&lt;4.5,0,IF($O850&gt;6,($O850-4.5)*$H850*$P850,($O850-4.5)*$H850*$P850)),2),0)</f>
        <v>0</v>
      </c>
      <c r="V850" s="540" t="n">
        <f aca="false">IF($O850&gt;$W$4,IF($O850&lt;=4,ROUND($H850*($O850+0.5)*2,2),0),0)</f>
        <v>0</v>
      </c>
      <c r="W850" s="541" t="n">
        <f aca="false">IF($O850&gt;$W$4,IF($O850&gt;4,ROUND($H850*($O850+0.5)*2,2),0),0)</f>
        <v>0</v>
      </c>
      <c r="X850" s="558" t="str">
        <f aca="false">A850</f>
        <v>RL5</v>
      </c>
      <c r="Y850" s="560" t="n">
        <f aca="false">IF($D850=0.4,1.2,IF($D850=0.6,1.2,IF($D850=0.8,1.3,IF($D850=1,1.5,IF($D850=1.2,1.7,IF($D850&lt;=2,2,"--"))))))</f>
        <v>1.2</v>
      </c>
      <c r="Z850" s="564" t="s">
        <v>1151</v>
      </c>
      <c r="AA850" s="561" t="n">
        <f aca="false">Y850</f>
        <v>1.2</v>
      </c>
      <c r="AB850" s="543" t="n">
        <f aca="false">IF($Y850="--","--",I850)</f>
        <v>1.0565</v>
      </c>
      <c r="AC850" s="544" t="n">
        <f aca="false">IF($Y850="--","--",IF(D850&gt;1.5,0.15,ROUND($D850*0.1,2)))</f>
        <v>0.04</v>
      </c>
      <c r="AD850" s="544" t="n">
        <f aca="false">IF($Y850="--","--",0.15)</f>
        <v>0.15</v>
      </c>
      <c r="AE850" s="545" t="n">
        <f aca="false">IF($Y850="--","--",ROUND(AB850+AC850+AD850,2))</f>
        <v>1.25</v>
      </c>
      <c r="AF850" s="565" t="n">
        <f aca="false">IF($Y850="--","--",IF($AB850&lt;=2,$Y850+1,($Y850+1)+ROUNDUP($AB850-2,0)*0.1))</f>
        <v>2.2</v>
      </c>
      <c r="AG850" s="566" t="n">
        <f aca="false">IF($D850=0.4,0.92,IF($D850=0.6,0.68,IF($D850=0.8,0.74,IF($D850=1,0.7,IF($D850=1.2,0.66,IF($D850=1.5,0.6,IF($D850&lt;=2,(2.4-(D850+0.3)),"--")))))))</f>
        <v>0.92</v>
      </c>
      <c r="AH850" s="547" t="n">
        <f aca="false">IF($Y850="--","--",IF($AE850&lt;=$W$4,ROUND(IF($AE850&lt;1.5,$AE850*$AF850*$AG850,1.5*$AF850*$AG850),2),0))</f>
        <v>2.53</v>
      </c>
      <c r="AI850" s="547" t="n">
        <f aca="false">IF($Y850="--","--",IF($AE850&gt;$W$4,ROUND(IF($AE850&lt;1.5,$AE850*$AF850*$AG850,1.5*$AF850*$AG850),2),0))</f>
        <v>0</v>
      </c>
      <c r="AJ850" s="547" t="n">
        <f aca="false">IF($Y850="--","--",IF($AE850&gt;$W$4,ROUND(IF($AE850&lt;1.5,0,IF($AE850&gt;3,1.5*$AF850*$AG850,($AE850-1.5)*$AF850*$AG850)),2),0))</f>
        <v>0</v>
      </c>
      <c r="AK850" s="547" t="n">
        <f aca="false">IF($Y850="--","--",IF($AE850&gt;$W$4,ROUND(IF($AE850&lt;3,0,IF($AE850&gt;4.5,1.5*$AF850*$AG850,($AE850-3)*$AF850*$AG850)),2),0))</f>
        <v>0</v>
      </c>
      <c r="AL850" s="547" t="n">
        <f aca="false">IF($Y850="--","--",IF($AE850&gt;$W$4,ROUND(IF($AE850&lt;4.5,0,IF($AE850&gt;6,($AE850-4.5)*$AF850*$AG850,($AE850-4.5)*$AF850*$AG850)),2),0))</f>
        <v>0</v>
      </c>
      <c r="AM850" s="544" t="n">
        <f aca="false">IF($Y850="--","--",IF($AE850&gt;$W$4,IF($AE850&lt;=4,ROUND(($AG850*4)*($AE850+0.5)*2,2),0),0))</f>
        <v>0</v>
      </c>
      <c r="AN850" s="548" t="n">
        <f aca="false">IF($Y850="--","--",IF($AE850&gt;$W$4,IF($AE850&gt;4,ROUND(($AG850*4)*($AE850+0.5)*2,2),0),0))</f>
        <v>0</v>
      </c>
      <c r="AO850" s="558" t="s">
        <v>1893</v>
      </c>
      <c r="AP850" s="570" t="s">
        <v>10</v>
      </c>
      <c r="AQ850" s="571" t="s">
        <v>1894</v>
      </c>
      <c r="AR850" s="560" t="n">
        <v>0.4</v>
      </c>
      <c r="AS850" s="561"/>
      <c r="AT850" s="561"/>
      <c r="AU850" s="562" t="n">
        <v>35</v>
      </c>
      <c r="AV850" s="560" t="n">
        <f aca="false">IF($Y850="--","--",Y850+0.2)</f>
        <v>1.4</v>
      </c>
      <c r="AW850" s="564" t="s">
        <v>1151</v>
      </c>
      <c r="AX850" s="561" t="n">
        <f aca="false">AV850</f>
        <v>1.4</v>
      </c>
      <c r="AY850" s="538" t="n">
        <f aca="false">IF(D850&gt;2,AU850,AU850-AV850)</f>
        <v>33.6</v>
      </c>
      <c r="AZ850" s="538" t="n">
        <f aca="false">N850</f>
        <v>0.1</v>
      </c>
      <c r="BA850" s="538" t="n">
        <f aca="false">P850</f>
        <v>1.08</v>
      </c>
      <c r="BB850" s="537" t="n">
        <f aca="false">IF(F850=0,IF(ROUND(AY850*(((N850*P850)+(((D850+M850*2)/6)*P850))-ROUND(((D850+M850*2)^2)*((PI()*96.379/(4*360))-((SIN((96.379/2)*PI()/180))*(COS((96.379/2)*PI()/180))/4)),4)),2),ROUND(AY850*(((N850*P850)+(((D850+M850*2)/4)*P850))-ROUND(((D850+M850*2)^2)*((PI()*120/(4*360))-((SIN((120/2)*PI()/180))*(COS((120/2)*PI()/180))/4)),4)),2)),0)</f>
        <v>6.79</v>
      </c>
      <c r="BC850" s="549" t="n">
        <f aca="false">IF(F850&gt;0,ROUND(AY850*N850*P850,2),0)</f>
        <v>0</v>
      </c>
      <c r="BD850" s="549" t="n">
        <f aca="false">SUM(Q850:U850,AH850:AL850)</f>
        <v>49.02</v>
      </c>
      <c r="BE850" s="549" t="n">
        <f aca="false">IF(F850=0,ROUND((PI()*((D850+M850*2)^2)/4)*AY850,2),ROUND((D850+M850*2)*(F850+M850*2)*AY850,2))</f>
        <v>6.08</v>
      </c>
      <c r="BF850" s="572" t="n">
        <f aca="false">IF(($I850+M850-0.15)&lt;=2,($I850+M850+0.15),IF(($I850+M850)&lt;=3,2.35,($I850+M850+0.2)-0.85))</f>
        <v>1.2465</v>
      </c>
      <c r="BG850" s="572" t="n">
        <f aca="false">IF(D850&gt;2,(I850-F850-M850-0.11),IF(($I850+M850)&lt;=2,0,IF(($I850+M850)&gt;3,0.85,(I850+M850+0.2-BF850))))</f>
        <v>0</v>
      </c>
      <c r="BH850" s="572" t="n">
        <f aca="false">IF(D850&gt;2,ROUND(((1.42+0.4)+(0.91+0.4))*2*BG850,2),ROUND(AV850*AX850*BF850,2))</f>
        <v>2.44</v>
      </c>
      <c r="BI850" s="572" t="n">
        <f aca="false">ROUND(((PI()*0.9^2)/4)*BG850,2)</f>
        <v>0</v>
      </c>
      <c r="BJ850" s="550" t="n">
        <f aca="false">ROUND(BD850-BE850-BH850-BI850-BB850-BC850,2)</f>
        <v>33.71</v>
      </c>
      <c r="BK850" s="516"/>
    </row>
    <row r="851" customFormat="false" ht="14.25" hidden="false" customHeight="false" outlineLevel="0" collapsed="false">
      <c r="A851" s="530" t="s">
        <v>1894</v>
      </c>
      <c r="B851" s="531" t="s">
        <v>10</v>
      </c>
      <c r="C851" s="569" t="s">
        <v>1895</v>
      </c>
      <c r="D851" s="533" t="n">
        <v>0.4</v>
      </c>
      <c r="E851" s="534"/>
      <c r="F851" s="534"/>
      <c r="G851" s="533" t="s">
        <v>1150</v>
      </c>
      <c r="H851" s="535" t="n">
        <v>38</v>
      </c>
      <c r="I851" s="536" t="n">
        <v>1.127</v>
      </c>
      <c r="J851" s="536" t="n">
        <v>1.298</v>
      </c>
      <c r="K851" s="536" t="n">
        <v>1.154</v>
      </c>
      <c r="L851" s="537" t="n">
        <f aca="false">ROUND((I851+J851)/2,2)</f>
        <v>1.21</v>
      </c>
      <c r="M851" s="538" t="n">
        <f aca="false">IF(F851=0,ROUND($D851*0.1,2),IF(D851&gt;2.8,0.18,0.15))</f>
        <v>0.04</v>
      </c>
      <c r="N851" s="538" t="n">
        <f aca="false">IF(F851=0,IF(ROUND($D851/4,2),IF(ROUND(($D851*1.2)/6,2)&lt;0.1,0.1,ROUND(($D851*1.2)/6,2))),0.5)</f>
        <v>0.1</v>
      </c>
      <c r="O851" s="537" t="n">
        <f aca="false">L851+M851+N851</f>
        <v>1.35</v>
      </c>
      <c r="P851" s="537" t="n">
        <f aca="false">IF(O851&lt;2,(D851+M851*2)+0.6,(D851+M851*2)+0.6+ROUNDUP(O851-2,0)*0.1)</f>
        <v>1.08</v>
      </c>
      <c r="Q851" s="539" t="n">
        <f aca="false">IF($O851&lt;=$W$4,ROUND(IF($O851&lt;1.5,$O851*$H851*$P851,1.5*$H851*$P851),2),0)</f>
        <v>55.4</v>
      </c>
      <c r="R851" s="539" t="n">
        <f aca="false">IF($O851&gt;$W$4,ROUND(IF($O851&lt;1.5,$O851*$H851*$P851,1.5*$H851*$P851),2),0)</f>
        <v>0</v>
      </c>
      <c r="S851" s="539" t="n">
        <f aca="false">IF($O851&gt;$W$4,ROUND(IF($O851&lt;1.5,0,IF($O851&gt;3,1.5*$H851*$P851,($O851-1.5)*$H851*$P851)),2),0)</f>
        <v>0</v>
      </c>
      <c r="T851" s="539" t="n">
        <f aca="false">IF($O851&gt;$W$4,ROUND(IF($O851&lt;3,0,IF($O851&gt;4.5,1.5*$H851*$P851,($O851-3)*$H851*$P851)),2),0)</f>
        <v>0</v>
      </c>
      <c r="U851" s="539" t="n">
        <f aca="false">IF($O851&gt;$W$4,ROUND(IF($O851&lt;4.5,0,IF($O851&gt;6,($O851-4.5)*$H851*$P851,($O851-4.5)*$H851*$P851)),2),0)</f>
        <v>0</v>
      </c>
      <c r="V851" s="540" t="n">
        <f aca="false">IF($O851&gt;$W$4,IF($O851&lt;=4,ROUND($H851*($O851+0.5)*2,2),0),0)</f>
        <v>0</v>
      </c>
      <c r="W851" s="541" t="n">
        <f aca="false">IF($O851&gt;$W$4,IF($O851&gt;4,ROUND($H851*($O851+0.5)*2,2),0),0)</f>
        <v>0</v>
      </c>
      <c r="X851" s="530" t="str">
        <f aca="false">A851</f>
        <v>RL6</v>
      </c>
      <c r="Y851" s="533" t="n">
        <f aca="false">IF($D851=0.4,1.2,IF($D851=0.6,1.2,IF($D851=0.8,1.3,IF($D851=1,1.5,IF($D851=1.2,1.7,IF($D851&lt;=2,2,"--"))))))</f>
        <v>1.2</v>
      </c>
      <c r="Z851" s="542" t="s">
        <v>1151</v>
      </c>
      <c r="AA851" s="534" t="n">
        <f aca="false">Y851</f>
        <v>1.2</v>
      </c>
      <c r="AB851" s="543" t="n">
        <f aca="false">IF($Y851="--","--",I851)</f>
        <v>1.127</v>
      </c>
      <c r="AC851" s="544" t="n">
        <f aca="false">IF($Y851="--","--",IF(D851&gt;1.5,0.15,ROUND($D851*0.1,2)))</f>
        <v>0.04</v>
      </c>
      <c r="AD851" s="544" t="n">
        <f aca="false">IF($Y851="--","--",0.15)</f>
        <v>0.15</v>
      </c>
      <c r="AE851" s="545" t="n">
        <f aca="false">IF($Y851="--","--",ROUND(AB851+AC851+AD851,2))</f>
        <v>1.32</v>
      </c>
      <c r="AF851" s="545" t="n">
        <f aca="false">IF($Y851="--","--",IF($AB851&lt;=2,$Y851+1,($Y851+1)+ROUNDUP($AB851-2,0)*0.1))</f>
        <v>2.2</v>
      </c>
      <c r="AG851" s="546" t="n">
        <f aca="false">IF($D851=0.4,0.92,IF($D851=0.6,0.68,IF($D851=0.8,0.74,IF($D851=1,0.7,IF($D851=1.2,0.66,IF($D851=1.5,0.6,IF($D851&lt;=2,(2.4-(D851+0.3)),"--")))))))</f>
        <v>0.92</v>
      </c>
      <c r="AH851" s="547" t="n">
        <f aca="false">IF($Y851="--","--",IF($AE851&lt;=$W$4,ROUND(IF($AE851&lt;1.5,$AE851*$AF851*$AG851,1.5*$AF851*$AG851),2),0))</f>
        <v>2.67</v>
      </c>
      <c r="AI851" s="547" t="n">
        <f aca="false">IF($Y851="--","--",IF($AE851&gt;$W$4,ROUND(IF($AE851&lt;1.5,$AE851*$AF851*$AG851,1.5*$AF851*$AG851),2),0))</f>
        <v>0</v>
      </c>
      <c r="AJ851" s="547" t="n">
        <f aca="false">IF($Y851="--","--",IF($AE851&gt;$W$4,ROUND(IF($AE851&lt;1.5,0,IF($AE851&gt;3,1.5*$AF851*$AG851,($AE851-1.5)*$AF851*$AG851)),2),0))</f>
        <v>0</v>
      </c>
      <c r="AK851" s="547" t="n">
        <f aca="false">IF($Y851="--","--",IF($AE851&gt;$W$4,ROUND(IF($AE851&lt;3,0,IF($AE851&gt;4.5,1.5*$AF851*$AG851,($AE851-3)*$AF851*$AG851)),2),0))</f>
        <v>0</v>
      </c>
      <c r="AL851" s="547" t="n">
        <f aca="false">IF($Y851="--","--",IF($AE851&gt;$W$4,ROUND(IF($AE851&lt;4.5,0,IF($AE851&gt;6,($AE851-4.5)*$AF851*$AG851,($AE851-4.5)*$AF851*$AG851)),2),0))</f>
        <v>0</v>
      </c>
      <c r="AM851" s="544" t="n">
        <f aca="false">IF($Y851="--","--",IF($AE851&gt;$W$4,IF($AE851&lt;=4,ROUND(($AG851*4)*($AE851+0.5)*2,2),0),0))</f>
        <v>0</v>
      </c>
      <c r="AN851" s="548" t="n">
        <f aca="false">IF($Y851="--","--",IF($AE851&gt;$W$4,IF($AE851&gt;4,ROUND(($AG851*4)*($AE851+0.5)*2,2),0),0))</f>
        <v>0</v>
      </c>
      <c r="AO851" s="530" t="s">
        <v>1894</v>
      </c>
      <c r="AP851" s="531" t="s">
        <v>10</v>
      </c>
      <c r="AQ851" s="569" t="s">
        <v>1895</v>
      </c>
      <c r="AR851" s="533" t="n">
        <v>0.4</v>
      </c>
      <c r="AS851" s="534"/>
      <c r="AT851" s="534"/>
      <c r="AU851" s="535" t="n">
        <v>38</v>
      </c>
      <c r="AV851" s="533" t="n">
        <f aca="false">IF($Y851="--","--",Y851+0.2)</f>
        <v>1.4</v>
      </c>
      <c r="AW851" s="542" t="s">
        <v>1151</v>
      </c>
      <c r="AX851" s="534" t="n">
        <f aca="false">AV851</f>
        <v>1.4</v>
      </c>
      <c r="AY851" s="538" t="n">
        <f aca="false">IF(D851&gt;2,AU851,AU851-AV851)</f>
        <v>36.6</v>
      </c>
      <c r="AZ851" s="538" t="n">
        <f aca="false">N851</f>
        <v>0.1</v>
      </c>
      <c r="BA851" s="538" t="n">
        <f aca="false">P851</f>
        <v>1.08</v>
      </c>
      <c r="BB851" s="537" t="n">
        <f aca="false">IF(F851=0,IF(ROUND(AY851*(((N851*P851)+(((D851+M851*2)/6)*P851))-ROUND(((D851+M851*2)^2)*((PI()*96.379/(4*360))-((SIN((96.379/2)*PI()/180))*(COS((96.379/2)*PI()/180))/4)),4)),2),ROUND(AY851*(((N851*P851)+(((D851+M851*2)/4)*P851))-ROUND(((D851+M851*2)^2)*((PI()*120/(4*360))-((SIN((120/2)*PI()/180))*(COS((120/2)*PI()/180))/4)),4)),2)),0)</f>
        <v>7.4</v>
      </c>
      <c r="BC851" s="549" t="n">
        <f aca="false">IF(F851&gt;0,ROUND(AY851*N851*P851,2),0)</f>
        <v>0</v>
      </c>
      <c r="BD851" s="549" t="n">
        <f aca="false">SUM(Q851:U851,AH851:AL851)</f>
        <v>58.07</v>
      </c>
      <c r="BE851" s="549" t="n">
        <f aca="false">IF(F851=0,ROUND((PI()*((D851+M851*2)^2)/4)*AY851,2),ROUND((D851+M851*2)*(F851+M851*2)*AY851,2))</f>
        <v>6.62</v>
      </c>
      <c r="BF851" s="572" t="n">
        <f aca="false">IF(($I851+M851-0.15)&lt;=2,($I851+M851+0.15),IF(($I851+M851)&lt;=3,2.35,($I851+M851+0.2)-0.85))</f>
        <v>1.317</v>
      </c>
      <c r="BG851" s="572" t="n">
        <f aca="false">IF(D851&gt;2,(I851-F851-M851-0.11),IF(($I851+M851)&lt;=2,0,IF(($I851+M851)&gt;3,0.85,(I851+M851+0.2-BF851))))</f>
        <v>0</v>
      </c>
      <c r="BH851" s="572" t="n">
        <f aca="false">IF(D851&gt;2,ROUND(((1.42+0.4)+(0.91+0.4))*2*BG851,2),ROUND(AV851*AX851*BF851,2))</f>
        <v>2.58</v>
      </c>
      <c r="BI851" s="572" t="n">
        <f aca="false">ROUND(((PI()*0.9^2)/4)*BG851,2)</f>
        <v>0</v>
      </c>
      <c r="BJ851" s="550" t="n">
        <f aca="false">ROUND(BD851-BE851-BH851-BI851-BB851-BC851,2)</f>
        <v>41.47</v>
      </c>
      <c r="BK851" s="516"/>
    </row>
    <row r="852" customFormat="false" ht="14.25" hidden="false" customHeight="false" outlineLevel="0" collapsed="false">
      <c r="A852" s="503"/>
      <c r="B852" s="504"/>
      <c r="C852" s="604"/>
      <c r="D852" s="505"/>
      <c r="E852" s="505"/>
      <c r="F852" s="505"/>
      <c r="G852" s="505"/>
      <c r="H852" s="507"/>
      <c r="I852" s="508"/>
      <c r="J852" s="508"/>
      <c r="K852" s="508"/>
      <c r="L852" s="509"/>
      <c r="M852" s="510"/>
      <c r="N852" s="510"/>
      <c r="O852" s="509"/>
      <c r="P852" s="509"/>
      <c r="Q852" s="511"/>
      <c r="R852" s="511"/>
      <c r="S852" s="511"/>
      <c r="T852" s="511"/>
      <c r="U852" s="511"/>
      <c r="V852" s="512"/>
      <c r="W852" s="513"/>
      <c r="X852" s="518"/>
      <c r="Y852" s="505"/>
      <c r="Z852" s="551"/>
      <c r="AA852" s="505"/>
      <c r="AB852" s="552"/>
      <c r="AC852" s="553"/>
      <c r="AD852" s="553"/>
      <c r="AE852" s="554"/>
      <c r="AF852" s="554"/>
      <c r="AG852" s="551"/>
      <c r="AH852" s="555"/>
      <c r="AI852" s="555"/>
      <c r="AJ852" s="555"/>
      <c r="AK852" s="555"/>
      <c r="AL852" s="555"/>
      <c r="AM852" s="553"/>
      <c r="AN852" s="556"/>
      <c r="AO852" s="518"/>
      <c r="AP852" s="504"/>
      <c r="AQ852" s="604"/>
      <c r="AR852" s="505"/>
      <c r="AS852" s="505"/>
      <c r="AT852" s="505"/>
      <c r="AU852" s="507"/>
      <c r="AV852" s="505"/>
      <c r="AW852" s="551"/>
      <c r="AX852" s="505"/>
      <c r="AY852" s="510"/>
      <c r="AZ852" s="510"/>
      <c r="BA852" s="510"/>
      <c r="BB852" s="509"/>
      <c r="BC852" s="509"/>
      <c r="BD852" s="509"/>
      <c r="BE852" s="509"/>
      <c r="BF852" s="511"/>
      <c r="BG852" s="511"/>
      <c r="BH852" s="511"/>
      <c r="BI852" s="511"/>
      <c r="BJ852" s="515"/>
      <c r="BK852" s="516"/>
    </row>
    <row r="853" s="456" customFormat="true" ht="14.25" hidden="false" customHeight="false" outlineLevel="0" collapsed="false">
      <c r="A853" s="557" t="s">
        <v>1888</v>
      </c>
      <c r="B853" s="504"/>
      <c r="C853" s="504"/>
      <c r="D853" s="505"/>
      <c r="E853" s="505"/>
      <c r="F853" s="505"/>
      <c r="G853" s="506"/>
      <c r="H853" s="507"/>
      <c r="I853" s="508"/>
      <c r="J853" s="508"/>
      <c r="K853" s="508"/>
      <c r="L853" s="509"/>
      <c r="M853" s="510"/>
      <c r="N853" s="510"/>
      <c r="O853" s="509"/>
      <c r="P853" s="509"/>
      <c r="Q853" s="511"/>
      <c r="R853" s="511"/>
      <c r="S853" s="511"/>
      <c r="T853" s="511"/>
      <c r="U853" s="511"/>
      <c r="V853" s="512"/>
      <c r="W853" s="513"/>
      <c r="X853" s="528" t="str">
        <f aca="false">$A853</f>
        <v>RUA EDYR BACKER</v>
      </c>
      <c r="Y853" s="522"/>
      <c r="Z853" s="522"/>
      <c r="AA853" s="522"/>
      <c r="AB853" s="525"/>
      <c r="AC853" s="525"/>
      <c r="AD853" s="525"/>
      <c r="AE853" s="525"/>
      <c r="AF853" s="523"/>
      <c r="AG853" s="525"/>
      <c r="AH853" s="525"/>
      <c r="AI853" s="525"/>
      <c r="AJ853" s="525"/>
      <c r="AK853" s="525"/>
      <c r="AL853" s="525"/>
      <c r="AM853" s="525"/>
      <c r="AN853" s="527"/>
      <c r="AO853" s="557" t="str">
        <f aca="false">$A853</f>
        <v>RUA EDYR BACKER</v>
      </c>
      <c r="AP853" s="504"/>
      <c r="AQ853" s="504"/>
      <c r="AR853" s="505"/>
      <c r="AS853" s="505"/>
      <c r="AT853" s="505"/>
      <c r="AU853" s="507"/>
      <c r="AV853" s="506"/>
      <c r="AW853" s="506"/>
      <c r="AX853" s="506"/>
      <c r="AY853" s="510"/>
      <c r="AZ853" s="510"/>
      <c r="BA853" s="510"/>
      <c r="BB853" s="509"/>
      <c r="BC853" s="509"/>
      <c r="BD853" s="509"/>
      <c r="BE853" s="509"/>
      <c r="BF853" s="509"/>
      <c r="BG853" s="509"/>
      <c r="BH853" s="509"/>
      <c r="BI853" s="509"/>
      <c r="BJ853" s="515"/>
      <c r="BK853" s="516"/>
    </row>
    <row r="854" customFormat="false" ht="14.25" hidden="false" customHeight="false" outlineLevel="0" collapsed="false">
      <c r="A854" s="530" t="s">
        <v>1896</v>
      </c>
      <c r="B854" s="531" t="s">
        <v>10</v>
      </c>
      <c r="C854" s="569" t="s">
        <v>1895</v>
      </c>
      <c r="D854" s="533" t="n">
        <v>0.4</v>
      </c>
      <c r="E854" s="534"/>
      <c r="F854" s="534"/>
      <c r="G854" s="533" t="s">
        <v>1150</v>
      </c>
      <c r="H854" s="535" t="n">
        <v>17</v>
      </c>
      <c r="I854" s="536" t="n">
        <v>1</v>
      </c>
      <c r="J854" s="536" t="n">
        <v>1.16372110660639</v>
      </c>
      <c r="K854" s="536" t="n">
        <v>1.288</v>
      </c>
      <c r="L854" s="537" t="n">
        <f aca="false">ROUND((I854+J854)/2,2)</f>
        <v>1.08</v>
      </c>
      <c r="M854" s="538" t="n">
        <f aca="false">IF(F854=0,ROUND($D854*0.1,2),IF(D854&gt;2.8,0.18,0.15))</f>
        <v>0.04</v>
      </c>
      <c r="N854" s="538" t="n">
        <f aca="false">IF(F854=0,IF(ROUND($D854/4,2),IF(ROUND(($D854*1.2)/6,2)&lt;0.1,0.1,ROUND(($D854*1.2)/6,2))),0.5)</f>
        <v>0.1</v>
      </c>
      <c r="O854" s="537" t="n">
        <f aca="false">L854+M854+N854</f>
        <v>1.22</v>
      </c>
      <c r="P854" s="537" t="n">
        <f aca="false">IF(O854&lt;2,(D854+M854*2)+0.6,(D854+M854*2)+0.6+ROUNDUP(O854-2,0)*0.1)</f>
        <v>1.08</v>
      </c>
      <c r="Q854" s="539" t="n">
        <f aca="false">IF($O854&lt;=$W$4,ROUND(IF($O854&lt;1.5,$O854*$H854*$P854,1.5*$H854*$P854),2),0)</f>
        <v>22.4</v>
      </c>
      <c r="R854" s="539" t="n">
        <f aca="false">IF($O854&gt;$W$4,ROUND(IF($O854&lt;1.5,$O854*$H854*$P854,1.5*$H854*$P854),2),0)</f>
        <v>0</v>
      </c>
      <c r="S854" s="539" t="n">
        <f aca="false">IF($O854&gt;$W$4,ROUND(IF($O854&lt;1.5,0,IF($O854&gt;3,1.5*$H854*$P854,($O854-1.5)*$H854*$P854)),2),0)</f>
        <v>0</v>
      </c>
      <c r="T854" s="539" t="n">
        <f aca="false">IF($O854&gt;$W$4,ROUND(IF($O854&lt;3,0,IF($O854&gt;4.5,1.5*$H854*$P854,($O854-3)*$H854*$P854)),2),0)</f>
        <v>0</v>
      </c>
      <c r="U854" s="539" t="n">
        <f aca="false">IF($O854&gt;$W$4,ROUND(IF($O854&lt;4.5,0,IF($O854&gt;6,($O854-4.5)*$H854*$P854,($O854-4.5)*$H854*$P854)),2),0)</f>
        <v>0</v>
      </c>
      <c r="V854" s="540" t="n">
        <f aca="false">IF($O854&gt;$W$4,IF($O854&lt;=4,ROUND($H854*($O854+0.5)*2,2),0),0)</f>
        <v>0</v>
      </c>
      <c r="W854" s="541" t="n">
        <f aca="false">IF($O854&gt;$W$4,IF($O854&gt;4,ROUND($H854*($O854+0.5)*2,2),0),0)</f>
        <v>0</v>
      </c>
      <c r="X854" s="530" t="str">
        <f aca="false">A854</f>
        <v>RLA</v>
      </c>
      <c r="Y854" s="533" t="n">
        <f aca="false">IF($D854=0.4,1.2,IF($D854=0.6,1.2,IF($D854=0.8,1.3,IF($D854=1,1.5,IF($D854=1.2,1.7,IF($D854&lt;=2,2,"--"))))))</f>
        <v>1.2</v>
      </c>
      <c r="Z854" s="542" t="s">
        <v>1151</v>
      </c>
      <c r="AA854" s="534" t="n">
        <f aca="false">Y854</f>
        <v>1.2</v>
      </c>
      <c r="AB854" s="543" t="n">
        <f aca="false">IF($Y854="--","--",I854)</f>
        <v>1</v>
      </c>
      <c r="AC854" s="544" t="n">
        <f aca="false">IF($Y854="--","--",IF(D854&gt;1.5,0.15,ROUND($D854*0.1,2)))</f>
        <v>0.04</v>
      </c>
      <c r="AD854" s="544" t="n">
        <f aca="false">IF($Y854="--","--",0.15)</f>
        <v>0.15</v>
      </c>
      <c r="AE854" s="545" t="n">
        <f aca="false">IF($Y854="--","--",ROUND(AB854+AC854+AD854,2))</f>
        <v>1.19</v>
      </c>
      <c r="AF854" s="545" t="n">
        <f aca="false">IF($Y854="--","--",IF($AB854&lt;=2,$Y854+1,($Y854+1)+ROUNDUP($AB854-2,0)*0.1))</f>
        <v>2.2</v>
      </c>
      <c r="AG854" s="546" t="n">
        <f aca="false">IF($D854=0.4,0.92,IF($D854=0.6,0.68,IF($D854=0.8,0.74,IF($D854=1,0.7,IF($D854=1.2,0.66,IF($D854=1.5,0.6,IF($D854&lt;=2,(2.4-(D854+0.3)),"--")))))))</f>
        <v>0.92</v>
      </c>
      <c r="AH854" s="547" t="n">
        <f aca="false">IF($Y854="--","--",IF($AE854&lt;=$W$4,ROUND(IF($AE854&lt;1.5,$AE854*$AF854*$AG854,1.5*$AF854*$AG854),2),0))</f>
        <v>2.41</v>
      </c>
      <c r="AI854" s="547" t="n">
        <f aca="false">IF($Y854="--","--",IF($AE854&gt;$W$4,ROUND(IF($AE854&lt;1.5,$AE854*$AF854*$AG854,1.5*$AF854*$AG854),2),0))</f>
        <v>0</v>
      </c>
      <c r="AJ854" s="547" t="n">
        <f aca="false">IF($Y854="--","--",IF($AE854&gt;$W$4,ROUND(IF($AE854&lt;1.5,0,IF($AE854&gt;3,1.5*$AF854*$AG854,($AE854-1.5)*$AF854*$AG854)),2),0))</f>
        <v>0</v>
      </c>
      <c r="AK854" s="547" t="n">
        <f aca="false">IF($Y854="--","--",IF($AE854&gt;$W$4,ROUND(IF($AE854&lt;3,0,IF($AE854&gt;4.5,1.5*$AF854*$AG854,($AE854-3)*$AF854*$AG854)),2),0))</f>
        <v>0</v>
      </c>
      <c r="AL854" s="547" t="n">
        <f aca="false">IF($Y854="--","--",IF($AE854&gt;$W$4,ROUND(IF($AE854&lt;4.5,0,IF($AE854&gt;6,($AE854-4.5)*$AF854*$AG854,($AE854-4.5)*$AF854*$AG854)),2),0))</f>
        <v>0</v>
      </c>
      <c r="AM854" s="544" t="n">
        <f aca="false">IF($Y854="--","--",IF($AE854&gt;$W$4,IF($AE854&lt;=4,ROUND(($AG854*4)*($AE854+0.5)*2,2),0),0))</f>
        <v>0</v>
      </c>
      <c r="AN854" s="548" t="n">
        <f aca="false">IF($Y854="--","--",IF($AE854&gt;$W$4,IF($AE854&gt;4,ROUND(($AG854*4)*($AE854+0.5)*2,2),0),0))</f>
        <v>0</v>
      </c>
      <c r="AO854" s="530" t="s">
        <v>1896</v>
      </c>
      <c r="AP854" s="531" t="s">
        <v>10</v>
      </c>
      <c r="AQ854" s="569" t="s">
        <v>1895</v>
      </c>
      <c r="AR854" s="533" t="n">
        <v>0.4</v>
      </c>
      <c r="AS854" s="534"/>
      <c r="AT854" s="534"/>
      <c r="AU854" s="535" t="n">
        <v>17</v>
      </c>
      <c r="AV854" s="533" t="n">
        <f aca="false">IF($Y854="--","--",Y854+0.2)</f>
        <v>1.4</v>
      </c>
      <c r="AW854" s="542" t="s">
        <v>1151</v>
      </c>
      <c r="AX854" s="534" t="n">
        <f aca="false">AV854</f>
        <v>1.4</v>
      </c>
      <c r="AY854" s="538" t="n">
        <f aca="false">IF(D854&gt;2,AU854,AU854-AV854)</f>
        <v>15.6</v>
      </c>
      <c r="AZ854" s="538" t="n">
        <f aca="false">N854</f>
        <v>0.1</v>
      </c>
      <c r="BA854" s="538" t="n">
        <f aca="false">P854</f>
        <v>1.08</v>
      </c>
      <c r="BB854" s="537" t="n">
        <f aca="false">IF(F854=0,IF(ROUND(AY854*(((N854*P854)+(((D854+M854*2)/6)*P854))-ROUND(((D854+M854*2)^2)*((PI()*96.379/(4*360))-((SIN((96.379/2)*PI()/180))*(COS((96.379/2)*PI()/180))/4)),4)),2),ROUND(AY854*(((N854*P854)+(((D854+M854*2)/4)*P854))-ROUND(((D854+M854*2)^2)*((PI()*120/(4*360))-((SIN((120/2)*PI()/180))*(COS((120/2)*PI()/180))/4)),4)),2)),0)</f>
        <v>3.15</v>
      </c>
      <c r="BC854" s="549" t="n">
        <f aca="false">IF(F854&gt;0,ROUND(AY854*N854*P854,2),0)</f>
        <v>0</v>
      </c>
      <c r="BD854" s="549" t="n">
        <f aca="false">SUM(Q854:U854,AH854:AL854)</f>
        <v>24.81</v>
      </c>
      <c r="BE854" s="549" t="n">
        <f aca="false">IF(F854=0,ROUND((PI()*((D854+M854*2)^2)/4)*AY854,2),ROUND((D854+M854*2)*(F854+M854*2)*AY854,2))</f>
        <v>2.82</v>
      </c>
      <c r="BF854" s="572" t="n">
        <f aca="false">IF(($I854+M854-0.15)&lt;=2,($I854+M854+0.15),IF(($I854+M854)&lt;=3,2.35,($I854+M854+0.2)-0.85))</f>
        <v>1.19</v>
      </c>
      <c r="BG854" s="572" t="n">
        <f aca="false">IF(D854&gt;2,(I854-F854-M854-0.11),IF(($I854+M854)&lt;=2,0,IF(($I854+M854)&gt;3,0.85,(I854+M854+0.2-BF854))))</f>
        <v>0</v>
      </c>
      <c r="BH854" s="572" t="n">
        <f aca="false">IF(D854&gt;2,ROUND(((1.42+0.4)+(0.91+0.4))*2*BG854,2),ROUND(AV854*AX854*BF854,2))</f>
        <v>2.33</v>
      </c>
      <c r="BI854" s="572" t="n">
        <f aca="false">ROUND(((PI()*0.9^2)/4)*BG854,2)</f>
        <v>0</v>
      </c>
      <c r="BJ854" s="550" t="n">
        <f aca="false">ROUND(BD854-BE854-BH854-BI854-BB854-BC854,2)</f>
        <v>16.51</v>
      </c>
      <c r="BK854" s="516"/>
    </row>
    <row r="855" customFormat="false" ht="14.25" hidden="false" customHeight="false" outlineLevel="0" collapsed="false">
      <c r="A855" s="503"/>
      <c r="B855" s="504"/>
      <c r="C855" s="604"/>
      <c r="D855" s="505"/>
      <c r="E855" s="505"/>
      <c r="F855" s="505"/>
      <c r="G855" s="505"/>
      <c r="H855" s="507"/>
      <c r="I855" s="508"/>
      <c r="J855" s="508"/>
      <c r="K855" s="508"/>
      <c r="L855" s="509"/>
      <c r="M855" s="510"/>
      <c r="N855" s="510"/>
      <c r="O855" s="509"/>
      <c r="P855" s="509"/>
      <c r="Q855" s="511"/>
      <c r="R855" s="511"/>
      <c r="S855" s="511"/>
      <c r="T855" s="511"/>
      <c r="U855" s="511"/>
      <c r="V855" s="512"/>
      <c r="W855" s="513"/>
      <c r="X855" s="503"/>
      <c r="Y855" s="505"/>
      <c r="Z855" s="551"/>
      <c r="AA855" s="505"/>
      <c r="AB855" s="552"/>
      <c r="AC855" s="553"/>
      <c r="AD855" s="553"/>
      <c r="AE855" s="554"/>
      <c r="AF855" s="554"/>
      <c r="AG855" s="551"/>
      <c r="AH855" s="555"/>
      <c r="AI855" s="555"/>
      <c r="AJ855" s="555"/>
      <c r="AK855" s="555"/>
      <c r="AL855" s="555"/>
      <c r="AM855" s="553"/>
      <c r="AN855" s="556"/>
      <c r="AO855" s="503"/>
      <c r="AP855" s="504"/>
      <c r="AQ855" s="604"/>
      <c r="AR855" s="505"/>
      <c r="AS855" s="505"/>
      <c r="AT855" s="505"/>
      <c r="AU855" s="507"/>
      <c r="AV855" s="505"/>
      <c r="AW855" s="551"/>
      <c r="AX855" s="505"/>
      <c r="AY855" s="510"/>
      <c r="AZ855" s="510"/>
      <c r="BA855" s="510"/>
      <c r="BB855" s="509"/>
      <c r="BC855" s="509"/>
      <c r="BD855" s="509"/>
      <c r="BE855" s="509"/>
      <c r="BF855" s="511"/>
      <c r="BG855" s="511"/>
      <c r="BH855" s="511"/>
      <c r="BI855" s="511"/>
      <c r="BJ855" s="515"/>
      <c r="BK855" s="516"/>
    </row>
    <row r="856" s="456" customFormat="true" ht="14.25" hidden="false" customHeight="false" outlineLevel="0" collapsed="false">
      <c r="A856" s="517" t="s">
        <v>1897</v>
      </c>
      <c r="B856" s="504"/>
      <c r="C856" s="504"/>
      <c r="D856" s="505"/>
      <c r="E856" s="505"/>
      <c r="F856" s="505"/>
      <c r="G856" s="506"/>
      <c r="H856" s="507"/>
      <c r="I856" s="508"/>
      <c r="J856" s="508"/>
      <c r="K856" s="508"/>
      <c r="L856" s="509"/>
      <c r="M856" s="510"/>
      <c r="N856" s="510"/>
      <c r="O856" s="509"/>
      <c r="P856" s="509"/>
      <c r="Q856" s="511"/>
      <c r="R856" s="511"/>
      <c r="S856" s="511"/>
      <c r="T856" s="511"/>
      <c r="U856" s="511"/>
      <c r="V856" s="512"/>
      <c r="W856" s="513"/>
      <c r="X856" s="518" t="str">
        <f aca="false">$A856</f>
        <v>BACIA RH - BACIA ROMANA (H)</v>
      </c>
      <c r="Y856" s="505"/>
      <c r="Z856" s="551"/>
      <c r="AA856" s="505"/>
      <c r="AB856" s="552"/>
      <c r="AC856" s="553"/>
      <c r="AD856" s="553"/>
      <c r="AE856" s="554"/>
      <c r="AF856" s="554"/>
      <c r="AG856" s="551"/>
      <c r="AH856" s="555"/>
      <c r="AI856" s="555"/>
      <c r="AJ856" s="555"/>
      <c r="AK856" s="555"/>
      <c r="AL856" s="555"/>
      <c r="AM856" s="553"/>
      <c r="AN856" s="556"/>
      <c r="AO856" s="518" t="str">
        <f aca="false">$A856</f>
        <v>BACIA RH - BACIA ROMANA (H)</v>
      </c>
      <c r="AP856" s="504"/>
      <c r="AQ856" s="504"/>
      <c r="AR856" s="505"/>
      <c r="AS856" s="505"/>
      <c r="AT856" s="505"/>
      <c r="AU856" s="507"/>
      <c r="AV856" s="506"/>
      <c r="AW856" s="506"/>
      <c r="AX856" s="506"/>
      <c r="AY856" s="510"/>
      <c r="AZ856" s="510"/>
      <c r="BA856" s="510"/>
      <c r="BB856" s="509"/>
      <c r="BC856" s="509"/>
      <c r="BD856" s="509"/>
      <c r="BE856" s="509"/>
      <c r="BF856" s="509"/>
      <c r="BG856" s="509"/>
      <c r="BH856" s="509"/>
      <c r="BI856" s="509"/>
      <c r="BJ856" s="515"/>
      <c r="BK856" s="516"/>
    </row>
    <row r="857" customFormat="false" ht="14.25" hidden="false" customHeight="false" outlineLevel="0" collapsed="false">
      <c r="A857" s="557" t="s">
        <v>1898</v>
      </c>
      <c r="B857" s="504"/>
      <c r="C857" s="504"/>
      <c r="D857" s="505"/>
      <c r="E857" s="505"/>
      <c r="F857" s="505"/>
      <c r="G857" s="506"/>
      <c r="H857" s="507"/>
      <c r="I857" s="508"/>
      <c r="J857" s="508"/>
      <c r="K857" s="508"/>
      <c r="L857" s="509"/>
      <c r="M857" s="510"/>
      <c r="N857" s="510"/>
      <c r="O857" s="509"/>
      <c r="P857" s="509"/>
      <c r="Q857" s="511"/>
      <c r="R857" s="511"/>
      <c r="S857" s="511"/>
      <c r="T857" s="511"/>
      <c r="U857" s="511"/>
      <c r="V857" s="512"/>
      <c r="W857" s="513"/>
      <c r="X857" s="528" t="str">
        <f aca="false">$A857</f>
        <v>AV. JOSÉ CORTÊS JUNIOR</v>
      </c>
      <c r="Y857" s="522"/>
      <c r="Z857" s="522"/>
      <c r="AA857" s="522"/>
      <c r="AB857" s="525"/>
      <c r="AC857" s="525"/>
      <c r="AD857" s="525"/>
      <c r="AE857" s="525"/>
      <c r="AF857" s="523"/>
      <c r="AG857" s="525"/>
      <c r="AH857" s="525"/>
      <c r="AI857" s="525"/>
      <c r="AJ857" s="525"/>
      <c r="AK857" s="525"/>
      <c r="AL857" s="525"/>
      <c r="AM857" s="525"/>
      <c r="AN857" s="527"/>
      <c r="AO857" s="557" t="str">
        <f aca="false">$A857</f>
        <v>AV. JOSÉ CORTÊS JUNIOR</v>
      </c>
      <c r="AP857" s="504"/>
      <c r="AQ857" s="504"/>
      <c r="AR857" s="505"/>
      <c r="AS857" s="505"/>
      <c r="AT857" s="505"/>
      <c r="AU857" s="507"/>
      <c r="AV857" s="506"/>
      <c r="AW857" s="506"/>
      <c r="AX857" s="506"/>
      <c r="AY857" s="510"/>
      <c r="AZ857" s="510"/>
      <c r="BA857" s="510"/>
      <c r="BB857" s="509"/>
      <c r="BC857" s="509"/>
      <c r="BD857" s="509"/>
      <c r="BE857" s="509"/>
      <c r="BF857" s="509"/>
      <c r="BG857" s="509"/>
      <c r="BH857" s="509"/>
      <c r="BI857" s="509"/>
      <c r="BJ857" s="515"/>
      <c r="BK857" s="516"/>
    </row>
    <row r="858" customFormat="false" ht="14.25" hidden="false" customHeight="false" outlineLevel="0" collapsed="false">
      <c r="A858" s="558" t="s">
        <v>1899</v>
      </c>
      <c r="B858" s="570" t="s">
        <v>10</v>
      </c>
      <c r="C858" s="571" t="s">
        <v>1900</v>
      </c>
      <c r="D858" s="560" t="n">
        <v>0.4</v>
      </c>
      <c r="E858" s="561"/>
      <c r="F858" s="561"/>
      <c r="G858" s="560" t="s">
        <v>1150</v>
      </c>
      <c r="H858" s="562" t="n">
        <v>32</v>
      </c>
      <c r="I858" s="563" t="n">
        <v>1.067</v>
      </c>
      <c r="J858" s="563" t="n">
        <v>1.0702</v>
      </c>
      <c r="K858" s="536" t="n">
        <v>0.092</v>
      </c>
      <c r="L858" s="537" t="n">
        <f aca="false">ROUND((I858+J858)/2,2)</f>
        <v>1.07</v>
      </c>
      <c r="M858" s="538" t="n">
        <f aca="false">IF(F858=0,ROUND($D858*0.1,2),IF(D858&gt;2.8,0.18,0.15))</f>
        <v>0.04</v>
      </c>
      <c r="N858" s="538" t="n">
        <f aca="false">IF(F858=0,IF(ROUND($D858/4,2),IF(ROUND(($D858*1.2)/6,2)&lt;0.1,0.1,ROUND(($D858*1.2)/6,2))),0.5)</f>
        <v>0.1</v>
      </c>
      <c r="O858" s="537" t="n">
        <f aca="false">L858+M858+N858</f>
        <v>1.21</v>
      </c>
      <c r="P858" s="537" t="n">
        <f aca="false">IF(O858&lt;2,(D858+M858*2)+0.6,(D858+M858*2)+0.6+ROUNDUP(O858-2,0)*0.1)</f>
        <v>1.08</v>
      </c>
      <c r="Q858" s="539" t="n">
        <f aca="false">IF($O858&lt;=$W$4,ROUND(IF($O858&lt;1.5,$O858*$H858*$P858,1.5*$H858*$P858),2),0)</f>
        <v>41.82</v>
      </c>
      <c r="R858" s="539" t="n">
        <f aca="false">IF($O858&gt;$W$4,ROUND(IF($O858&lt;1.5,$O858*$H858*$P858,1.5*$H858*$P858),2),0)</f>
        <v>0</v>
      </c>
      <c r="S858" s="539" t="n">
        <f aca="false">IF($O858&gt;$W$4,ROUND(IF($O858&lt;1.5,0,IF($O858&gt;3,1.5*$H858*$P858,($O858-1.5)*$H858*$P858)),2),0)</f>
        <v>0</v>
      </c>
      <c r="T858" s="539" t="n">
        <f aca="false">IF($O858&gt;$W$4,ROUND(IF($O858&lt;3,0,IF($O858&gt;4.5,1.5*$H858*$P858,($O858-3)*$H858*$P858)),2),0)</f>
        <v>0</v>
      </c>
      <c r="U858" s="539" t="n">
        <f aca="false">IF($O858&gt;$W$4,ROUND(IF($O858&lt;4.5,0,IF($O858&gt;6,($O858-4.5)*$H858*$P858,($O858-4.5)*$H858*$P858)),2),0)</f>
        <v>0</v>
      </c>
      <c r="V858" s="540" t="n">
        <f aca="false">IF($O858&gt;$W$4,IF($O858&lt;=4,ROUND($H858*($O858+0.5)*2,2),0),0)</f>
        <v>0</v>
      </c>
      <c r="W858" s="541" t="n">
        <f aca="false">IF($O858&gt;$W$4,IF($O858&gt;4,ROUND($H858*($O858+0.5)*2,2),0),0)</f>
        <v>0</v>
      </c>
      <c r="X858" s="558" t="str">
        <f aca="false">A858</f>
        <v>RH4-1</v>
      </c>
      <c r="Y858" s="560" t="n">
        <f aca="false">IF($D858=0.4,1.2,IF($D858=0.6,1.2,IF($D858=0.8,1.3,IF($D858=1,1.5,IF($D858=1.2,1.7,IF($D858&lt;=2,2,"--"))))))</f>
        <v>1.2</v>
      </c>
      <c r="Z858" s="564" t="s">
        <v>1151</v>
      </c>
      <c r="AA858" s="561" t="n">
        <f aca="false">Y858</f>
        <v>1.2</v>
      </c>
      <c r="AB858" s="543" t="n">
        <f aca="false">IF($Y858="--","--",I858)</f>
        <v>1.067</v>
      </c>
      <c r="AC858" s="544" t="n">
        <f aca="false">IF($Y858="--","--",IF(D858&gt;1.5,0.15,ROUND($D858*0.1,2)))</f>
        <v>0.04</v>
      </c>
      <c r="AD858" s="544" t="n">
        <f aca="false">IF($Y858="--","--",0.15)</f>
        <v>0.15</v>
      </c>
      <c r="AE858" s="545" t="n">
        <f aca="false">IF($Y858="--","--",ROUND(AB858+AC858+AD858,2))</f>
        <v>1.26</v>
      </c>
      <c r="AF858" s="565" t="n">
        <f aca="false">IF($Y858="--","--",IF($AB858&lt;=2,$Y858+1,($Y858+1)+ROUNDUP($AB858-2,0)*0.1))</f>
        <v>2.2</v>
      </c>
      <c r="AG858" s="566" t="n">
        <f aca="false">IF($D858=0.4,0.92,IF($D858=0.6,0.68,IF($D858=0.8,0.74,IF($D858=1,0.7,IF($D858=1.2,0.66,IF($D858=1.5,0.6,IF($D858&lt;=2,(2.4-(D858+0.3)),"--")))))))</f>
        <v>0.92</v>
      </c>
      <c r="AH858" s="547" t="n">
        <f aca="false">IF($Y858="--","--",IF($AE858&lt;=$W$4,ROUND(IF($AE858&lt;1.5,$AE858*$AF858*$AG858,1.5*$AF858*$AG858),2),0))</f>
        <v>2.55</v>
      </c>
      <c r="AI858" s="547" t="n">
        <f aca="false">IF($Y858="--","--",IF($AE858&gt;$W$4,ROUND(IF($AE858&lt;1.5,$AE858*$AF858*$AG858,1.5*$AF858*$AG858),2),0))</f>
        <v>0</v>
      </c>
      <c r="AJ858" s="547" t="n">
        <f aca="false">IF($Y858="--","--",IF($AE858&gt;$W$4,ROUND(IF($AE858&lt;1.5,0,IF($AE858&gt;3,1.5*$AF858*$AG858,($AE858-1.5)*$AF858*$AG858)),2),0))</f>
        <v>0</v>
      </c>
      <c r="AK858" s="547" t="n">
        <f aca="false">IF($Y858="--","--",IF($AE858&gt;$W$4,ROUND(IF($AE858&lt;3,0,IF($AE858&gt;4.5,1.5*$AF858*$AG858,($AE858-3)*$AF858*$AG858)),2),0))</f>
        <v>0</v>
      </c>
      <c r="AL858" s="547" t="n">
        <f aca="false">IF($Y858="--","--",IF($AE858&gt;$W$4,ROUND(IF($AE858&lt;4.5,0,IF($AE858&gt;6,($AE858-4.5)*$AF858*$AG858,($AE858-4.5)*$AF858*$AG858)),2),0))</f>
        <v>0</v>
      </c>
      <c r="AM858" s="544" t="n">
        <f aca="false">IF($Y858="--","--",IF($AE858&gt;$W$4,IF($AE858&lt;=4,ROUND(($AG858*4)*($AE858+0.5)*2,2),0),0))</f>
        <v>0</v>
      </c>
      <c r="AN858" s="548" t="n">
        <f aca="false">IF($Y858="--","--",IF($AE858&gt;$W$4,IF($AE858&gt;4,ROUND(($AG858*4)*($AE858+0.5)*2,2),0),0))</f>
        <v>0</v>
      </c>
      <c r="AO858" s="558" t="s">
        <v>1899</v>
      </c>
      <c r="AP858" s="570" t="s">
        <v>10</v>
      </c>
      <c r="AQ858" s="571" t="s">
        <v>1900</v>
      </c>
      <c r="AR858" s="560" t="n">
        <v>0.4</v>
      </c>
      <c r="AS858" s="561"/>
      <c r="AT858" s="561"/>
      <c r="AU858" s="562" t="n">
        <v>32</v>
      </c>
      <c r="AV858" s="560" t="n">
        <f aca="false">IF($Y858="--","--",Y858+0.2)</f>
        <v>1.4</v>
      </c>
      <c r="AW858" s="564" t="s">
        <v>1151</v>
      </c>
      <c r="AX858" s="561" t="n">
        <f aca="false">AV858</f>
        <v>1.4</v>
      </c>
      <c r="AY858" s="538" t="n">
        <f aca="false">IF(D858&gt;2,AU858,AU858-AV858)</f>
        <v>30.6</v>
      </c>
      <c r="AZ858" s="538" t="n">
        <f aca="false">N858</f>
        <v>0.1</v>
      </c>
      <c r="BA858" s="538" t="n">
        <f aca="false">P858</f>
        <v>1.08</v>
      </c>
      <c r="BB858" s="537" t="n">
        <f aca="false">IF(F858=0,IF(ROUND(AY858*(((N858*P858)+(((D858+M858*2)/6)*P858))-ROUND(((D858+M858*2)^2)*((PI()*96.379/(4*360))-((SIN((96.379/2)*PI()/180))*(COS((96.379/2)*PI()/180))/4)),4)),2),ROUND(AY858*(((N858*P858)+(((D858+M858*2)/4)*P858))-ROUND(((D858+M858*2)^2)*((PI()*120/(4*360))-((SIN((120/2)*PI()/180))*(COS((120/2)*PI()/180))/4)),4)),2)),0)</f>
        <v>6.19</v>
      </c>
      <c r="BC858" s="549" t="n">
        <f aca="false">IF(F858&gt;0,ROUND(AY858*N858*P858,2),0)</f>
        <v>0</v>
      </c>
      <c r="BD858" s="549" t="n">
        <f aca="false">SUM(Q858:U858,AH858:AL858)</f>
        <v>44.37</v>
      </c>
      <c r="BE858" s="549" t="n">
        <f aca="false">IF(F858=0,ROUND((PI()*((D858+M858*2)^2)/4)*AY858,2),ROUND((D858+M858*2)*(F858+M858*2)*AY858,2))</f>
        <v>5.54</v>
      </c>
      <c r="BF858" s="572" t="n">
        <f aca="false">IF(($I858+M858-0.15)&lt;=2,($I858+M858+0.15),IF(($I858+M858)&lt;=3,2.35,($I858+M858+0.2)-0.85))</f>
        <v>1.257</v>
      </c>
      <c r="BG858" s="572" t="n">
        <f aca="false">IF(D858&gt;2,(I858-F858-M858-0.11),IF(($I858+M858)&lt;=2,0,IF(($I858+M858)&gt;3,0.85,(I858+M858+0.2-BF858))))</f>
        <v>0</v>
      </c>
      <c r="BH858" s="572" t="n">
        <f aca="false">IF(D858&gt;2,ROUND(((1.42+0.4)+(0.91+0.4))*2*BG858,2),ROUND(AV858*AX858*BF858,2))</f>
        <v>2.46</v>
      </c>
      <c r="BI858" s="572" t="n">
        <f aca="false">ROUND(((PI()*0.9^2)/4)*BG858,2)</f>
        <v>0</v>
      </c>
      <c r="BJ858" s="550" t="n">
        <f aca="false">ROUND(BD858-BE858-BH858-BI858-BB858-BC858,2)</f>
        <v>30.18</v>
      </c>
      <c r="BK858" s="516"/>
    </row>
    <row r="859" customFormat="false" ht="14.25" hidden="false" customHeight="false" outlineLevel="0" collapsed="false">
      <c r="A859" s="530" t="s">
        <v>1900</v>
      </c>
      <c r="B859" s="531" t="s">
        <v>10</v>
      </c>
      <c r="C859" s="569" t="s">
        <v>1901</v>
      </c>
      <c r="D859" s="533" t="n">
        <v>0.4</v>
      </c>
      <c r="E859" s="534"/>
      <c r="F859" s="534"/>
      <c r="G859" s="533" t="s">
        <v>1150</v>
      </c>
      <c r="H859" s="535" t="n">
        <v>14</v>
      </c>
      <c r="I859" s="536" t="n">
        <v>1.1622</v>
      </c>
      <c r="J859" s="536" t="n">
        <v>1.2005</v>
      </c>
      <c r="K859" s="536" t="n">
        <v>0.4</v>
      </c>
      <c r="L859" s="537" t="n">
        <f aca="false">ROUND((I859+J859)/2,2)</f>
        <v>1.18</v>
      </c>
      <c r="M859" s="538" t="n">
        <f aca="false">IF(F859=0,ROUND($D859*0.1,2),IF(D859&gt;2.8,0.18,0.15))</f>
        <v>0.04</v>
      </c>
      <c r="N859" s="538" t="n">
        <f aca="false">IF(F859=0,IF(ROUND($D859/4,2),IF(ROUND(($D859*1.2)/6,2)&lt;0.1,0.1,ROUND(($D859*1.2)/6,2))),0.5)</f>
        <v>0.1</v>
      </c>
      <c r="O859" s="537" t="n">
        <f aca="false">L859+M859+N859</f>
        <v>1.32</v>
      </c>
      <c r="P859" s="537" t="n">
        <f aca="false">IF(O859&lt;2,(D859+M859*2)+0.6,(D859+M859*2)+0.6+ROUNDUP(O859-2,0)*0.1)</f>
        <v>1.08</v>
      </c>
      <c r="Q859" s="539" t="n">
        <f aca="false">IF($O859&lt;=$W$4,ROUND(IF($O859&lt;1.5,$O859*$H859*$P859,1.5*$H859*$P859),2),0)</f>
        <v>19.96</v>
      </c>
      <c r="R859" s="539" t="n">
        <f aca="false">IF($O859&gt;$W$4,ROUND(IF($O859&lt;1.5,$O859*$H859*$P859,1.5*$H859*$P859),2),0)</f>
        <v>0</v>
      </c>
      <c r="S859" s="539" t="n">
        <f aca="false">IF($O859&gt;$W$4,ROUND(IF($O859&lt;1.5,0,IF($O859&gt;3,1.5*$H859*$P859,($O859-1.5)*$H859*$P859)),2),0)</f>
        <v>0</v>
      </c>
      <c r="T859" s="539" t="n">
        <f aca="false">IF($O859&gt;$W$4,ROUND(IF($O859&lt;3,0,IF($O859&gt;4.5,1.5*$H859*$P859,($O859-3)*$H859*$P859)),2),0)</f>
        <v>0</v>
      </c>
      <c r="U859" s="539" t="n">
        <f aca="false">IF($O859&gt;$W$4,ROUND(IF($O859&lt;4.5,0,IF($O859&gt;6,($O859-4.5)*$H859*$P859,($O859-4.5)*$H859*$P859)),2),0)</f>
        <v>0</v>
      </c>
      <c r="V859" s="540" t="n">
        <f aca="false">IF($O859&gt;$W$4,IF($O859&lt;=4,ROUND($H859*($O859+0.5)*2,2),0),0)</f>
        <v>0</v>
      </c>
      <c r="W859" s="541" t="n">
        <f aca="false">IF($O859&gt;$W$4,IF($O859&gt;4,ROUND($H859*($O859+0.5)*2,2),0),0)</f>
        <v>0</v>
      </c>
      <c r="X859" s="530" t="str">
        <f aca="false">A859</f>
        <v>RH4-2</v>
      </c>
      <c r="Y859" s="533" t="n">
        <f aca="false">IF($D859=0.4,1.2,IF($D859=0.6,1.2,IF($D859=0.8,1.3,IF($D859=1,1.5,IF($D859=1.2,1.7,IF($D859&lt;=2,2,"--"))))))</f>
        <v>1.2</v>
      </c>
      <c r="Z859" s="542" t="s">
        <v>1151</v>
      </c>
      <c r="AA859" s="534" t="n">
        <f aca="false">Y859</f>
        <v>1.2</v>
      </c>
      <c r="AB859" s="543" t="n">
        <f aca="false">IF($Y859="--","--",I859)</f>
        <v>1.1622</v>
      </c>
      <c r="AC859" s="544" t="n">
        <f aca="false">IF($Y859="--","--",IF(D859&gt;1.5,0.15,ROUND($D859*0.1,2)))</f>
        <v>0.04</v>
      </c>
      <c r="AD859" s="544" t="n">
        <f aca="false">IF($Y859="--","--",0.15)</f>
        <v>0.15</v>
      </c>
      <c r="AE859" s="545" t="n">
        <f aca="false">IF($Y859="--","--",ROUND(AB859+AC859+AD859,2))</f>
        <v>1.35</v>
      </c>
      <c r="AF859" s="545" t="n">
        <f aca="false">IF($Y859="--","--",IF($AB859&lt;=2,$Y859+1,($Y859+1)+ROUNDUP($AB859-2,0)*0.1))</f>
        <v>2.2</v>
      </c>
      <c r="AG859" s="546" t="n">
        <f aca="false">IF($D859=0.4,0.92,IF($D859=0.6,0.68,IF($D859=0.8,0.74,IF($D859=1,0.7,IF($D859=1.2,0.66,IF($D859=1.5,0.6,IF($D859&lt;=2,(2.4-(D859+0.3)),"--")))))))</f>
        <v>0.92</v>
      </c>
      <c r="AH859" s="547" t="n">
        <f aca="false">IF($Y859="--","--",IF($AE859&lt;=$W$4,ROUND(IF($AE859&lt;1.5,$AE859*$AF859*$AG859,1.5*$AF859*$AG859),2),0))</f>
        <v>2.73</v>
      </c>
      <c r="AI859" s="547" t="n">
        <f aca="false">IF($Y859="--","--",IF($AE859&gt;$W$4,ROUND(IF($AE859&lt;1.5,$AE859*$AF859*$AG859,1.5*$AF859*$AG859),2),0))</f>
        <v>0</v>
      </c>
      <c r="AJ859" s="547" t="n">
        <f aca="false">IF($Y859="--","--",IF($AE859&gt;$W$4,ROUND(IF($AE859&lt;1.5,0,IF($AE859&gt;3,1.5*$AF859*$AG859,($AE859-1.5)*$AF859*$AG859)),2),0))</f>
        <v>0</v>
      </c>
      <c r="AK859" s="547" t="n">
        <f aca="false">IF($Y859="--","--",IF($AE859&gt;$W$4,ROUND(IF($AE859&lt;3,0,IF($AE859&gt;4.5,1.5*$AF859*$AG859,($AE859-3)*$AF859*$AG859)),2),0))</f>
        <v>0</v>
      </c>
      <c r="AL859" s="547" t="n">
        <f aca="false">IF($Y859="--","--",IF($AE859&gt;$W$4,ROUND(IF($AE859&lt;4.5,0,IF($AE859&gt;6,($AE859-4.5)*$AF859*$AG859,($AE859-4.5)*$AF859*$AG859)),2),0))</f>
        <v>0</v>
      </c>
      <c r="AM859" s="544" t="n">
        <f aca="false">IF($Y859="--","--",IF($AE859&gt;$W$4,IF($AE859&lt;=4,ROUND(($AG859*4)*($AE859+0.5)*2,2),0),0))</f>
        <v>0</v>
      </c>
      <c r="AN859" s="548" t="n">
        <f aca="false">IF($Y859="--","--",IF($AE859&gt;$W$4,IF($AE859&gt;4,ROUND(($AG859*4)*($AE859+0.5)*2,2),0),0))</f>
        <v>0</v>
      </c>
      <c r="AO859" s="530" t="s">
        <v>1900</v>
      </c>
      <c r="AP859" s="531" t="s">
        <v>10</v>
      </c>
      <c r="AQ859" s="569" t="s">
        <v>1901</v>
      </c>
      <c r="AR859" s="533" t="n">
        <v>0.4</v>
      </c>
      <c r="AS859" s="534"/>
      <c r="AT859" s="534"/>
      <c r="AU859" s="535" t="n">
        <v>14</v>
      </c>
      <c r="AV859" s="533" t="n">
        <f aca="false">IF($Y859="--","--",Y859+0.2)</f>
        <v>1.4</v>
      </c>
      <c r="AW859" s="542" t="s">
        <v>1151</v>
      </c>
      <c r="AX859" s="534" t="n">
        <f aca="false">AV859</f>
        <v>1.4</v>
      </c>
      <c r="AY859" s="538" t="n">
        <f aca="false">IF(D859&gt;2,AU859,AU859-AV859)</f>
        <v>12.6</v>
      </c>
      <c r="AZ859" s="538" t="n">
        <f aca="false">N859</f>
        <v>0.1</v>
      </c>
      <c r="BA859" s="538" t="n">
        <f aca="false">P859</f>
        <v>1.08</v>
      </c>
      <c r="BB859" s="537" t="n">
        <f aca="false">IF(F859=0,IF(ROUND(AY859*(((N859*P859)+(((D859+M859*2)/6)*P859))-ROUND(((D859+M859*2)^2)*((PI()*96.379/(4*360))-((SIN((96.379/2)*PI()/180))*(COS((96.379/2)*PI()/180))/4)),4)),2),ROUND(AY859*(((N859*P859)+(((D859+M859*2)/4)*P859))-ROUND(((D859+M859*2)^2)*((PI()*120/(4*360))-((SIN((120/2)*PI()/180))*(COS((120/2)*PI()/180))/4)),4)),2)),0)</f>
        <v>2.55</v>
      </c>
      <c r="BC859" s="549" t="n">
        <f aca="false">IF(F859&gt;0,ROUND(AY859*N859*P859,2),0)</f>
        <v>0</v>
      </c>
      <c r="BD859" s="549" t="n">
        <f aca="false">SUM(Q859:U859,AH859:AL859)</f>
        <v>22.69</v>
      </c>
      <c r="BE859" s="549" t="n">
        <f aca="false">IF(F859=0,ROUND((PI()*((D859+M859*2)^2)/4)*AY859,2),ROUND((D859+M859*2)*(F859+M859*2)*AY859,2))</f>
        <v>2.28</v>
      </c>
      <c r="BF859" s="572" t="n">
        <f aca="false">IF(($I859+M859-0.15)&lt;=2,($I859+M859+0.15),IF(($I859+M859)&lt;=3,2.35,($I859+M859+0.2)-0.85))</f>
        <v>1.3522</v>
      </c>
      <c r="BG859" s="572" t="n">
        <f aca="false">IF(D859&gt;2,(I859-F859-M859-0.11),IF(($I859+M859)&lt;=2,0,IF(($I859+M859)&gt;3,0.85,(I859+M859+0.2-BF859))))</f>
        <v>0</v>
      </c>
      <c r="BH859" s="572" t="n">
        <f aca="false">IF(D859&gt;2,ROUND(((1.42+0.4)+(0.91+0.4))*2*BG859,2),ROUND(AV859*AX859*BF859,2))</f>
        <v>2.65</v>
      </c>
      <c r="BI859" s="572" t="n">
        <f aca="false">ROUND(((PI()*0.9^2)/4)*BG859,2)</f>
        <v>0</v>
      </c>
      <c r="BJ859" s="550" t="n">
        <f aca="false">ROUND(BD859-BE859-BH859-BI859-BB859-BC859,2)</f>
        <v>15.21</v>
      </c>
      <c r="BK859" s="516"/>
    </row>
    <row r="860" customFormat="false" ht="14.25" hidden="false" customHeight="false" outlineLevel="0" collapsed="false">
      <c r="A860" s="503"/>
      <c r="B860" s="504"/>
      <c r="C860" s="604"/>
      <c r="D860" s="505"/>
      <c r="E860" s="505"/>
      <c r="F860" s="505"/>
      <c r="G860" s="505"/>
      <c r="H860" s="507"/>
      <c r="I860" s="508"/>
      <c r="J860" s="508"/>
      <c r="K860" s="508"/>
      <c r="L860" s="509"/>
      <c r="M860" s="510"/>
      <c r="N860" s="510"/>
      <c r="O860" s="509"/>
      <c r="P860" s="509"/>
      <c r="Q860" s="511"/>
      <c r="R860" s="511"/>
      <c r="S860" s="511"/>
      <c r="T860" s="511"/>
      <c r="U860" s="511"/>
      <c r="V860" s="512"/>
      <c r="W860" s="513"/>
      <c r="X860" s="518"/>
      <c r="Y860" s="505"/>
      <c r="Z860" s="551"/>
      <c r="AA860" s="505"/>
      <c r="AB860" s="552"/>
      <c r="AC860" s="553"/>
      <c r="AD860" s="553"/>
      <c r="AE860" s="554"/>
      <c r="AF860" s="554"/>
      <c r="AG860" s="551"/>
      <c r="AH860" s="555"/>
      <c r="AI860" s="555"/>
      <c r="AJ860" s="555"/>
      <c r="AK860" s="555"/>
      <c r="AL860" s="555"/>
      <c r="AM860" s="553"/>
      <c r="AN860" s="556"/>
      <c r="AO860" s="518"/>
      <c r="AP860" s="504"/>
      <c r="AQ860" s="604"/>
      <c r="AR860" s="505"/>
      <c r="AS860" s="505"/>
      <c r="AT860" s="505"/>
      <c r="AU860" s="507"/>
      <c r="AV860" s="505"/>
      <c r="AW860" s="551"/>
      <c r="AX860" s="505"/>
      <c r="AY860" s="510"/>
      <c r="AZ860" s="510"/>
      <c r="BA860" s="510"/>
      <c r="BB860" s="509"/>
      <c r="BC860" s="509"/>
      <c r="BD860" s="509"/>
      <c r="BE860" s="509"/>
      <c r="BF860" s="511"/>
      <c r="BG860" s="511"/>
      <c r="BH860" s="511"/>
      <c r="BI860" s="511"/>
      <c r="BJ860" s="515"/>
      <c r="BK860" s="516"/>
    </row>
    <row r="861" s="456" customFormat="true" ht="14.25" hidden="false" customHeight="false" outlineLevel="0" collapsed="false">
      <c r="A861" s="557" t="s">
        <v>1902</v>
      </c>
      <c r="B861" s="504"/>
      <c r="C861" s="504"/>
      <c r="D861" s="505"/>
      <c r="E861" s="505"/>
      <c r="F861" s="505"/>
      <c r="G861" s="506"/>
      <c r="H861" s="507"/>
      <c r="I861" s="508"/>
      <c r="J861" s="508"/>
      <c r="K861" s="508"/>
      <c r="L861" s="509"/>
      <c r="M861" s="510"/>
      <c r="N861" s="510"/>
      <c r="O861" s="509"/>
      <c r="P861" s="509"/>
      <c r="Q861" s="511"/>
      <c r="R861" s="511"/>
      <c r="S861" s="511"/>
      <c r="T861" s="511"/>
      <c r="U861" s="511"/>
      <c r="V861" s="512"/>
      <c r="W861" s="513"/>
      <c r="X861" s="528" t="str">
        <f aca="false">$A861</f>
        <v>AV. GEN. ATRATINO CORTES COUTINHO</v>
      </c>
      <c r="Y861" s="522"/>
      <c r="Z861" s="522"/>
      <c r="AA861" s="522"/>
      <c r="AB861" s="525"/>
      <c r="AC861" s="525"/>
      <c r="AD861" s="525"/>
      <c r="AE861" s="525"/>
      <c r="AF861" s="523"/>
      <c r="AG861" s="525"/>
      <c r="AH861" s="525"/>
      <c r="AI861" s="525"/>
      <c r="AJ861" s="525"/>
      <c r="AK861" s="525"/>
      <c r="AL861" s="525"/>
      <c r="AM861" s="525"/>
      <c r="AN861" s="527"/>
      <c r="AO861" s="557" t="str">
        <f aca="false">$A861</f>
        <v>AV. GEN. ATRATINO CORTES COUTINHO</v>
      </c>
      <c r="AP861" s="504"/>
      <c r="AQ861" s="504"/>
      <c r="AR861" s="505"/>
      <c r="AS861" s="505"/>
      <c r="AT861" s="505"/>
      <c r="AU861" s="507"/>
      <c r="AV861" s="506"/>
      <c r="AW861" s="506"/>
      <c r="AX861" s="506"/>
      <c r="AY861" s="510"/>
      <c r="AZ861" s="510"/>
      <c r="BA861" s="510"/>
      <c r="BB861" s="509"/>
      <c r="BC861" s="509"/>
      <c r="BD861" s="509"/>
      <c r="BE861" s="509"/>
      <c r="BF861" s="509"/>
      <c r="BG861" s="509"/>
      <c r="BH861" s="509"/>
      <c r="BI861" s="509"/>
      <c r="BJ861" s="515"/>
      <c r="BK861" s="516"/>
    </row>
    <row r="862" customFormat="false" ht="14.25" hidden="false" customHeight="false" outlineLevel="0" collapsed="false">
      <c r="A862" s="530" t="s">
        <v>1903</v>
      </c>
      <c r="B862" s="531" t="s">
        <v>10</v>
      </c>
      <c r="C862" s="569" t="s">
        <v>1904</v>
      </c>
      <c r="D862" s="533" t="n">
        <v>0.4</v>
      </c>
      <c r="E862" s="534"/>
      <c r="F862" s="534"/>
      <c r="G862" s="533" t="s">
        <v>1150</v>
      </c>
      <c r="H862" s="535" t="n">
        <v>30</v>
      </c>
      <c r="I862" s="536" t="n">
        <v>1.077</v>
      </c>
      <c r="J862" s="536" t="n">
        <v>1.3119</v>
      </c>
      <c r="K862" s="536" t="n">
        <v>0</v>
      </c>
      <c r="L862" s="537" t="n">
        <f aca="false">ROUND((I862+J862)/2,2)</f>
        <v>1.19</v>
      </c>
      <c r="M862" s="538" t="n">
        <f aca="false">IF(F862=0,ROUND($D862*0.1,2),IF(D862&gt;2.8,0.18,0.15))</f>
        <v>0.04</v>
      </c>
      <c r="N862" s="538" t="n">
        <f aca="false">IF(F862=0,IF(ROUND($D862/4,2),IF(ROUND(($D862*1.2)/6,2)&lt;0.1,0.1,ROUND(($D862*1.2)/6,2))),0.5)</f>
        <v>0.1</v>
      </c>
      <c r="O862" s="537" t="n">
        <f aca="false">L862+M862+N862</f>
        <v>1.33</v>
      </c>
      <c r="P862" s="537" t="n">
        <f aca="false">IF(O862&lt;2,(D862+M862*2)+0.6,(D862+M862*2)+0.6+ROUNDUP(O862-2,0)*0.1)</f>
        <v>1.08</v>
      </c>
      <c r="Q862" s="539" t="n">
        <f aca="false">IF($O862&lt;=$W$4,ROUND(IF($O862&lt;1.5,$O862*$H862*$P862,1.5*$H862*$P862),2),0)</f>
        <v>43.09</v>
      </c>
      <c r="R862" s="539" t="n">
        <f aca="false">IF($O862&gt;$W$4,ROUND(IF($O862&lt;1.5,$O862*$H862*$P862,1.5*$H862*$P862),2),0)</f>
        <v>0</v>
      </c>
      <c r="S862" s="539" t="n">
        <f aca="false">IF($O862&gt;$W$4,ROUND(IF($O862&lt;1.5,0,IF($O862&gt;3,1.5*$H862*$P862,($O862-1.5)*$H862*$P862)),2),0)</f>
        <v>0</v>
      </c>
      <c r="T862" s="539" t="n">
        <f aca="false">IF($O862&gt;$W$4,ROUND(IF($O862&lt;3,0,IF($O862&gt;4.5,1.5*$H862*$P862,($O862-3)*$H862*$P862)),2),0)</f>
        <v>0</v>
      </c>
      <c r="U862" s="539" t="n">
        <f aca="false">IF($O862&gt;$W$4,ROUND(IF($O862&lt;4.5,0,IF($O862&gt;6,($O862-4.5)*$H862*$P862,($O862-4.5)*$H862*$P862)),2),0)</f>
        <v>0</v>
      </c>
      <c r="V862" s="540" t="n">
        <f aca="false">IF($O862&gt;$W$4,IF($O862&lt;=4,ROUND($H862*($O862+0.5)*2,2),0),0)</f>
        <v>0</v>
      </c>
      <c r="W862" s="541" t="n">
        <f aca="false">IF($O862&gt;$W$4,IF($O862&gt;4,ROUND($H862*($O862+0.5)*2,2),0),0)</f>
        <v>0</v>
      </c>
      <c r="X862" s="530" t="str">
        <f aca="false">A862</f>
        <v>RH9-1</v>
      </c>
      <c r="Y862" s="533" t="n">
        <f aca="false">IF($D862=0.4,1.2,IF($D862=0.6,1.2,IF($D862=0.8,1.3,IF($D862=1,1.5,IF($D862=1.2,1.7,IF($D862&lt;=2,2,"--"))))))</f>
        <v>1.2</v>
      </c>
      <c r="Z862" s="542" t="s">
        <v>1151</v>
      </c>
      <c r="AA862" s="534" t="n">
        <f aca="false">Y862</f>
        <v>1.2</v>
      </c>
      <c r="AB862" s="543" t="n">
        <f aca="false">IF($Y862="--","--",I862)</f>
        <v>1.077</v>
      </c>
      <c r="AC862" s="544" t="n">
        <f aca="false">IF($Y862="--","--",IF(D862&gt;1.5,0.15,ROUND($D862*0.1,2)))</f>
        <v>0.04</v>
      </c>
      <c r="AD862" s="544" t="n">
        <f aca="false">IF($Y862="--","--",0.15)</f>
        <v>0.15</v>
      </c>
      <c r="AE862" s="545" t="n">
        <f aca="false">IF($Y862="--","--",ROUND(AB862+AC862+AD862,2))</f>
        <v>1.27</v>
      </c>
      <c r="AF862" s="545" t="n">
        <f aca="false">IF($Y862="--","--",IF($AB862&lt;=2,$Y862+1,($Y862+1)+ROUNDUP($AB862-2,0)*0.1))</f>
        <v>2.2</v>
      </c>
      <c r="AG862" s="546" t="n">
        <f aca="false">IF($D862=0.4,0.92,IF($D862=0.6,0.68,IF($D862=0.8,0.74,IF($D862=1,0.7,IF($D862=1.2,0.66,IF($D862=1.5,0.6,IF($D862&lt;=2,(2.4-(D862+0.3)),"--")))))))</f>
        <v>0.92</v>
      </c>
      <c r="AH862" s="547" t="n">
        <f aca="false">IF($Y862="--","--",IF($AE862&lt;=$W$4,ROUND(IF($AE862&lt;1.5,$AE862*$AF862*$AG862,1.5*$AF862*$AG862),2),0))</f>
        <v>2.57</v>
      </c>
      <c r="AI862" s="547" t="n">
        <f aca="false">IF($Y862="--","--",IF($AE862&gt;$W$4,ROUND(IF($AE862&lt;1.5,$AE862*$AF862*$AG862,1.5*$AF862*$AG862),2),0))</f>
        <v>0</v>
      </c>
      <c r="AJ862" s="547" t="n">
        <f aca="false">IF($Y862="--","--",IF($AE862&gt;$W$4,ROUND(IF($AE862&lt;1.5,0,IF($AE862&gt;3,1.5*$AF862*$AG862,($AE862-1.5)*$AF862*$AG862)),2),0))</f>
        <v>0</v>
      </c>
      <c r="AK862" s="547" t="n">
        <f aca="false">IF($Y862="--","--",IF($AE862&gt;$W$4,ROUND(IF($AE862&lt;3,0,IF($AE862&gt;4.5,1.5*$AF862*$AG862,($AE862-3)*$AF862*$AG862)),2),0))</f>
        <v>0</v>
      </c>
      <c r="AL862" s="547" t="n">
        <f aca="false">IF($Y862="--","--",IF($AE862&gt;$W$4,ROUND(IF($AE862&lt;4.5,0,IF($AE862&gt;6,($AE862-4.5)*$AF862*$AG862,($AE862-4.5)*$AF862*$AG862)),2),0))</f>
        <v>0</v>
      </c>
      <c r="AM862" s="544" t="n">
        <f aca="false">IF($Y862="--","--",IF($AE862&gt;$W$4,IF($AE862&lt;=4,ROUND(($AG862*4)*($AE862+0.5)*2,2),0),0))</f>
        <v>0</v>
      </c>
      <c r="AN862" s="548" t="n">
        <f aca="false">IF($Y862="--","--",IF($AE862&gt;$W$4,IF($AE862&gt;4,ROUND(($AG862*4)*($AE862+0.5)*2,2),0),0))</f>
        <v>0</v>
      </c>
      <c r="AO862" s="530" t="s">
        <v>1903</v>
      </c>
      <c r="AP862" s="531" t="s">
        <v>10</v>
      </c>
      <c r="AQ862" s="569" t="s">
        <v>1904</v>
      </c>
      <c r="AR862" s="533" t="n">
        <v>0.4</v>
      </c>
      <c r="AS862" s="534"/>
      <c r="AT862" s="534"/>
      <c r="AU862" s="535" t="n">
        <v>30</v>
      </c>
      <c r="AV862" s="533" t="n">
        <f aca="false">IF($Y862="--","--",Y862+0.2)</f>
        <v>1.4</v>
      </c>
      <c r="AW862" s="542" t="s">
        <v>1151</v>
      </c>
      <c r="AX862" s="534" t="n">
        <f aca="false">AV862</f>
        <v>1.4</v>
      </c>
      <c r="AY862" s="538" t="n">
        <f aca="false">IF(D862&gt;2,AU862,AU862-AV862)</f>
        <v>28.6</v>
      </c>
      <c r="AZ862" s="538" t="n">
        <f aca="false">N862</f>
        <v>0.1</v>
      </c>
      <c r="BA862" s="538" t="n">
        <f aca="false">P862</f>
        <v>1.08</v>
      </c>
      <c r="BB862" s="537" t="n">
        <f aca="false">IF(F862=0,IF(ROUND(AY862*(((N862*P862)+(((D862+M862*2)/6)*P862))-ROUND(((D862+M862*2)^2)*((PI()*96.379/(4*360))-((SIN((96.379/2)*PI()/180))*(COS((96.379/2)*PI()/180))/4)),4)),2),ROUND(AY862*(((N862*P862)+(((D862+M862*2)/4)*P862))-ROUND(((D862+M862*2)^2)*((PI()*120/(4*360))-((SIN((120/2)*PI()/180))*(COS((120/2)*PI()/180))/4)),4)),2)),0)</f>
        <v>5.78</v>
      </c>
      <c r="BC862" s="549" t="n">
        <f aca="false">IF(F862&gt;0,ROUND(AY862*N862*P862,2),0)</f>
        <v>0</v>
      </c>
      <c r="BD862" s="549" t="n">
        <f aca="false">SUM(Q862:U862,AH862:AL862)</f>
        <v>45.66</v>
      </c>
      <c r="BE862" s="549" t="n">
        <f aca="false">IF(F862=0,ROUND((PI()*((D862+M862*2)^2)/4)*AY862,2),ROUND((D862+M862*2)*(F862+M862*2)*AY862,2))</f>
        <v>5.18</v>
      </c>
      <c r="BF862" s="572" t="n">
        <f aca="false">IF(($I862+M862-0.15)&lt;=2,($I862+M862+0.15),IF(($I862+M862)&lt;=3,2.35,($I862+M862+0.2)-0.85))</f>
        <v>1.267</v>
      </c>
      <c r="BG862" s="572" t="n">
        <f aca="false">IF(D862&gt;2,(I862-F862-M862-0.11),IF(($I862+M862)&lt;=2,0,IF(($I862+M862)&gt;3,0.85,(I862+M862+0.2-BF862))))</f>
        <v>0</v>
      </c>
      <c r="BH862" s="572" t="n">
        <f aca="false">IF(D862&gt;2,ROUND(((1.42+0.4)+(0.91+0.4))*2*BG862,2),ROUND(AV862*AX862*BF862,2))</f>
        <v>2.48</v>
      </c>
      <c r="BI862" s="572" t="n">
        <f aca="false">ROUND(((PI()*0.9^2)/4)*BG862,2)</f>
        <v>0</v>
      </c>
      <c r="BJ862" s="550" t="n">
        <f aca="false">ROUND(BD862-BE862-BH862-BI862-BB862-BC862,2)</f>
        <v>32.22</v>
      </c>
      <c r="BK862" s="516"/>
    </row>
    <row r="863" customFormat="false" ht="14.25" hidden="false" customHeight="false" outlineLevel="0" collapsed="false">
      <c r="A863" s="530" t="s">
        <v>1904</v>
      </c>
      <c r="B863" s="531" t="s">
        <v>10</v>
      </c>
      <c r="C863" s="569" t="s">
        <v>1905</v>
      </c>
      <c r="D863" s="533" t="n">
        <v>0.4</v>
      </c>
      <c r="E863" s="534"/>
      <c r="F863" s="534"/>
      <c r="G863" s="533" t="s">
        <v>1150</v>
      </c>
      <c r="H863" s="535" t="n">
        <v>30</v>
      </c>
      <c r="I863" s="536" t="n">
        <v>1.3119</v>
      </c>
      <c r="J863" s="536" t="n">
        <v>1.248</v>
      </c>
      <c r="K863" s="536" t="n">
        <v>0.6</v>
      </c>
      <c r="L863" s="537" t="n">
        <f aca="false">ROUND((I863+J863)/2,2)</f>
        <v>1.28</v>
      </c>
      <c r="M863" s="538" t="n">
        <f aca="false">IF(F863=0,ROUND($D863*0.1,2),IF(D863&gt;2.8,0.18,0.15))</f>
        <v>0.04</v>
      </c>
      <c r="N863" s="538" t="n">
        <f aca="false">IF(F863=0,IF(ROUND($D863/4,2),IF(ROUND(($D863*1.2)/6,2)&lt;0.1,0.1,ROUND(($D863*1.2)/6,2))),0.5)</f>
        <v>0.1</v>
      </c>
      <c r="O863" s="537" t="n">
        <f aca="false">L863+M863+N863</f>
        <v>1.42</v>
      </c>
      <c r="P863" s="537" t="n">
        <f aca="false">IF(O863&lt;2,(D863+M863*2)+0.6,(D863+M863*2)+0.6+ROUNDUP(O863-2,0)*0.1)</f>
        <v>1.08</v>
      </c>
      <c r="Q863" s="539" t="n">
        <f aca="false">IF($O863&lt;=$W$4,ROUND(IF($O863&lt;1.5,$O863*$H863*$P863,1.5*$H863*$P863),2),0)</f>
        <v>46.01</v>
      </c>
      <c r="R863" s="539" t="n">
        <f aca="false">IF($O863&gt;$W$4,ROUND(IF($O863&lt;1.5,$O863*$H863*$P863,1.5*$H863*$P863),2),0)</f>
        <v>0</v>
      </c>
      <c r="S863" s="539" t="n">
        <f aca="false">IF($O863&gt;$W$4,ROUND(IF($O863&lt;1.5,0,IF($O863&gt;3,1.5*$H863*$P863,($O863-1.5)*$H863*$P863)),2),0)</f>
        <v>0</v>
      </c>
      <c r="T863" s="539" t="n">
        <f aca="false">IF($O863&gt;$W$4,ROUND(IF($O863&lt;3,0,IF($O863&gt;4.5,1.5*$H863*$P863,($O863-3)*$H863*$P863)),2),0)</f>
        <v>0</v>
      </c>
      <c r="U863" s="539" t="n">
        <f aca="false">IF($O863&gt;$W$4,ROUND(IF($O863&lt;4.5,0,IF($O863&gt;6,($O863-4.5)*$H863*$P863,($O863-4.5)*$H863*$P863)),2),0)</f>
        <v>0</v>
      </c>
      <c r="V863" s="540" t="n">
        <f aca="false">IF($O863&gt;$W$4,IF($O863&lt;=4,ROUND($H863*($O863+0.5)*2,2),0),0)</f>
        <v>0</v>
      </c>
      <c r="W863" s="541" t="n">
        <f aca="false">IF($O863&gt;$W$4,IF($O863&gt;4,ROUND($H863*($O863+0.5)*2,2),0),0)</f>
        <v>0</v>
      </c>
      <c r="X863" s="530" t="str">
        <f aca="false">A863</f>
        <v>RH9-2</v>
      </c>
      <c r="Y863" s="533" t="n">
        <f aca="false">IF($D863=0.4,1.2,IF($D863=0.6,1.2,IF($D863=0.8,1.3,IF($D863=1,1.5,IF($D863=1.2,1.7,IF($D863&lt;=2,2,"--"))))))</f>
        <v>1.2</v>
      </c>
      <c r="Z863" s="542" t="s">
        <v>1151</v>
      </c>
      <c r="AA863" s="534" t="n">
        <f aca="false">Y863</f>
        <v>1.2</v>
      </c>
      <c r="AB863" s="543" t="n">
        <f aca="false">IF($Y863="--","--",I863)</f>
        <v>1.3119</v>
      </c>
      <c r="AC863" s="544" t="n">
        <f aca="false">IF($Y863="--","--",IF(D863&gt;1.5,0.15,ROUND($D863*0.1,2)))</f>
        <v>0.04</v>
      </c>
      <c r="AD863" s="544" t="n">
        <f aca="false">IF($Y863="--","--",0.15)</f>
        <v>0.15</v>
      </c>
      <c r="AE863" s="545" t="n">
        <f aca="false">IF($Y863="--","--",ROUND(AB863+AC863+AD863,2))</f>
        <v>1.5</v>
      </c>
      <c r="AF863" s="545" t="n">
        <f aca="false">IF($Y863="--","--",IF($AB863&lt;=2,$Y863+1,($Y863+1)+ROUNDUP($AB863-2,0)*0.1))</f>
        <v>2.2</v>
      </c>
      <c r="AG863" s="546" t="n">
        <f aca="false">IF($D863=0.4,0.92,IF($D863=0.6,0.68,IF($D863=0.8,0.74,IF($D863=1,0.7,IF($D863=1.2,0.66,IF($D863=1.5,0.6,IF($D863&lt;=2,(2.4-(D863+0.3)),"--")))))))</f>
        <v>0.92</v>
      </c>
      <c r="AH863" s="547" t="n">
        <f aca="false">IF($Y863="--","--",IF($AE863&lt;=$W$4,ROUND(IF($AE863&lt;1.5,$AE863*$AF863*$AG863,1.5*$AF863*$AG863),2),0))</f>
        <v>3.04</v>
      </c>
      <c r="AI863" s="547" t="n">
        <f aca="false">IF($Y863="--","--",IF($AE863&gt;$W$4,ROUND(IF($AE863&lt;1.5,$AE863*$AF863*$AG863,1.5*$AF863*$AG863),2),0))</f>
        <v>0</v>
      </c>
      <c r="AJ863" s="547" t="n">
        <f aca="false">IF($Y863="--","--",IF($AE863&gt;$W$4,ROUND(IF($AE863&lt;1.5,0,IF($AE863&gt;3,1.5*$AF863*$AG863,($AE863-1.5)*$AF863*$AG863)),2),0))</f>
        <v>0</v>
      </c>
      <c r="AK863" s="547" t="n">
        <f aca="false">IF($Y863="--","--",IF($AE863&gt;$W$4,ROUND(IF($AE863&lt;3,0,IF($AE863&gt;4.5,1.5*$AF863*$AG863,($AE863-3)*$AF863*$AG863)),2),0))</f>
        <v>0</v>
      </c>
      <c r="AL863" s="547" t="n">
        <f aca="false">IF($Y863="--","--",IF($AE863&gt;$W$4,ROUND(IF($AE863&lt;4.5,0,IF($AE863&gt;6,($AE863-4.5)*$AF863*$AG863,($AE863-4.5)*$AF863*$AG863)),2),0))</f>
        <v>0</v>
      </c>
      <c r="AM863" s="544" t="n">
        <f aca="false">IF($Y863="--","--",IF($AE863&gt;$W$4,IF($AE863&lt;=4,ROUND(($AG863*4)*($AE863+0.5)*2,2),0),0))</f>
        <v>0</v>
      </c>
      <c r="AN863" s="548" t="n">
        <f aca="false">IF($Y863="--","--",IF($AE863&gt;$W$4,IF($AE863&gt;4,ROUND(($AG863*4)*($AE863+0.5)*2,2),0),0))</f>
        <v>0</v>
      </c>
      <c r="AO863" s="530" t="s">
        <v>1904</v>
      </c>
      <c r="AP863" s="531" t="s">
        <v>10</v>
      </c>
      <c r="AQ863" s="569" t="s">
        <v>1905</v>
      </c>
      <c r="AR863" s="533" t="n">
        <v>0.4</v>
      </c>
      <c r="AS863" s="534"/>
      <c r="AT863" s="534"/>
      <c r="AU863" s="535" t="n">
        <v>30</v>
      </c>
      <c r="AV863" s="533" t="n">
        <f aca="false">IF($Y863="--","--",Y863+0.2)</f>
        <v>1.4</v>
      </c>
      <c r="AW863" s="542" t="s">
        <v>1151</v>
      </c>
      <c r="AX863" s="534" t="n">
        <f aca="false">AV863</f>
        <v>1.4</v>
      </c>
      <c r="AY863" s="538" t="n">
        <f aca="false">IF(D863&gt;2,AU863,AU863-AV863)</f>
        <v>28.6</v>
      </c>
      <c r="AZ863" s="538" t="n">
        <f aca="false">N863</f>
        <v>0.1</v>
      </c>
      <c r="BA863" s="538" t="n">
        <f aca="false">P863</f>
        <v>1.08</v>
      </c>
      <c r="BB863" s="537" t="n">
        <f aca="false">IF(F863=0,IF(ROUND(AY863*(((N863*P863)+(((D863+M863*2)/6)*P863))-ROUND(((D863+M863*2)^2)*((PI()*96.379/(4*360))-((SIN((96.379/2)*PI()/180))*(COS((96.379/2)*PI()/180))/4)),4)),2),ROUND(AY863*(((N863*P863)+(((D863+M863*2)/4)*P863))-ROUND(((D863+M863*2)^2)*((PI()*120/(4*360))-((SIN((120/2)*PI()/180))*(COS((120/2)*PI()/180))/4)),4)),2)),0)</f>
        <v>5.78</v>
      </c>
      <c r="BC863" s="549" t="n">
        <f aca="false">IF(F863&gt;0,ROUND(AY863*N863*P863,2),0)</f>
        <v>0</v>
      </c>
      <c r="BD863" s="549" t="n">
        <f aca="false">SUM(Q863:U863,AH863:AL863)</f>
        <v>49.05</v>
      </c>
      <c r="BE863" s="549" t="n">
        <f aca="false">IF(F863=0,ROUND((PI()*((D863+M863*2)^2)/4)*AY863,2),ROUND((D863+M863*2)*(F863+M863*2)*AY863,2))</f>
        <v>5.18</v>
      </c>
      <c r="BF863" s="572" t="n">
        <f aca="false">IF(($I863+M863-0.15)&lt;=2,($I863+M863+0.15),IF(($I863+M863)&lt;=3,2.35,($I863+M863+0.2)-0.85))</f>
        <v>1.5019</v>
      </c>
      <c r="BG863" s="572" t="n">
        <f aca="false">IF(D863&gt;2,(I863-F863-M863-0.11),IF(($I863+M863)&lt;=2,0,IF(($I863+M863)&gt;3,0.85,(I863+M863+0.2-BF863))))</f>
        <v>0</v>
      </c>
      <c r="BH863" s="572" t="n">
        <f aca="false">IF(D863&gt;2,ROUND(((1.42+0.4)+(0.91+0.4))*2*BG863,2),ROUND(AV863*AX863*BF863,2))</f>
        <v>2.94</v>
      </c>
      <c r="BI863" s="572" t="n">
        <f aca="false">ROUND(((PI()*0.9^2)/4)*BG863,2)</f>
        <v>0</v>
      </c>
      <c r="BJ863" s="550" t="n">
        <f aca="false">ROUND(BD863-BE863-BH863-BI863-BB863-BC863,2)</f>
        <v>35.15</v>
      </c>
      <c r="BK863" s="516"/>
    </row>
    <row r="864" customFormat="false" ht="14.25" hidden="false" customHeight="false" outlineLevel="0" collapsed="false">
      <c r="A864" s="503"/>
      <c r="B864" s="504"/>
      <c r="C864" s="604"/>
      <c r="D864" s="505"/>
      <c r="E864" s="505"/>
      <c r="F864" s="505"/>
      <c r="G864" s="505"/>
      <c r="H864" s="507"/>
      <c r="I864" s="508"/>
      <c r="J864" s="508"/>
      <c r="K864" s="508"/>
      <c r="L864" s="509"/>
      <c r="M864" s="510"/>
      <c r="N864" s="510"/>
      <c r="O864" s="509"/>
      <c r="P864" s="509"/>
      <c r="Q864" s="511"/>
      <c r="R864" s="511"/>
      <c r="S864" s="511"/>
      <c r="T864" s="511"/>
      <c r="U864" s="511"/>
      <c r="V864" s="512"/>
      <c r="W864" s="513"/>
      <c r="X864" s="518"/>
      <c r="Y864" s="505"/>
      <c r="Z864" s="551"/>
      <c r="AA864" s="505"/>
      <c r="AB864" s="552"/>
      <c r="AC864" s="553"/>
      <c r="AD864" s="553"/>
      <c r="AE864" s="554"/>
      <c r="AF864" s="554"/>
      <c r="AG864" s="551"/>
      <c r="AH864" s="555"/>
      <c r="AI864" s="555"/>
      <c r="AJ864" s="555"/>
      <c r="AK864" s="555"/>
      <c r="AL864" s="555"/>
      <c r="AM864" s="553"/>
      <c r="AN864" s="556"/>
      <c r="AO864" s="518"/>
      <c r="AP864" s="504"/>
      <c r="AQ864" s="604"/>
      <c r="AR864" s="505"/>
      <c r="AS864" s="505"/>
      <c r="AT864" s="505"/>
      <c r="AU864" s="507"/>
      <c r="AV864" s="505"/>
      <c r="AW864" s="551"/>
      <c r="AX864" s="505"/>
      <c r="AY864" s="510"/>
      <c r="AZ864" s="510"/>
      <c r="BA864" s="510"/>
      <c r="BB864" s="509"/>
      <c r="BC864" s="509"/>
      <c r="BD864" s="509"/>
      <c r="BE864" s="509"/>
      <c r="BF864" s="511"/>
      <c r="BG864" s="511"/>
      <c r="BH864" s="511"/>
      <c r="BI864" s="511"/>
      <c r="BJ864" s="515"/>
      <c r="BK864" s="516"/>
    </row>
    <row r="865" s="456" customFormat="true" ht="14.25" hidden="false" customHeight="false" outlineLevel="0" collapsed="false">
      <c r="A865" s="557" t="s">
        <v>1906</v>
      </c>
      <c r="B865" s="504"/>
      <c r="C865" s="504"/>
      <c r="D865" s="505"/>
      <c r="E865" s="505"/>
      <c r="F865" s="505"/>
      <c r="G865" s="506"/>
      <c r="H865" s="507"/>
      <c r="I865" s="508"/>
      <c r="J865" s="508"/>
      <c r="K865" s="508"/>
      <c r="L865" s="509"/>
      <c r="M865" s="510"/>
      <c r="N865" s="510"/>
      <c r="O865" s="509"/>
      <c r="P865" s="509"/>
      <c r="Q865" s="511"/>
      <c r="R865" s="511"/>
      <c r="S865" s="511"/>
      <c r="T865" s="511"/>
      <c r="U865" s="511"/>
      <c r="V865" s="512"/>
      <c r="W865" s="513"/>
      <c r="X865" s="528" t="str">
        <f aca="false">$A865</f>
        <v>AV. JOSÉ CORTÊS JÚNIOR ==&gt; RUA CUBA</v>
      </c>
      <c r="Y865" s="522"/>
      <c r="Z865" s="522"/>
      <c r="AA865" s="522"/>
      <c r="AB865" s="525"/>
      <c r="AC865" s="525"/>
      <c r="AD865" s="525"/>
      <c r="AE865" s="525"/>
      <c r="AF865" s="523"/>
      <c r="AG865" s="525"/>
      <c r="AH865" s="525"/>
      <c r="AI865" s="525"/>
      <c r="AJ865" s="525"/>
      <c r="AK865" s="525"/>
      <c r="AL865" s="525"/>
      <c r="AM865" s="525"/>
      <c r="AN865" s="527"/>
      <c r="AO865" s="557" t="str">
        <f aca="false">$A865</f>
        <v>AV. JOSÉ CORTÊS JÚNIOR ==&gt; RUA CUBA</v>
      </c>
      <c r="AP865" s="504"/>
      <c r="AQ865" s="504"/>
      <c r="AR865" s="505"/>
      <c r="AS865" s="505"/>
      <c r="AT865" s="505"/>
      <c r="AU865" s="507"/>
      <c r="AV865" s="506"/>
      <c r="AW865" s="506"/>
      <c r="AX865" s="506"/>
      <c r="AY865" s="510"/>
      <c r="AZ865" s="510"/>
      <c r="BA865" s="510"/>
      <c r="BB865" s="509"/>
      <c r="BC865" s="509"/>
      <c r="BD865" s="509"/>
      <c r="BE865" s="509"/>
      <c r="BF865" s="509"/>
      <c r="BG865" s="509"/>
      <c r="BH865" s="509"/>
      <c r="BI865" s="509"/>
      <c r="BJ865" s="515"/>
      <c r="BK865" s="516"/>
    </row>
    <row r="866" customFormat="false" ht="14.25" hidden="false" customHeight="false" outlineLevel="0" collapsed="false">
      <c r="A866" s="558" t="s">
        <v>1907</v>
      </c>
      <c r="B866" s="570" t="s">
        <v>10</v>
      </c>
      <c r="C866" s="571" t="s">
        <v>1908</v>
      </c>
      <c r="D866" s="560" t="n">
        <v>0.4</v>
      </c>
      <c r="E866" s="561"/>
      <c r="F866" s="561"/>
      <c r="G866" s="560" t="s">
        <v>1150</v>
      </c>
      <c r="H866" s="562" t="n">
        <v>40</v>
      </c>
      <c r="I866" s="563" t="n">
        <v>1.1</v>
      </c>
      <c r="J866" s="563" t="n">
        <v>1.1</v>
      </c>
      <c r="K866" s="536" t="n">
        <v>0.068</v>
      </c>
      <c r="L866" s="537" t="n">
        <f aca="false">ROUND((I866+J866)/2,2)</f>
        <v>1.1</v>
      </c>
      <c r="M866" s="538" t="n">
        <f aca="false">IF(F866=0,ROUND($D866*0.1,2),IF(D866&gt;2.8,0.18,0.15))</f>
        <v>0.04</v>
      </c>
      <c r="N866" s="538" t="n">
        <f aca="false">IF(F866=0,IF(ROUND($D866/4,2),IF(ROUND(($D866*1.2)/6,2)&lt;0.1,0.1,ROUND(($D866*1.2)/6,2))),0.5)</f>
        <v>0.1</v>
      </c>
      <c r="O866" s="537" t="n">
        <f aca="false">L866+M866+N866</f>
        <v>1.24</v>
      </c>
      <c r="P866" s="537" t="n">
        <f aca="false">IF(O866&lt;2,(D866+M866*2)+0.6,(D866+M866*2)+0.6+ROUNDUP(O866-2,0)*0.1)</f>
        <v>1.08</v>
      </c>
      <c r="Q866" s="539" t="n">
        <f aca="false">IF($O866&lt;=$W$4,ROUND(IF($O866&lt;1.5,$O866*$H866*$P866,1.5*$H866*$P866),2),0)</f>
        <v>53.57</v>
      </c>
      <c r="R866" s="539" t="n">
        <f aca="false">IF($O866&gt;$W$4,ROUND(IF($O866&lt;1.5,$O866*$H866*$P866,1.5*$H866*$P866),2),0)</f>
        <v>0</v>
      </c>
      <c r="S866" s="539" t="n">
        <f aca="false">IF($O866&gt;$W$4,ROUND(IF($O866&lt;1.5,0,IF($O866&gt;3,1.5*$H866*$P866,($O866-1.5)*$H866*$P866)),2),0)</f>
        <v>0</v>
      </c>
      <c r="T866" s="539" t="n">
        <f aca="false">IF($O866&gt;$W$4,ROUND(IF($O866&lt;3,0,IF($O866&gt;4.5,1.5*$H866*$P866,($O866-3)*$H866*$P866)),2),0)</f>
        <v>0</v>
      </c>
      <c r="U866" s="539" t="n">
        <f aca="false">IF($O866&gt;$W$4,ROUND(IF($O866&lt;4.5,0,IF($O866&gt;6,($O866-4.5)*$H866*$P866,($O866-4.5)*$H866*$P866)),2),0)</f>
        <v>0</v>
      </c>
      <c r="V866" s="540" t="n">
        <f aca="false">IF($O866&gt;$W$4,IF($O866&lt;=4,ROUND($H866*($O866+0.5)*2,2),0),0)</f>
        <v>0</v>
      </c>
      <c r="W866" s="541" t="n">
        <f aca="false">IF($O866&gt;$W$4,IF($O866&gt;4,ROUND($H866*($O866+0.5)*2,2),0),0)</f>
        <v>0</v>
      </c>
      <c r="X866" s="558" t="str">
        <f aca="false">A866</f>
        <v>RH12-1</v>
      </c>
      <c r="Y866" s="560" t="n">
        <f aca="false">IF($D866=0.4,1.2,IF($D866=0.6,1.2,IF($D866=0.8,1.3,IF($D866=1,1.5,IF($D866=1.2,1.7,IF($D866&lt;=2,2,"--"))))))</f>
        <v>1.2</v>
      </c>
      <c r="Z866" s="564" t="s">
        <v>1151</v>
      </c>
      <c r="AA866" s="561" t="n">
        <f aca="false">Y866</f>
        <v>1.2</v>
      </c>
      <c r="AB866" s="543" t="n">
        <f aca="false">IF($Y866="--","--",I866)</f>
        <v>1.1</v>
      </c>
      <c r="AC866" s="544" t="n">
        <f aca="false">IF($Y866="--","--",IF(D866&gt;1.5,0.15,ROUND($D866*0.1,2)))</f>
        <v>0.04</v>
      </c>
      <c r="AD866" s="544" t="n">
        <f aca="false">IF($Y866="--","--",0.15)</f>
        <v>0.15</v>
      </c>
      <c r="AE866" s="545" t="n">
        <f aca="false">IF($Y866="--","--",ROUND(AB866+AC866+AD866,2))</f>
        <v>1.29</v>
      </c>
      <c r="AF866" s="565" t="n">
        <f aca="false">IF($Y866="--","--",IF($AB866&lt;=2,$Y866+1,($Y866+1)+ROUNDUP($AB866-2,0)*0.1))</f>
        <v>2.2</v>
      </c>
      <c r="AG866" s="566" t="n">
        <f aca="false">IF($D866=0.4,0.92,IF($D866=0.6,0.68,IF($D866=0.8,0.74,IF($D866=1,0.7,IF($D866=1.2,0.66,IF($D866=1.5,0.6,IF($D866&lt;=2,(2.4-(D866+0.3)),"--")))))))</f>
        <v>0.92</v>
      </c>
      <c r="AH866" s="547" t="n">
        <f aca="false">IF($Y866="--","--",IF($AE866&lt;=$W$4,ROUND(IF($AE866&lt;1.5,$AE866*$AF866*$AG866,1.5*$AF866*$AG866),2),0))</f>
        <v>2.61</v>
      </c>
      <c r="AI866" s="547" t="n">
        <f aca="false">IF($Y866="--","--",IF($AE866&gt;$W$4,ROUND(IF($AE866&lt;1.5,$AE866*$AF866*$AG866,1.5*$AF866*$AG866),2),0))</f>
        <v>0</v>
      </c>
      <c r="AJ866" s="547" t="n">
        <f aca="false">IF($Y866="--","--",IF($AE866&gt;$W$4,ROUND(IF($AE866&lt;1.5,0,IF($AE866&gt;3,1.5*$AF866*$AG866,($AE866-1.5)*$AF866*$AG866)),2),0))</f>
        <v>0</v>
      </c>
      <c r="AK866" s="547" t="n">
        <f aca="false">IF($Y866="--","--",IF($AE866&gt;$W$4,ROUND(IF($AE866&lt;3,0,IF($AE866&gt;4.5,1.5*$AF866*$AG866,($AE866-3)*$AF866*$AG866)),2),0))</f>
        <v>0</v>
      </c>
      <c r="AL866" s="547" t="n">
        <f aca="false">IF($Y866="--","--",IF($AE866&gt;$W$4,ROUND(IF($AE866&lt;4.5,0,IF($AE866&gt;6,($AE866-4.5)*$AF866*$AG866,($AE866-4.5)*$AF866*$AG866)),2),0))</f>
        <v>0</v>
      </c>
      <c r="AM866" s="544" t="n">
        <f aca="false">IF($Y866="--","--",IF($AE866&gt;$W$4,IF($AE866&lt;=4,ROUND(($AG866*4)*($AE866+0.5)*2,2),0),0))</f>
        <v>0</v>
      </c>
      <c r="AN866" s="548" t="n">
        <f aca="false">IF($Y866="--","--",IF($AE866&gt;$W$4,IF($AE866&gt;4,ROUND(($AG866*4)*($AE866+0.5)*2,2),0),0))</f>
        <v>0</v>
      </c>
      <c r="AO866" s="558" t="s">
        <v>1907</v>
      </c>
      <c r="AP866" s="570" t="s">
        <v>10</v>
      </c>
      <c r="AQ866" s="571" t="s">
        <v>1908</v>
      </c>
      <c r="AR866" s="560" t="n">
        <v>0.4</v>
      </c>
      <c r="AS866" s="561"/>
      <c r="AT866" s="561"/>
      <c r="AU866" s="562" t="n">
        <v>40</v>
      </c>
      <c r="AV866" s="560" t="n">
        <f aca="false">IF($Y866="--","--",Y866+0.2)</f>
        <v>1.4</v>
      </c>
      <c r="AW866" s="564" t="s">
        <v>1151</v>
      </c>
      <c r="AX866" s="561" t="n">
        <f aca="false">AV866</f>
        <v>1.4</v>
      </c>
      <c r="AY866" s="538" t="n">
        <f aca="false">IF(D866&gt;2,AU866,AU866-AV866)</f>
        <v>38.6</v>
      </c>
      <c r="AZ866" s="538" t="n">
        <f aca="false">N866</f>
        <v>0.1</v>
      </c>
      <c r="BA866" s="538" t="n">
        <f aca="false">P866</f>
        <v>1.08</v>
      </c>
      <c r="BB866" s="537" t="n">
        <f aca="false">IF(F866=0,IF(ROUND(AY866*(((N866*P866)+(((D866+M866*2)/6)*P866))-ROUND(((D866+M866*2)^2)*((PI()*96.379/(4*360))-((SIN((96.379/2)*PI()/180))*(COS((96.379/2)*PI()/180))/4)),4)),2),ROUND(AY866*(((N866*P866)+(((D866+M866*2)/4)*P866))-ROUND(((D866+M866*2)^2)*((PI()*120/(4*360))-((SIN((120/2)*PI()/180))*(COS((120/2)*PI()/180))/4)),4)),2)),0)</f>
        <v>7.8</v>
      </c>
      <c r="BC866" s="549" t="n">
        <f aca="false">IF(F866&gt;0,ROUND(AY866*N866*P866,2),0)</f>
        <v>0</v>
      </c>
      <c r="BD866" s="549" t="n">
        <f aca="false">SUM(Q866:U866,AH866:AL866)</f>
        <v>56.18</v>
      </c>
      <c r="BE866" s="549" t="n">
        <f aca="false">IF(F866=0,ROUND((PI()*((D866+M866*2)^2)/4)*AY866,2),ROUND((D866+M866*2)*(F866+M866*2)*AY866,2))</f>
        <v>6.98</v>
      </c>
      <c r="BF866" s="572" t="n">
        <f aca="false">IF(($I866+M866-0.15)&lt;=2,($I866+M866+0.15),IF(($I866+M866)&lt;=3,2.35,($I866+M866+0.2)-0.85))</f>
        <v>1.29</v>
      </c>
      <c r="BG866" s="572" t="n">
        <f aca="false">IF(D866&gt;2,(I866-F866-M866-0.11),IF(($I866+M866)&lt;=2,0,IF(($I866+M866)&gt;3,0.85,(I866+M866+0.2-BF866))))</f>
        <v>0</v>
      </c>
      <c r="BH866" s="572" t="n">
        <f aca="false">IF(D866&gt;2,ROUND(((1.42+0.4)+(0.91+0.4))*2*BG866,2),ROUND(AV866*AX866*BF866,2))</f>
        <v>2.53</v>
      </c>
      <c r="BI866" s="572" t="n">
        <f aca="false">ROUND(((PI()*0.9^2)/4)*BG866,2)</f>
        <v>0</v>
      </c>
      <c r="BJ866" s="550" t="n">
        <f aca="false">ROUND(BD866-BE866-BH866-BI866-BB866-BC866,2)</f>
        <v>38.87</v>
      </c>
      <c r="BK866" s="516"/>
    </row>
    <row r="867" customFormat="false" ht="14.25" hidden="false" customHeight="false" outlineLevel="0" collapsed="false">
      <c r="A867" s="558" t="s">
        <v>1908</v>
      </c>
      <c r="B867" s="570" t="s">
        <v>10</v>
      </c>
      <c r="C867" s="571" t="s">
        <v>1909</v>
      </c>
      <c r="D867" s="560" t="n">
        <v>0.4</v>
      </c>
      <c r="E867" s="561"/>
      <c r="F867" s="561"/>
      <c r="G867" s="560" t="s">
        <v>1150</v>
      </c>
      <c r="H867" s="562" t="n">
        <v>40</v>
      </c>
      <c r="I867" s="563" t="n">
        <v>1.168</v>
      </c>
      <c r="J867" s="563" t="n">
        <v>1.096</v>
      </c>
      <c r="K867" s="536" t="n">
        <v>0.088</v>
      </c>
      <c r="L867" s="537" t="n">
        <f aca="false">ROUND((I867+J867)/2,2)</f>
        <v>1.13</v>
      </c>
      <c r="M867" s="538" t="n">
        <f aca="false">IF(F867=0,ROUND($D867*0.1,2),IF(D867&gt;2.8,0.18,0.15))</f>
        <v>0.04</v>
      </c>
      <c r="N867" s="538" t="n">
        <f aca="false">IF(F867=0,IF(ROUND($D867/4,2),IF(ROUND(($D867*1.2)/6,2)&lt;0.1,0.1,ROUND(($D867*1.2)/6,2))),0.5)</f>
        <v>0.1</v>
      </c>
      <c r="O867" s="537" t="n">
        <f aca="false">L867+M867+N867</f>
        <v>1.27</v>
      </c>
      <c r="P867" s="537" t="n">
        <f aca="false">IF(O867&lt;2,(D867+M867*2)+0.6,(D867+M867*2)+0.6+ROUNDUP(O867-2,0)*0.1)</f>
        <v>1.08</v>
      </c>
      <c r="Q867" s="539" t="n">
        <f aca="false">IF($O867&lt;=$W$4,ROUND(IF($O867&lt;1.5,$O867*$H867*$P867,1.5*$H867*$P867),2),0)</f>
        <v>54.86</v>
      </c>
      <c r="R867" s="539" t="n">
        <f aca="false">IF($O867&gt;$W$4,ROUND(IF($O867&lt;1.5,$O867*$H867*$P867,1.5*$H867*$P867),2),0)</f>
        <v>0</v>
      </c>
      <c r="S867" s="539" t="n">
        <f aca="false">IF($O867&gt;$W$4,ROUND(IF($O867&lt;1.5,0,IF($O867&gt;3,1.5*$H867*$P867,($O867-1.5)*$H867*$P867)),2),0)</f>
        <v>0</v>
      </c>
      <c r="T867" s="539" t="n">
        <f aca="false">IF($O867&gt;$W$4,ROUND(IF($O867&lt;3,0,IF($O867&gt;4.5,1.5*$H867*$P867,($O867-3)*$H867*$P867)),2),0)</f>
        <v>0</v>
      </c>
      <c r="U867" s="539" t="n">
        <f aca="false">IF($O867&gt;$W$4,ROUND(IF($O867&lt;4.5,0,IF($O867&gt;6,($O867-4.5)*$H867*$P867,($O867-4.5)*$H867*$P867)),2),0)</f>
        <v>0</v>
      </c>
      <c r="V867" s="540" t="n">
        <f aca="false">IF($O867&gt;$W$4,IF($O867&lt;=4,ROUND($H867*($O867+0.5)*2,2),0),0)</f>
        <v>0</v>
      </c>
      <c r="W867" s="541" t="n">
        <f aca="false">IF($O867&gt;$W$4,IF($O867&gt;4,ROUND($H867*($O867+0.5)*2,2),0),0)</f>
        <v>0</v>
      </c>
      <c r="X867" s="558" t="str">
        <f aca="false">A867</f>
        <v>RH12-2</v>
      </c>
      <c r="Y867" s="560" t="n">
        <f aca="false">IF($D867=0.4,1.2,IF($D867=0.6,1.2,IF($D867=0.8,1.3,IF($D867=1,1.5,IF($D867=1.2,1.7,IF($D867&lt;=2,2,"--"))))))</f>
        <v>1.2</v>
      </c>
      <c r="Z867" s="564" t="s">
        <v>1151</v>
      </c>
      <c r="AA867" s="561" t="n">
        <f aca="false">Y867</f>
        <v>1.2</v>
      </c>
      <c r="AB867" s="543" t="n">
        <f aca="false">IF($Y867="--","--",I867)</f>
        <v>1.168</v>
      </c>
      <c r="AC867" s="544" t="n">
        <f aca="false">IF($Y867="--","--",IF(D867&gt;1.5,0.15,ROUND($D867*0.1,2)))</f>
        <v>0.04</v>
      </c>
      <c r="AD867" s="544" t="n">
        <f aca="false">IF($Y867="--","--",0.15)</f>
        <v>0.15</v>
      </c>
      <c r="AE867" s="545" t="n">
        <f aca="false">IF($Y867="--","--",ROUND(AB867+AC867+AD867,2))</f>
        <v>1.36</v>
      </c>
      <c r="AF867" s="565" t="n">
        <f aca="false">IF($Y867="--","--",IF($AB867&lt;=2,$Y867+1,($Y867+1)+ROUNDUP($AB867-2,0)*0.1))</f>
        <v>2.2</v>
      </c>
      <c r="AG867" s="566" t="n">
        <f aca="false">IF($D867=0.4,0.92,IF($D867=0.6,0.68,IF($D867=0.8,0.74,IF($D867=1,0.7,IF($D867=1.2,0.66,IF($D867=1.5,0.6,IF($D867&lt;=2,(2.4-(D867+0.3)),"--")))))))</f>
        <v>0.92</v>
      </c>
      <c r="AH867" s="547" t="n">
        <f aca="false">IF($Y867="--","--",IF($AE867&lt;=$W$4,ROUND(IF($AE867&lt;1.5,$AE867*$AF867*$AG867,1.5*$AF867*$AG867),2),0))</f>
        <v>2.75</v>
      </c>
      <c r="AI867" s="547" t="n">
        <f aca="false">IF($Y867="--","--",IF($AE867&gt;$W$4,ROUND(IF($AE867&lt;1.5,$AE867*$AF867*$AG867,1.5*$AF867*$AG867),2),0))</f>
        <v>0</v>
      </c>
      <c r="AJ867" s="547" t="n">
        <f aca="false">IF($Y867="--","--",IF($AE867&gt;$W$4,ROUND(IF($AE867&lt;1.5,0,IF($AE867&gt;3,1.5*$AF867*$AG867,($AE867-1.5)*$AF867*$AG867)),2),0))</f>
        <v>0</v>
      </c>
      <c r="AK867" s="547" t="n">
        <f aca="false">IF($Y867="--","--",IF($AE867&gt;$W$4,ROUND(IF($AE867&lt;3,0,IF($AE867&gt;4.5,1.5*$AF867*$AG867,($AE867-3)*$AF867*$AG867)),2),0))</f>
        <v>0</v>
      </c>
      <c r="AL867" s="547" t="n">
        <f aca="false">IF($Y867="--","--",IF($AE867&gt;$W$4,ROUND(IF($AE867&lt;4.5,0,IF($AE867&gt;6,($AE867-4.5)*$AF867*$AG867,($AE867-4.5)*$AF867*$AG867)),2),0))</f>
        <v>0</v>
      </c>
      <c r="AM867" s="544" t="n">
        <f aca="false">IF($Y867="--","--",IF($AE867&gt;$W$4,IF($AE867&lt;=4,ROUND(($AG867*4)*($AE867+0.5)*2,2),0),0))</f>
        <v>0</v>
      </c>
      <c r="AN867" s="548" t="n">
        <f aca="false">IF($Y867="--","--",IF($AE867&gt;$W$4,IF($AE867&gt;4,ROUND(($AG867*4)*($AE867+0.5)*2,2),0),0))</f>
        <v>0</v>
      </c>
      <c r="AO867" s="558" t="s">
        <v>1908</v>
      </c>
      <c r="AP867" s="570" t="s">
        <v>10</v>
      </c>
      <c r="AQ867" s="571" t="s">
        <v>1909</v>
      </c>
      <c r="AR867" s="560" t="n">
        <v>0.4</v>
      </c>
      <c r="AS867" s="561"/>
      <c r="AT867" s="561"/>
      <c r="AU867" s="562" t="n">
        <v>40</v>
      </c>
      <c r="AV867" s="560" t="n">
        <f aca="false">IF($Y867="--","--",Y867+0.2)</f>
        <v>1.4</v>
      </c>
      <c r="AW867" s="564" t="s">
        <v>1151</v>
      </c>
      <c r="AX867" s="561" t="n">
        <f aca="false">AV867</f>
        <v>1.4</v>
      </c>
      <c r="AY867" s="538" t="n">
        <f aca="false">IF(D867&gt;2,AU867,AU867-AV867)</f>
        <v>38.6</v>
      </c>
      <c r="AZ867" s="538" t="n">
        <f aca="false">N867</f>
        <v>0.1</v>
      </c>
      <c r="BA867" s="538" t="n">
        <f aca="false">P867</f>
        <v>1.08</v>
      </c>
      <c r="BB867" s="537" t="n">
        <f aca="false">IF(F867=0,IF(ROUND(AY867*(((N867*P867)+(((D867+M867*2)/6)*P867))-ROUND(((D867+M867*2)^2)*((PI()*96.379/(4*360))-((SIN((96.379/2)*PI()/180))*(COS((96.379/2)*PI()/180))/4)),4)),2),ROUND(AY867*(((N867*P867)+(((D867+M867*2)/4)*P867))-ROUND(((D867+M867*2)^2)*((PI()*120/(4*360))-((SIN((120/2)*PI()/180))*(COS((120/2)*PI()/180))/4)),4)),2)),0)</f>
        <v>7.8</v>
      </c>
      <c r="BC867" s="549" t="n">
        <f aca="false">IF(F867&gt;0,ROUND(AY867*N867*P867,2),0)</f>
        <v>0</v>
      </c>
      <c r="BD867" s="549" t="n">
        <f aca="false">SUM(Q867:U867,AH867:AL867)</f>
        <v>57.61</v>
      </c>
      <c r="BE867" s="549" t="n">
        <f aca="false">IF(F867=0,ROUND((PI()*((D867+M867*2)^2)/4)*AY867,2),ROUND((D867+M867*2)*(F867+M867*2)*AY867,2))</f>
        <v>6.98</v>
      </c>
      <c r="BF867" s="572" t="n">
        <f aca="false">IF(($I867+M867-0.15)&lt;=2,($I867+M867+0.15),IF(($I867+M867)&lt;=3,2.35,($I867+M867+0.2)-0.85))</f>
        <v>1.358</v>
      </c>
      <c r="BG867" s="572" t="n">
        <f aca="false">IF(D867&gt;2,(I867-F867-M867-0.11),IF(($I867+M867)&lt;=2,0,IF(($I867+M867)&gt;3,0.85,(I867+M867+0.2-BF867))))</f>
        <v>0</v>
      </c>
      <c r="BH867" s="572" t="n">
        <f aca="false">IF(D867&gt;2,ROUND(((1.42+0.4)+(0.91+0.4))*2*BG867,2),ROUND(AV867*AX867*BF867,2))</f>
        <v>2.66</v>
      </c>
      <c r="BI867" s="572" t="n">
        <f aca="false">ROUND(((PI()*0.9^2)/4)*BG867,2)</f>
        <v>0</v>
      </c>
      <c r="BJ867" s="550" t="n">
        <f aca="false">ROUND(BD867-BE867-BH867-BI867-BB867-BC867,2)</f>
        <v>40.17</v>
      </c>
      <c r="BK867" s="516"/>
    </row>
    <row r="868" customFormat="false" ht="14.25" hidden="false" customHeight="false" outlineLevel="0" collapsed="false">
      <c r="A868" s="558" t="s">
        <v>1909</v>
      </c>
      <c r="B868" s="570" t="s">
        <v>10</v>
      </c>
      <c r="C868" s="571" t="s">
        <v>1910</v>
      </c>
      <c r="D868" s="560" t="n">
        <v>0.4</v>
      </c>
      <c r="E868" s="561"/>
      <c r="F868" s="561"/>
      <c r="G868" s="560" t="s">
        <v>1150</v>
      </c>
      <c r="H868" s="562" t="n">
        <v>37</v>
      </c>
      <c r="I868" s="563" t="n">
        <v>1.184</v>
      </c>
      <c r="J868" s="563" t="n">
        <v>1.07200000000001</v>
      </c>
      <c r="K868" s="536" t="n">
        <v>0.53</v>
      </c>
      <c r="L868" s="537" t="n">
        <f aca="false">ROUND((I868+J868)/2,2)</f>
        <v>1.13</v>
      </c>
      <c r="M868" s="538" t="n">
        <f aca="false">IF(F868=0,ROUND($D868*0.1,2),IF(D868&gt;2.8,0.18,0.15))</f>
        <v>0.04</v>
      </c>
      <c r="N868" s="538" t="n">
        <f aca="false">IF(F868=0,IF(ROUND($D868/4,2),IF(ROUND(($D868*1.2)/6,2)&lt;0.1,0.1,ROUND(($D868*1.2)/6,2))),0.5)</f>
        <v>0.1</v>
      </c>
      <c r="O868" s="537" t="n">
        <f aca="false">L868+M868+N868</f>
        <v>1.27</v>
      </c>
      <c r="P868" s="537" t="n">
        <f aca="false">IF(O868&lt;2,(D868+M868*2)+0.6,(D868+M868*2)+0.6+ROUNDUP(O868-2,0)*0.1)</f>
        <v>1.08</v>
      </c>
      <c r="Q868" s="539" t="n">
        <f aca="false">IF($O868&lt;=$W$4,ROUND(IF($O868&lt;1.5,$O868*$H868*$P868,1.5*$H868*$P868),2),0)</f>
        <v>50.75</v>
      </c>
      <c r="R868" s="539" t="n">
        <f aca="false">IF($O868&gt;$W$4,ROUND(IF($O868&lt;1.5,$O868*$H868*$P868,1.5*$H868*$P868),2),0)</f>
        <v>0</v>
      </c>
      <c r="S868" s="539" t="n">
        <f aca="false">IF($O868&gt;$W$4,ROUND(IF($O868&lt;1.5,0,IF($O868&gt;3,1.5*$H868*$P868,($O868-1.5)*$H868*$P868)),2),0)</f>
        <v>0</v>
      </c>
      <c r="T868" s="539" t="n">
        <f aca="false">IF($O868&gt;$W$4,ROUND(IF($O868&lt;3,0,IF($O868&gt;4.5,1.5*$H868*$P868,($O868-3)*$H868*$P868)),2),0)</f>
        <v>0</v>
      </c>
      <c r="U868" s="539" t="n">
        <f aca="false">IF($O868&gt;$W$4,ROUND(IF($O868&lt;4.5,0,IF($O868&gt;6,($O868-4.5)*$H868*$P868,($O868-4.5)*$H868*$P868)),2),0)</f>
        <v>0</v>
      </c>
      <c r="V868" s="540" t="n">
        <f aca="false">IF($O868&gt;$W$4,IF($O868&lt;=4,ROUND($H868*($O868+0.5)*2,2),0),0)</f>
        <v>0</v>
      </c>
      <c r="W868" s="541" t="n">
        <f aca="false">IF($O868&gt;$W$4,IF($O868&gt;4,ROUND($H868*($O868+0.5)*2,2),0),0)</f>
        <v>0</v>
      </c>
      <c r="X868" s="558" t="str">
        <f aca="false">A868</f>
        <v>RH12-3</v>
      </c>
      <c r="Y868" s="560" t="n">
        <f aca="false">IF($D868=0.4,1.2,IF($D868=0.6,1.2,IF($D868=0.8,1.3,IF($D868=1,1.5,IF($D868=1.2,1.7,IF($D868&lt;=2,2,"--"))))))</f>
        <v>1.2</v>
      </c>
      <c r="Z868" s="564" t="s">
        <v>1151</v>
      </c>
      <c r="AA868" s="561" t="n">
        <f aca="false">Y868</f>
        <v>1.2</v>
      </c>
      <c r="AB868" s="543" t="n">
        <f aca="false">IF($Y868="--","--",I868)</f>
        <v>1.184</v>
      </c>
      <c r="AC868" s="544" t="n">
        <f aca="false">IF($Y868="--","--",IF(D868&gt;1.5,0.15,ROUND($D868*0.1,2)))</f>
        <v>0.04</v>
      </c>
      <c r="AD868" s="544" t="n">
        <f aca="false">IF($Y868="--","--",0.15)</f>
        <v>0.15</v>
      </c>
      <c r="AE868" s="545" t="n">
        <f aca="false">IF($Y868="--","--",ROUND(AB868+AC868+AD868,2))</f>
        <v>1.37</v>
      </c>
      <c r="AF868" s="565" t="n">
        <f aca="false">IF($Y868="--","--",IF($AB868&lt;=2,$Y868+1,($Y868+1)+ROUNDUP($AB868-2,0)*0.1))</f>
        <v>2.2</v>
      </c>
      <c r="AG868" s="566" t="n">
        <f aca="false">IF($D868=0.4,0.92,IF($D868=0.6,0.68,IF($D868=0.8,0.74,IF($D868=1,0.7,IF($D868=1.2,0.66,IF($D868=1.5,0.6,IF($D868&lt;=2,(2.4-(D868+0.3)),"--")))))))</f>
        <v>0.92</v>
      </c>
      <c r="AH868" s="547" t="n">
        <f aca="false">IF($Y868="--","--",IF($AE868&lt;=$W$4,ROUND(IF($AE868&lt;1.5,$AE868*$AF868*$AG868,1.5*$AF868*$AG868),2),0))</f>
        <v>2.77</v>
      </c>
      <c r="AI868" s="547" t="n">
        <f aca="false">IF($Y868="--","--",IF($AE868&gt;$W$4,ROUND(IF($AE868&lt;1.5,$AE868*$AF868*$AG868,1.5*$AF868*$AG868),2),0))</f>
        <v>0</v>
      </c>
      <c r="AJ868" s="547" t="n">
        <f aca="false">IF($Y868="--","--",IF($AE868&gt;$W$4,ROUND(IF($AE868&lt;1.5,0,IF($AE868&gt;3,1.5*$AF868*$AG868,($AE868-1.5)*$AF868*$AG868)),2),0))</f>
        <v>0</v>
      </c>
      <c r="AK868" s="547" t="n">
        <f aca="false">IF($Y868="--","--",IF($AE868&gt;$W$4,ROUND(IF($AE868&lt;3,0,IF($AE868&gt;4.5,1.5*$AF868*$AG868,($AE868-3)*$AF868*$AG868)),2),0))</f>
        <v>0</v>
      </c>
      <c r="AL868" s="547" t="n">
        <f aca="false">IF($Y868="--","--",IF($AE868&gt;$W$4,ROUND(IF($AE868&lt;4.5,0,IF($AE868&gt;6,($AE868-4.5)*$AF868*$AG868,($AE868-4.5)*$AF868*$AG868)),2),0))</f>
        <v>0</v>
      </c>
      <c r="AM868" s="544" t="n">
        <f aca="false">IF($Y868="--","--",IF($AE868&gt;$W$4,IF($AE868&lt;=4,ROUND(($AG868*4)*($AE868+0.5)*2,2),0),0))</f>
        <v>0</v>
      </c>
      <c r="AN868" s="548" t="n">
        <f aca="false">IF($Y868="--","--",IF($AE868&gt;$W$4,IF($AE868&gt;4,ROUND(($AG868*4)*($AE868+0.5)*2,2),0),0))</f>
        <v>0</v>
      </c>
      <c r="AO868" s="558" t="s">
        <v>1909</v>
      </c>
      <c r="AP868" s="570" t="s">
        <v>10</v>
      </c>
      <c r="AQ868" s="571" t="s">
        <v>1910</v>
      </c>
      <c r="AR868" s="560" t="n">
        <v>0.4</v>
      </c>
      <c r="AS868" s="561"/>
      <c r="AT868" s="561"/>
      <c r="AU868" s="562" t="n">
        <v>37</v>
      </c>
      <c r="AV868" s="560" t="n">
        <f aca="false">IF($Y868="--","--",Y868+0.2)</f>
        <v>1.4</v>
      </c>
      <c r="AW868" s="564" t="s">
        <v>1151</v>
      </c>
      <c r="AX868" s="561" t="n">
        <f aca="false">AV868</f>
        <v>1.4</v>
      </c>
      <c r="AY868" s="538" t="n">
        <f aca="false">IF(D868&gt;2,AU868,AU868-AV868)</f>
        <v>35.6</v>
      </c>
      <c r="AZ868" s="538" t="n">
        <f aca="false">N868</f>
        <v>0.1</v>
      </c>
      <c r="BA868" s="538" t="n">
        <f aca="false">P868</f>
        <v>1.08</v>
      </c>
      <c r="BB868" s="537" t="n">
        <f aca="false">IF(F868=0,IF(ROUND(AY868*(((N868*P868)+(((D868+M868*2)/6)*P868))-ROUND(((D868+M868*2)^2)*((PI()*96.379/(4*360))-((SIN((96.379/2)*PI()/180))*(COS((96.379/2)*PI()/180))/4)),4)),2),ROUND(AY868*(((N868*P868)+(((D868+M868*2)/4)*P868))-ROUND(((D868+M868*2)^2)*((PI()*120/(4*360))-((SIN((120/2)*PI()/180))*(COS((120/2)*PI()/180))/4)),4)),2)),0)</f>
        <v>7.2</v>
      </c>
      <c r="BC868" s="549" t="n">
        <f aca="false">IF(F868&gt;0,ROUND(AY868*N868*P868,2),0)</f>
        <v>0</v>
      </c>
      <c r="BD868" s="549" t="n">
        <f aca="false">SUM(Q868:U868,AH868:AL868)</f>
        <v>53.52</v>
      </c>
      <c r="BE868" s="549" t="n">
        <f aca="false">IF(F868=0,ROUND((PI()*((D868+M868*2)^2)/4)*AY868,2),ROUND((D868+M868*2)*(F868+M868*2)*AY868,2))</f>
        <v>6.44</v>
      </c>
      <c r="BF868" s="572" t="n">
        <f aca="false">IF(($I868+M868-0.15)&lt;=2,($I868+M868+0.15),IF(($I868+M868)&lt;=3,2.35,($I868+M868+0.2)-0.85))</f>
        <v>1.374</v>
      </c>
      <c r="BG868" s="572" t="n">
        <f aca="false">IF(D868&gt;2,(I868-F868-M868-0.11),IF(($I868+M868)&lt;=2,0,IF(($I868+M868)&gt;3,0.85,(I868+M868+0.2-BF868))))</f>
        <v>0</v>
      </c>
      <c r="BH868" s="572" t="n">
        <f aca="false">IF(D868&gt;2,ROUND(((1.42+0.4)+(0.91+0.4))*2*BG868,2),ROUND(AV868*AX868*BF868,2))</f>
        <v>2.69</v>
      </c>
      <c r="BI868" s="572" t="n">
        <f aca="false">ROUND(((PI()*0.9^2)/4)*BG868,2)</f>
        <v>0</v>
      </c>
      <c r="BJ868" s="550" t="n">
        <f aca="false">ROUND(BD868-BE868-BH868-BI868-BB868-BC868,2)</f>
        <v>37.19</v>
      </c>
      <c r="BK868" s="516"/>
    </row>
    <row r="869" customFormat="false" ht="14.25" hidden="false" customHeight="false" outlineLevel="0" collapsed="false">
      <c r="A869" s="558" t="s">
        <v>1910</v>
      </c>
      <c r="B869" s="570" t="s">
        <v>10</v>
      </c>
      <c r="C869" s="571" t="s">
        <v>1911</v>
      </c>
      <c r="D869" s="560" t="n">
        <v>0.8</v>
      </c>
      <c r="E869" s="561"/>
      <c r="F869" s="561"/>
      <c r="G869" s="560" t="s">
        <v>1150</v>
      </c>
      <c r="H869" s="562" t="n">
        <v>39</v>
      </c>
      <c r="I869" s="563" t="n">
        <v>1.60200000000001</v>
      </c>
      <c r="J869" s="563" t="n">
        <v>1.89990000000001</v>
      </c>
      <c r="K869" s="536" t="n">
        <v>0</v>
      </c>
      <c r="L869" s="537" t="n">
        <f aca="false">ROUND((I869+J869)/2,2)</f>
        <v>1.75</v>
      </c>
      <c r="M869" s="538" t="n">
        <f aca="false">IF(F869=0,ROUND($D869*0.1,2),IF(D869&gt;2.8,0.18,0.15))</f>
        <v>0.08</v>
      </c>
      <c r="N869" s="538" t="n">
        <f aca="false">IF(F869=0,IF(ROUND($D869/4,2),IF(ROUND(($D869*1.2)/6,2)&lt;0.1,0.1,ROUND(($D869*1.2)/6,2))),0.5)</f>
        <v>0.16</v>
      </c>
      <c r="O869" s="537" t="n">
        <f aca="false">L869+M869+N869</f>
        <v>1.99</v>
      </c>
      <c r="P869" s="537" t="n">
        <f aca="false">IF(O869&lt;2,(D869+M869*2)+0.6,(D869+M869*2)+0.6+ROUNDUP(O869-2,0)*0.1)</f>
        <v>1.56</v>
      </c>
      <c r="Q869" s="539" t="n">
        <f aca="false">IF($O869&lt;=$W$4,ROUND(IF($O869&lt;1.5,$O869*$H869*$P869,1.5*$H869*$P869),2),0)</f>
        <v>0</v>
      </c>
      <c r="R869" s="539" t="n">
        <f aca="false">IF($O869&gt;$W$4,ROUND(IF($O869&lt;1.5,$O869*$H869*$P869,1.5*$H869*$P869),2),0)</f>
        <v>91.26</v>
      </c>
      <c r="S869" s="539" t="n">
        <f aca="false">IF($O869&gt;$W$4,ROUND(IF($O869&lt;1.5,0,IF($O869&gt;3,1.5*$H869*$P869,($O869-1.5)*$H869*$P869)),2),0)</f>
        <v>29.81</v>
      </c>
      <c r="T869" s="539" t="n">
        <f aca="false">IF($O869&gt;$W$4,ROUND(IF($O869&lt;3,0,IF($O869&gt;4.5,1.5*$H869*$P869,($O869-3)*$H869*$P869)),2),0)</f>
        <v>0</v>
      </c>
      <c r="U869" s="539" t="n">
        <f aca="false">IF($O869&gt;$W$4,ROUND(IF($O869&lt;4.5,0,IF($O869&gt;6,($O869-4.5)*$H869*$P869,($O869-4.5)*$H869*$P869)),2),0)</f>
        <v>0</v>
      </c>
      <c r="V869" s="540" t="n">
        <f aca="false">IF($O869&gt;$W$4,IF($O869&lt;=4,ROUND($H869*($O869+0.5)*2,2),0),0)</f>
        <v>194.22</v>
      </c>
      <c r="W869" s="541" t="n">
        <f aca="false">IF($O869&gt;$W$4,IF($O869&gt;4,ROUND($H869*($O869+0.5)*2,2),0),0)</f>
        <v>0</v>
      </c>
      <c r="X869" s="558" t="str">
        <f aca="false">A869</f>
        <v>RH12-4</v>
      </c>
      <c r="Y869" s="560" t="n">
        <f aca="false">IF($D869=0.4,1.2,IF($D869=0.6,1.2,IF($D869=0.8,1.3,IF($D869=1,1.5,IF($D869=1.2,1.7,IF($D869&lt;=2,2,"--"))))))</f>
        <v>1.3</v>
      </c>
      <c r="Z869" s="564" t="s">
        <v>1151</v>
      </c>
      <c r="AA869" s="561" t="n">
        <f aca="false">Y869</f>
        <v>1.3</v>
      </c>
      <c r="AB869" s="543" t="n">
        <f aca="false">IF($Y869="--","--",I869)</f>
        <v>1.60200000000001</v>
      </c>
      <c r="AC869" s="544" t="n">
        <f aca="false">IF($Y869="--","--",IF(D869&gt;1.5,0.15,ROUND($D869*0.1,2)))</f>
        <v>0.08</v>
      </c>
      <c r="AD869" s="544" t="n">
        <f aca="false">IF($Y869="--","--",0.15)</f>
        <v>0.15</v>
      </c>
      <c r="AE869" s="545" t="n">
        <f aca="false">IF($Y869="--","--",ROUND(AB869+AC869+AD869,2))</f>
        <v>1.83</v>
      </c>
      <c r="AF869" s="565" t="n">
        <f aca="false">IF($Y869="--","--",IF($AB869&lt;=2,$Y869+1,($Y869+1)+ROUNDUP($AB869-2,0)*0.1))</f>
        <v>2.3</v>
      </c>
      <c r="AG869" s="566" t="n">
        <f aca="false">IF($D869=0.4,0.92,IF($D869=0.6,0.68,IF($D869=0.8,0.74,IF($D869=1,0.7,IF($D869=1.2,0.66,IF($D869=1.5,0.6,IF($D869&lt;=2,(2.4-(D869+0.3)),"--")))))))</f>
        <v>0.74</v>
      </c>
      <c r="AH869" s="547" t="n">
        <f aca="false">IF($Y869="--","--",IF($AE869&lt;=$W$4,ROUND(IF($AE869&lt;1.5,$AE869*$AF869*$AG869,1.5*$AF869*$AG869),2),0))</f>
        <v>0</v>
      </c>
      <c r="AI869" s="547" t="n">
        <f aca="false">IF($Y869="--","--",IF($AE869&gt;$W$4,ROUND(IF($AE869&lt;1.5,$AE869*$AF869*$AG869,1.5*$AF869*$AG869),2),0))</f>
        <v>2.55</v>
      </c>
      <c r="AJ869" s="547" t="n">
        <f aca="false">IF($Y869="--","--",IF($AE869&gt;$W$4,ROUND(IF($AE869&lt;1.5,0,IF($AE869&gt;3,1.5*$AF869*$AG869,($AE869-1.5)*$AF869*$AG869)),2),0))</f>
        <v>0.56</v>
      </c>
      <c r="AK869" s="547" t="n">
        <f aca="false">IF($Y869="--","--",IF($AE869&gt;$W$4,ROUND(IF($AE869&lt;3,0,IF($AE869&gt;4.5,1.5*$AF869*$AG869,($AE869-3)*$AF869*$AG869)),2),0))</f>
        <v>0</v>
      </c>
      <c r="AL869" s="547" t="n">
        <f aca="false">IF($Y869="--","--",IF($AE869&gt;$W$4,ROUND(IF($AE869&lt;4.5,0,IF($AE869&gt;6,($AE869-4.5)*$AF869*$AG869,($AE869-4.5)*$AF869*$AG869)),2),0))</f>
        <v>0</v>
      </c>
      <c r="AM869" s="544" t="n">
        <f aca="false">IF($Y869="--","--",IF($AE869&gt;$W$4,IF($AE869&lt;=4,ROUND(($AG869*4)*($AE869+0.5)*2,2),0),0))</f>
        <v>13.79</v>
      </c>
      <c r="AN869" s="548" t="n">
        <f aca="false">IF($Y869="--","--",IF($AE869&gt;$W$4,IF($AE869&gt;4,ROUND(($AG869*4)*($AE869+0.5)*2,2),0),0))</f>
        <v>0</v>
      </c>
      <c r="AO869" s="558" t="s">
        <v>1910</v>
      </c>
      <c r="AP869" s="570" t="s">
        <v>10</v>
      </c>
      <c r="AQ869" s="571" t="s">
        <v>1911</v>
      </c>
      <c r="AR869" s="560" t="n">
        <v>0.8</v>
      </c>
      <c r="AS869" s="561"/>
      <c r="AT869" s="561"/>
      <c r="AU869" s="562" t="n">
        <v>39</v>
      </c>
      <c r="AV869" s="560" t="n">
        <f aca="false">IF($Y869="--","--",Y869+0.2)</f>
        <v>1.5</v>
      </c>
      <c r="AW869" s="564" t="s">
        <v>1151</v>
      </c>
      <c r="AX869" s="561" t="n">
        <f aca="false">AV869</f>
        <v>1.5</v>
      </c>
      <c r="AY869" s="538" t="n">
        <f aca="false">IF(D869&gt;2,AU869,AU869-AV869)</f>
        <v>37.5</v>
      </c>
      <c r="AZ869" s="538" t="n">
        <f aca="false">N869</f>
        <v>0.16</v>
      </c>
      <c r="BA869" s="538" t="n">
        <f aca="false">P869</f>
        <v>1.56</v>
      </c>
      <c r="BB869" s="537" t="n">
        <f aca="false">IF(F869=0,IF(ROUND(AY869*(((N869*P869)+(((D869+M869*2)/6)*P869))-ROUND(((D869+M869*2)^2)*((PI()*96.379/(4*360))-((SIN((96.379/2)*PI()/180))*(COS((96.379/2)*PI()/180))/4)),4)),2),ROUND(AY869*(((N869*P869)+(((D869+M869*2)/4)*P869))-ROUND(((D869+M869*2)^2)*((PI()*120/(4*360))-((SIN((120/2)*PI()/180))*(COS((120/2)*PI()/180))/4)),4)),2)),0)</f>
        <v>18.09</v>
      </c>
      <c r="BC869" s="549" t="n">
        <f aca="false">IF(F869&gt;0,ROUND(AY869*N869*P869,2),0)</f>
        <v>0</v>
      </c>
      <c r="BD869" s="549" t="n">
        <f aca="false">SUM(Q869:U869,AH869:AL869)</f>
        <v>124.18</v>
      </c>
      <c r="BE869" s="549" t="n">
        <f aca="false">IF(F869=0,ROUND((PI()*((D869+M869*2)^2)/4)*AY869,2),ROUND((D869+M869*2)*(F869+M869*2)*AY869,2))</f>
        <v>27.14</v>
      </c>
      <c r="BF869" s="572" t="n">
        <f aca="false">IF(($I869+M869-0.15)&lt;=2,($I869+M869+0.15),IF(($I869+M869)&lt;=3,2.35,($I869+M869+0.2)-0.85))</f>
        <v>1.83200000000001</v>
      </c>
      <c r="BG869" s="572" t="n">
        <f aca="false">IF(D869&gt;2,(I869-F869-M869-0.11),IF(($I869+M869)&lt;=2,0,IF(($I869+M869)&gt;3,0.85,(I869+M869+0.2-BF869))))</f>
        <v>0</v>
      </c>
      <c r="BH869" s="572" t="n">
        <f aca="false">IF(D869&gt;2,ROUND(((1.42+0.4)+(0.91+0.4))*2*BG869,2),ROUND(AV869*AX869*BF869,2))</f>
        <v>4.12</v>
      </c>
      <c r="BI869" s="572" t="n">
        <f aca="false">ROUND(((PI()*0.9^2)/4)*BG869,2)</f>
        <v>0</v>
      </c>
      <c r="BJ869" s="550" t="n">
        <f aca="false">ROUND(BD869-BE869-BH869-BI869-BB869-BC869,2)</f>
        <v>74.83</v>
      </c>
      <c r="BK869" s="516"/>
    </row>
    <row r="870" customFormat="false" ht="14.25" hidden="false" customHeight="false" outlineLevel="0" collapsed="false">
      <c r="A870" s="558" t="s">
        <v>1911</v>
      </c>
      <c r="B870" s="570" t="s">
        <v>10</v>
      </c>
      <c r="C870" s="571" t="s">
        <v>1912</v>
      </c>
      <c r="D870" s="560" t="n">
        <v>0.8</v>
      </c>
      <c r="E870" s="561"/>
      <c r="F870" s="561"/>
      <c r="G870" s="560" t="s">
        <v>1150</v>
      </c>
      <c r="H870" s="562" t="n">
        <v>30</v>
      </c>
      <c r="I870" s="563" t="n">
        <v>1.89990000000001</v>
      </c>
      <c r="J870" s="563" t="n">
        <v>1.598</v>
      </c>
      <c r="K870" s="536" t="n">
        <v>0.056</v>
      </c>
      <c r="L870" s="537" t="n">
        <f aca="false">ROUND((I870+J870)/2,2)</f>
        <v>1.75</v>
      </c>
      <c r="M870" s="538" t="n">
        <f aca="false">IF(F870=0,ROUND($D870*0.1,2),IF(D870&gt;2.8,0.18,0.15))</f>
        <v>0.08</v>
      </c>
      <c r="N870" s="538" t="n">
        <f aca="false">IF(F870=0,IF(ROUND($D870/4,2),IF(ROUND(($D870*1.2)/6,2)&lt;0.1,0.1,ROUND(($D870*1.2)/6,2))),0.5)</f>
        <v>0.16</v>
      </c>
      <c r="O870" s="537" t="n">
        <f aca="false">L870+M870+N870</f>
        <v>1.99</v>
      </c>
      <c r="P870" s="537" t="n">
        <f aca="false">IF(O870&lt;2,(D870+M870*2)+0.6,(D870+M870*2)+0.6+ROUNDUP(O870-2,0)*0.1)</f>
        <v>1.56</v>
      </c>
      <c r="Q870" s="539" t="n">
        <f aca="false">IF($O870&lt;=$W$4,ROUND(IF($O870&lt;1.5,$O870*$H870*$P870,1.5*$H870*$P870),2),0)</f>
        <v>0</v>
      </c>
      <c r="R870" s="539" t="n">
        <f aca="false">IF($O870&gt;$W$4,ROUND(IF($O870&lt;1.5,$O870*$H870*$P870,1.5*$H870*$P870),2),0)</f>
        <v>70.2</v>
      </c>
      <c r="S870" s="539" t="n">
        <f aca="false">IF($O870&gt;$W$4,ROUND(IF($O870&lt;1.5,0,IF($O870&gt;3,1.5*$H870*$P870,($O870-1.5)*$H870*$P870)),2),0)</f>
        <v>22.93</v>
      </c>
      <c r="T870" s="539" t="n">
        <f aca="false">IF($O870&gt;$W$4,ROUND(IF($O870&lt;3,0,IF($O870&gt;4.5,1.5*$H870*$P870,($O870-3)*$H870*$P870)),2),0)</f>
        <v>0</v>
      </c>
      <c r="U870" s="539" t="n">
        <f aca="false">IF($O870&gt;$W$4,ROUND(IF($O870&lt;4.5,0,IF($O870&gt;6,($O870-4.5)*$H870*$P870,($O870-4.5)*$H870*$P870)),2),0)</f>
        <v>0</v>
      </c>
      <c r="V870" s="540" t="n">
        <f aca="false">IF($O870&gt;$W$4,IF($O870&lt;=4,ROUND($H870*($O870+0.5)*2,2),0),0)</f>
        <v>149.4</v>
      </c>
      <c r="W870" s="541" t="n">
        <f aca="false">IF($O870&gt;$W$4,IF($O870&gt;4,ROUND($H870*($O870+0.5)*2,2),0),0)</f>
        <v>0</v>
      </c>
      <c r="X870" s="558" t="str">
        <f aca="false">A870</f>
        <v>RH12-5</v>
      </c>
      <c r="Y870" s="560" t="n">
        <f aca="false">IF($D870=0.4,1.2,IF($D870=0.6,1.2,IF($D870=0.8,1.3,IF($D870=1,1.5,IF($D870=1.2,1.7,IF($D870&lt;=2,2,"--"))))))</f>
        <v>1.3</v>
      </c>
      <c r="Z870" s="564" t="s">
        <v>1151</v>
      </c>
      <c r="AA870" s="561" t="n">
        <f aca="false">Y870</f>
        <v>1.3</v>
      </c>
      <c r="AB870" s="543" t="n">
        <f aca="false">IF($Y870="--","--",I870)</f>
        <v>1.89990000000001</v>
      </c>
      <c r="AC870" s="544" t="n">
        <f aca="false">IF($Y870="--","--",IF(D870&gt;1.5,0.15,ROUND($D870*0.1,2)))</f>
        <v>0.08</v>
      </c>
      <c r="AD870" s="544" t="n">
        <f aca="false">IF($Y870="--","--",0.15)</f>
        <v>0.15</v>
      </c>
      <c r="AE870" s="545" t="n">
        <f aca="false">IF($Y870="--","--",ROUND(AB870+AC870+AD870,2))</f>
        <v>2.13</v>
      </c>
      <c r="AF870" s="565" t="n">
        <f aca="false">IF($Y870="--","--",IF($AB870&lt;=2,$Y870+1,($Y870+1)+ROUNDUP($AB870-2,0)*0.1))</f>
        <v>2.3</v>
      </c>
      <c r="AG870" s="566" t="n">
        <f aca="false">IF($D870=0.4,0.92,IF($D870=0.6,0.68,IF($D870=0.8,0.74,IF($D870=1,0.7,IF($D870=1.2,0.66,IF($D870=1.5,0.6,IF($D870&lt;=2,(2.4-(D870+0.3)),"--")))))))</f>
        <v>0.74</v>
      </c>
      <c r="AH870" s="547" t="n">
        <f aca="false">IF($Y870="--","--",IF($AE870&lt;=$W$4,ROUND(IF($AE870&lt;1.5,$AE870*$AF870*$AG870,1.5*$AF870*$AG870),2),0))</f>
        <v>0</v>
      </c>
      <c r="AI870" s="547" t="n">
        <f aca="false">IF($Y870="--","--",IF($AE870&gt;$W$4,ROUND(IF($AE870&lt;1.5,$AE870*$AF870*$AG870,1.5*$AF870*$AG870),2),0))</f>
        <v>2.55</v>
      </c>
      <c r="AJ870" s="547" t="n">
        <f aca="false">IF($Y870="--","--",IF($AE870&gt;$W$4,ROUND(IF($AE870&lt;1.5,0,IF($AE870&gt;3,1.5*$AF870*$AG870,($AE870-1.5)*$AF870*$AG870)),2),0))</f>
        <v>1.07</v>
      </c>
      <c r="AK870" s="547" t="n">
        <f aca="false">IF($Y870="--","--",IF($AE870&gt;$W$4,ROUND(IF($AE870&lt;3,0,IF($AE870&gt;4.5,1.5*$AF870*$AG870,($AE870-3)*$AF870*$AG870)),2),0))</f>
        <v>0</v>
      </c>
      <c r="AL870" s="547" t="n">
        <f aca="false">IF($Y870="--","--",IF($AE870&gt;$W$4,ROUND(IF($AE870&lt;4.5,0,IF($AE870&gt;6,($AE870-4.5)*$AF870*$AG870,($AE870-4.5)*$AF870*$AG870)),2),0))</f>
        <v>0</v>
      </c>
      <c r="AM870" s="544" t="n">
        <f aca="false">IF($Y870="--","--",IF($AE870&gt;$W$4,IF($AE870&lt;=4,ROUND(($AG870*4)*($AE870+0.5)*2,2),0),0))</f>
        <v>15.57</v>
      </c>
      <c r="AN870" s="548" t="n">
        <f aca="false">IF($Y870="--","--",IF($AE870&gt;$W$4,IF($AE870&gt;4,ROUND(($AG870*4)*($AE870+0.5)*2,2),0),0))</f>
        <v>0</v>
      </c>
      <c r="AO870" s="558" t="s">
        <v>1911</v>
      </c>
      <c r="AP870" s="570" t="s">
        <v>10</v>
      </c>
      <c r="AQ870" s="571" t="s">
        <v>1912</v>
      </c>
      <c r="AR870" s="560" t="n">
        <v>0.8</v>
      </c>
      <c r="AS870" s="561"/>
      <c r="AT870" s="561"/>
      <c r="AU870" s="562" t="n">
        <v>30</v>
      </c>
      <c r="AV870" s="560" t="n">
        <f aca="false">IF($Y870="--","--",Y870+0.2)</f>
        <v>1.5</v>
      </c>
      <c r="AW870" s="564" t="s">
        <v>1151</v>
      </c>
      <c r="AX870" s="561" t="n">
        <f aca="false">AV870</f>
        <v>1.5</v>
      </c>
      <c r="AY870" s="538" t="n">
        <f aca="false">IF(D870&gt;2,AU870,AU870-AV870)</f>
        <v>28.5</v>
      </c>
      <c r="AZ870" s="538" t="n">
        <f aca="false">N870</f>
        <v>0.16</v>
      </c>
      <c r="BA870" s="538" t="n">
        <f aca="false">P870</f>
        <v>1.56</v>
      </c>
      <c r="BB870" s="537" t="n">
        <f aca="false">IF(F870=0,IF(ROUND(AY870*(((N870*P870)+(((D870+M870*2)/6)*P870))-ROUND(((D870+M870*2)^2)*((PI()*96.379/(4*360))-((SIN((96.379/2)*PI()/180))*(COS((96.379/2)*PI()/180))/4)),4)),2),ROUND(AY870*(((N870*P870)+(((D870+M870*2)/4)*P870))-ROUND(((D870+M870*2)^2)*((PI()*120/(4*360))-((SIN((120/2)*PI()/180))*(COS((120/2)*PI()/180))/4)),4)),2)),0)</f>
        <v>13.75</v>
      </c>
      <c r="BC870" s="549" t="n">
        <f aca="false">IF(F870&gt;0,ROUND(AY870*N870*P870,2),0)</f>
        <v>0</v>
      </c>
      <c r="BD870" s="549" t="n">
        <f aca="false">SUM(Q870:U870,AH870:AL870)</f>
        <v>96.75</v>
      </c>
      <c r="BE870" s="549" t="n">
        <f aca="false">IF(F870=0,ROUND((PI()*((D870+M870*2)^2)/4)*AY870,2),ROUND((D870+M870*2)*(F870+M870*2)*AY870,2))</f>
        <v>20.63</v>
      </c>
      <c r="BF870" s="572" t="n">
        <f aca="false">IF(($I870+M870-0.15)&lt;=2,($I870+M870+0.15),IF(($I870+M870)&lt;=3,2.35,($I870+M870+0.2)-0.85))</f>
        <v>2.12990000000001</v>
      </c>
      <c r="BG870" s="572" t="n">
        <f aca="false">IF(D870&gt;2,(I870-F870-M870-0.11),IF(($I870+M870)&lt;=2,0,IF(($I870+M870)&gt;3,0.85,(I870+M870+0.2-BF870))))</f>
        <v>0</v>
      </c>
      <c r="BH870" s="572" t="n">
        <f aca="false">IF(D870&gt;2,ROUND(((1.42+0.4)+(0.91+0.4))*2*BG870,2),ROUND(AV870*AX870*BF870,2))</f>
        <v>4.79</v>
      </c>
      <c r="BI870" s="572" t="n">
        <f aca="false">ROUND(((PI()*0.9^2)/4)*BG870,2)</f>
        <v>0</v>
      </c>
      <c r="BJ870" s="550" t="n">
        <f aca="false">ROUND(BD870-BE870-BH870-BI870-BB870-BC870,2)</f>
        <v>57.58</v>
      </c>
      <c r="BK870" s="516"/>
    </row>
    <row r="871" customFormat="false" ht="14.25" hidden="false" customHeight="false" outlineLevel="0" collapsed="false">
      <c r="A871" s="558" t="s">
        <v>1912</v>
      </c>
      <c r="B871" s="570" t="s">
        <v>10</v>
      </c>
      <c r="C871" s="571" t="s">
        <v>1913</v>
      </c>
      <c r="D871" s="560" t="n">
        <v>0.8</v>
      </c>
      <c r="E871" s="561"/>
      <c r="F871" s="561"/>
      <c r="G871" s="560" t="s">
        <v>1150</v>
      </c>
      <c r="H871" s="562" t="n">
        <v>30</v>
      </c>
      <c r="I871" s="563" t="n">
        <v>1.654</v>
      </c>
      <c r="J871" s="563" t="n">
        <v>1.654</v>
      </c>
      <c r="K871" s="536" t="n">
        <v>0</v>
      </c>
      <c r="L871" s="537" t="n">
        <f aca="false">ROUND((I871+J871)/2,2)</f>
        <v>1.65</v>
      </c>
      <c r="M871" s="538" t="n">
        <f aca="false">IF(F871=0,ROUND($D871*0.1,2),IF(D871&gt;2.8,0.18,0.15))</f>
        <v>0.08</v>
      </c>
      <c r="N871" s="538" t="n">
        <f aca="false">IF(F871=0,IF(ROUND($D871/4,2),IF(ROUND(($D871*1.2)/6,2)&lt;0.1,0.1,ROUND(($D871*1.2)/6,2))),0.5)</f>
        <v>0.16</v>
      </c>
      <c r="O871" s="537" t="n">
        <f aca="false">L871+M871+N871</f>
        <v>1.89</v>
      </c>
      <c r="P871" s="537" t="n">
        <f aca="false">IF(O871&lt;2,(D871+M871*2)+0.6,(D871+M871*2)+0.6+ROUNDUP(O871-2,0)*0.1)</f>
        <v>1.56</v>
      </c>
      <c r="Q871" s="539" t="n">
        <f aca="false">IF($O871&lt;=$W$4,ROUND(IF($O871&lt;1.5,$O871*$H871*$P871,1.5*$H871*$P871),2),0)</f>
        <v>0</v>
      </c>
      <c r="R871" s="539" t="n">
        <f aca="false">IF($O871&gt;$W$4,ROUND(IF($O871&lt;1.5,$O871*$H871*$P871,1.5*$H871*$P871),2),0)</f>
        <v>70.2</v>
      </c>
      <c r="S871" s="539" t="n">
        <f aca="false">IF($O871&gt;$W$4,ROUND(IF($O871&lt;1.5,0,IF($O871&gt;3,1.5*$H871*$P871,($O871-1.5)*$H871*$P871)),2),0)</f>
        <v>18.25</v>
      </c>
      <c r="T871" s="539" t="n">
        <f aca="false">IF($O871&gt;$W$4,ROUND(IF($O871&lt;3,0,IF($O871&gt;4.5,1.5*$H871*$P871,($O871-3)*$H871*$P871)),2),0)</f>
        <v>0</v>
      </c>
      <c r="U871" s="539" t="n">
        <f aca="false">IF($O871&gt;$W$4,ROUND(IF($O871&lt;4.5,0,IF($O871&gt;6,($O871-4.5)*$H871*$P871,($O871-4.5)*$H871*$P871)),2),0)</f>
        <v>0</v>
      </c>
      <c r="V871" s="540" t="n">
        <f aca="false">IF($O871&gt;$W$4,IF($O871&lt;=4,ROUND($H871*($O871+0.5)*2,2),0),0)</f>
        <v>143.4</v>
      </c>
      <c r="W871" s="541" t="n">
        <f aca="false">IF($O871&gt;$W$4,IF($O871&gt;4,ROUND($H871*($O871+0.5)*2,2),0),0)</f>
        <v>0</v>
      </c>
      <c r="X871" s="558" t="str">
        <f aca="false">A871</f>
        <v>RH12-6</v>
      </c>
      <c r="Y871" s="560" t="n">
        <f aca="false">IF($D871=0.4,1.2,IF($D871=0.6,1.2,IF($D871=0.8,1.3,IF($D871=1,1.5,IF($D871=1.2,1.7,IF($D871&lt;=2,2,"--"))))))</f>
        <v>1.3</v>
      </c>
      <c r="Z871" s="564" t="s">
        <v>1151</v>
      </c>
      <c r="AA871" s="561" t="n">
        <f aca="false">Y871</f>
        <v>1.3</v>
      </c>
      <c r="AB871" s="543" t="n">
        <f aca="false">IF($Y871="--","--",I871)</f>
        <v>1.654</v>
      </c>
      <c r="AC871" s="544" t="n">
        <f aca="false">IF($Y871="--","--",IF(D871&gt;1.5,0.15,ROUND($D871*0.1,2)))</f>
        <v>0.08</v>
      </c>
      <c r="AD871" s="544" t="n">
        <f aca="false">IF($Y871="--","--",0.15)</f>
        <v>0.15</v>
      </c>
      <c r="AE871" s="545" t="n">
        <f aca="false">IF($Y871="--","--",ROUND(AB871+AC871+AD871,2))</f>
        <v>1.88</v>
      </c>
      <c r="AF871" s="565" t="n">
        <f aca="false">IF($Y871="--","--",IF($AB871&lt;=2,$Y871+1,($Y871+1)+ROUNDUP($AB871-2,0)*0.1))</f>
        <v>2.3</v>
      </c>
      <c r="AG871" s="566" t="n">
        <f aca="false">IF($D871=0.4,0.92,IF($D871=0.6,0.68,IF($D871=0.8,0.74,IF($D871=1,0.7,IF($D871=1.2,0.66,IF($D871=1.5,0.6,IF($D871&lt;=2,(2.4-(D871+0.3)),"--")))))))</f>
        <v>0.74</v>
      </c>
      <c r="AH871" s="547" t="n">
        <f aca="false">IF($Y871="--","--",IF($AE871&lt;=$W$4,ROUND(IF($AE871&lt;1.5,$AE871*$AF871*$AG871,1.5*$AF871*$AG871),2),0))</f>
        <v>0</v>
      </c>
      <c r="AI871" s="547" t="n">
        <f aca="false">IF($Y871="--","--",IF($AE871&gt;$W$4,ROUND(IF($AE871&lt;1.5,$AE871*$AF871*$AG871,1.5*$AF871*$AG871),2),0))</f>
        <v>2.55</v>
      </c>
      <c r="AJ871" s="547" t="n">
        <f aca="false">IF($Y871="--","--",IF($AE871&gt;$W$4,ROUND(IF($AE871&lt;1.5,0,IF($AE871&gt;3,1.5*$AF871*$AG871,($AE871-1.5)*$AF871*$AG871)),2),0))</f>
        <v>0.65</v>
      </c>
      <c r="AK871" s="547" t="n">
        <f aca="false">IF($Y871="--","--",IF($AE871&gt;$W$4,ROUND(IF($AE871&lt;3,0,IF($AE871&gt;4.5,1.5*$AF871*$AG871,($AE871-3)*$AF871*$AG871)),2),0))</f>
        <v>0</v>
      </c>
      <c r="AL871" s="547" t="n">
        <f aca="false">IF($Y871="--","--",IF($AE871&gt;$W$4,ROUND(IF($AE871&lt;4.5,0,IF($AE871&gt;6,($AE871-4.5)*$AF871*$AG871,($AE871-4.5)*$AF871*$AG871)),2),0))</f>
        <v>0</v>
      </c>
      <c r="AM871" s="544" t="n">
        <f aca="false">IF($Y871="--","--",IF($AE871&gt;$W$4,IF($AE871&lt;=4,ROUND(($AG871*4)*($AE871+0.5)*2,2),0),0))</f>
        <v>14.09</v>
      </c>
      <c r="AN871" s="548" t="n">
        <f aca="false">IF($Y871="--","--",IF($AE871&gt;$W$4,IF($AE871&gt;4,ROUND(($AG871*4)*($AE871+0.5)*2,2),0),0))</f>
        <v>0</v>
      </c>
      <c r="AO871" s="558" t="s">
        <v>1912</v>
      </c>
      <c r="AP871" s="570" t="s">
        <v>10</v>
      </c>
      <c r="AQ871" s="571" t="s">
        <v>1913</v>
      </c>
      <c r="AR871" s="560" t="n">
        <v>0.8</v>
      </c>
      <c r="AS871" s="561"/>
      <c r="AT871" s="561"/>
      <c r="AU871" s="562" t="n">
        <v>30</v>
      </c>
      <c r="AV871" s="560" t="n">
        <f aca="false">IF($Y871="--","--",Y871+0.2)</f>
        <v>1.5</v>
      </c>
      <c r="AW871" s="564" t="s">
        <v>1151</v>
      </c>
      <c r="AX871" s="561" t="n">
        <f aca="false">AV871</f>
        <v>1.5</v>
      </c>
      <c r="AY871" s="538" t="n">
        <f aca="false">IF(D871&gt;2,AU871,AU871-AV871)</f>
        <v>28.5</v>
      </c>
      <c r="AZ871" s="538" t="n">
        <f aca="false">N871</f>
        <v>0.16</v>
      </c>
      <c r="BA871" s="538" t="n">
        <f aca="false">P871</f>
        <v>1.56</v>
      </c>
      <c r="BB871" s="537" t="n">
        <f aca="false">IF(F871=0,IF(ROUND(AY871*(((N871*P871)+(((D871+M871*2)/6)*P871))-ROUND(((D871+M871*2)^2)*((PI()*96.379/(4*360))-((SIN((96.379/2)*PI()/180))*(COS((96.379/2)*PI()/180))/4)),4)),2),ROUND(AY871*(((N871*P871)+(((D871+M871*2)/4)*P871))-ROUND(((D871+M871*2)^2)*((PI()*120/(4*360))-((SIN((120/2)*PI()/180))*(COS((120/2)*PI()/180))/4)),4)),2)),0)</f>
        <v>13.75</v>
      </c>
      <c r="BC871" s="549" t="n">
        <f aca="false">IF(F871&gt;0,ROUND(AY871*N871*P871,2),0)</f>
        <v>0</v>
      </c>
      <c r="BD871" s="549" t="n">
        <f aca="false">SUM(Q871:U871,AH871:AL871)</f>
        <v>91.65</v>
      </c>
      <c r="BE871" s="549" t="n">
        <f aca="false">IF(F871=0,ROUND((PI()*((D871+M871*2)^2)/4)*AY871,2),ROUND((D871+M871*2)*(F871+M871*2)*AY871,2))</f>
        <v>20.63</v>
      </c>
      <c r="BF871" s="572" t="n">
        <f aca="false">IF(($I871+M871-0.15)&lt;=2,($I871+M871+0.15),IF(($I871+M871)&lt;=3,2.35,($I871+M871+0.2)-0.85))</f>
        <v>1.884</v>
      </c>
      <c r="BG871" s="572" t="n">
        <f aca="false">IF(D871&gt;2,(I871-F871-M871-0.11),IF(($I871+M871)&lt;=2,0,IF(($I871+M871)&gt;3,0.85,(I871+M871+0.2-BF871))))</f>
        <v>0</v>
      </c>
      <c r="BH871" s="572" t="n">
        <f aca="false">IF(D871&gt;2,ROUND(((1.42+0.4)+(0.91+0.4))*2*BG871,2),ROUND(AV871*AX871*BF871,2))</f>
        <v>4.24</v>
      </c>
      <c r="BI871" s="572" t="n">
        <f aca="false">ROUND(((PI()*0.9^2)/4)*BG871,2)</f>
        <v>0</v>
      </c>
      <c r="BJ871" s="550" t="n">
        <f aca="false">ROUND(BD871-BE871-BH871-BI871-BB871-BC871,2)</f>
        <v>53.03</v>
      </c>
      <c r="BK871" s="516"/>
    </row>
    <row r="872" customFormat="false" ht="14.25" hidden="false" customHeight="false" outlineLevel="0" collapsed="false">
      <c r="A872" s="558" t="s">
        <v>1913</v>
      </c>
      <c r="B872" s="570" t="s">
        <v>10</v>
      </c>
      <c r="C872" s="571" t="s">
        <v>1914</v>
      </c>
      <c r="D872" s="560" t="n">
        <v>0.8</v>
      </c>
      <c r="E872" s="561"/>
      <c r="F872" s="561"/>
      <c r="G872" s="560" t="s">
        <v>1150</v>
      </c>
      <c r="H872" s="562" t="n">
        <v>30</v>
      </c>
      <c r="I872" s="563" t="n">
        <v>1.654</v>
      </c>
      <c r="J872" s="563" t="n">
        <v>1.654</v>
      </c>
      <c r="K872" s="536" t="n">
        <v>0</v>
      </c>
      <c r="L872" s="537" t="n">
        <f aca="false">ROUND((I872+J872)/2,2)</f>
        <v>1.65</v>
      </c>
      <c r="M872" s="538" t="n">
        <f aca="false">IF(F872=0,ROUND($D872*0.1,2),IF(D872&gt;2.8,0.18,0.15))</f>
        <v>0.08</v>
      </c>
      <c r="N872" s="538" t="n">
        <f aca="false">IF(F872=0,IF(ROUND($D872/4,2),IF(ROUND(($D872*1.2)/6,2)&lt;0.1,0.1,ROUND(($D872*1.2)/6,2))),0.5)</f>
        <v>0.16</v>
      </c>
      <c r="O872" s="537" t="n">
        <f aca="false">L872+M872+N872</f>
        <v>1.89</v>
      </c>
      <c r="P872" s="537" t="n">
        <f aca="false">IF(O872&lt;2,(D872+M872*2)+0.6,(D872+M872*2)+0.6+ROUNDUP(O872-2,0)*0.1)</f>
        <v>1.56</v>
      </c>
      <c r="Q872" s="539" t="n">
        <f aca="false">IF($O872&lt;=$W$4,ROUND(IF($O872&lt;1.5,$O872*$H872*$P872,1.5*$H872*$P872),2),0)</f>
        <v>0</v>
      </c>
      <c r="R872" s="539" t="n">
        <f aca="false">IF($O872&gt;$W$4,ROUND(IF($O872&lt;1.5,$O872*$H872*$P872,1.5*$H872*$P872),2),0)</f>
        <v>70.2</v>
      </c>
      <c r="S872" s="539" t="n">
        <f aca="false">IF($O872&gt;$W$4,ROUND(IF($O872&lt;1.5,0,IF($O872&gt;3,1.5*$H872*$P872,($O872-1.5)*$H872*$P872)),2),0)</f>
        <v>18.25</v>
      </c>
      <c r="T872" s="539" t="n">
        <f aca="false">IF($O872&gt;$W$4,ROUND(IF($O872&lt;3,0,IF($O872&gt;4.5,1.5*$H872*$P872,($O872-3)*$H872*$P872)),2),0)</f>
        <v>0</v>
      </c>
      <c r="U872" s="539" t="n">
        <f aca="false">IF($O872&gt;$W$4,ROUND(IF($O872&lt;4.5,0,IF($O872&gt;6,($O872-4.5)*$H872*$P872,($O872-4.5)*$H872*$P872)),2),0)</f>
        <v>0</v>
      </c>
      <c r="V872" s="540" t="n">
        <f aca="false">IF($O872&gt;$W$4,IF($O872&lt;=4,ROUND($H872*($O872+0.5)*2,2),0),0)</f>
        <v>143.4</v>
      </c>
      <c r="W872" s="541" t="n">
        <f aca="false">IF($O872&gt;$W$4,IF($O872&gt;4,ROUND($H872*($O872+0.5)*2,2),0),0)</f>
        <v>0</v>
      </c>
      <c r="X872" s="558" t="str">
        <f aca="false">A872</f>
        <v>RH12-7</v>
      </c>
      <c r="Y872" s="560" t="n">
        <f aca="false">IF($D872=0.4,1.2,IF($D872=0.6,1.2,IF($D872=0.8,1.3,IF($D872=1,1.5,IF($D872=1.2,1.7,IF($D872&lt;=2,2,"--"))))))</f>
        <v>1.3</v>
      </c>
      <c r="Z872" s="564" t="s">
        <v>1151</v>
      </c>
      <c r="AA872" s="561" t="n">
        <f aca="false">Y872</f>
        <v>1.3</v>
      </c>
      <c r="AB872" s="543" t="n">
        <f aca="false">IF($Y872="--","--",I872)</f>
        <v>1.654</v>
      </c>
      <c r="AC872" s="544" t="n">
        <f aca="false">IF($Y872="--","--",IF(D872&gt;1.5,0.15,ROUND($D872*0.1,2)))</f>
        <v>0.08</v>
      </c>
      <c r="AD872" s="544" t="n">
        <f aca="false">IF($Y872="--","--",0.15)</f>
        <v>0.15</v>
      </c>
      <c r="AE872" s="545" t="n">
        <f aca="false">IF($Y872="--","--",ROUND(AB872+AC872+AD872,2))</f>
        <v>1.88</v>
      </c>
      <c r="AF872" s="565" t="n">
        <f aca="false">IF($Y872="--","--",IF($AB872&lt;=2,$Y872+1,($Y872+1)+ROUNDUP($AB872-2,0)*0.1))</f>
        <v>2.3</v>
      </c>
      <c r="AG872" s="566" t="n">
        <f aca="false">IF($D872=0.4,0.92,IF($D872=0.6,0.68,IF($D872=0.8,0.74,IF($D872=1,0.7,IF($D872=1.2,0.66,IF($D872=1.5,0.6,IF($D872&lt;=2,(2.4-(D872+0.3)),"--")))))))</f>
        <v>0.74</v>
      </c>
      <c r="AH872" s="547" t="n">
        <f aca="false">IF($Y872="--","--",IF($AE872&lt;=$W$4,ROUND(IF($AE872&lt;1.5,$AE872*$AF872*$AG872,1.5*$AF872*$AG872),2),0))</f>
        <v>0</v>
      </c>
      <c r="AI872" s="547" t="n">
        <f aca="false">IF($Y872="--","--",IF($AE872&gt;$W$4,ROUND(IF($AE872&lt;1.5,$AE872*$AF872*$AG872,1.5*$AF872*$AG872),2),0))</f>
        <v>2.55</v>
      </c>
      <c r="AJ872" s="547" t="n">
        <f aca="false">IF($Y872="--","--",IF($AE872&gt;$W$4,ROUND(IF($AE872&lt;1.5,0,IF($AE872&gt;3,1.5*$AF872*$AG872,($AE872-1.5)*$AF872*$AG872)),2),0))</f>
        <v>0.65</v>
      </c>
      <c r="AK872" s="547" t="n">
        <f aca="false">IF($Y872="--","--",IF($AE872&gt;$W$4,ROUND(IF($AE872&lt;3,0,IF($AE872&gt;4.5,1.5*$AF872*$AG872,($AE872-3)*$AF872*$AG872)),2),0))</f>
        <v>0</v>
      </c>
      <c r="AL872" s="547" t="n">
        <f aca="false">IF($Y872="--","--",IF($AE872&gt;$W$4,ROUND(IF($AE872&lt;4.5,0,IF($AE872&gt;6,($AE872-4.5)*$AF872*$AG872,($AE872-4.5)*$AF872*$AG872)),2),0))</f>
        <v>0</v>
      </c>
      <c r="AM872" s="544" t="n">
        <f aca="false">IF($Y872="--","--",IF($AE872&gt;$W$4,IF($AE872&lt;=4,ROUND(($AG872*4)*($AE872+0.5)*2,2),0),0))</f>
        <v>14.09</v>
      </c>
      <c r="AN872" s="548" t="n">
        <f aca="false">IF($Y872="--","--",IF($AE872&gt;$W$4,IF($AE872&gt;4,ROUND(($AG872*4)*($AE872+0.5)*2,2),0),0))</f>
        <v>0</v>
      </c>
      <c r="AO872" s="558" t="s">
        <v>1913</v>
      </c>
      <c r="AP872" s="570" t="s">
        <v>10</v>
      </c>
      <c r="AQ872" s="571" t="s">
        <v>1914</v>
      </c>
      <c r="AR872" s="560" t="n">
        <v>0.8</v>
      </c>
      <c r="AS872" s="561"/>
      <c r="AT872" s="561"/>
      <c r="AU872" s="562" t="n">
        <v>30</v>
      </c>
      <c r="AV872" s="560" t="n">
        <f aca="false">IF($Y872="--","--",Y872+0.2)</f>
        <v>1.5</v>
      </c>
      <c r="AW872" s="564" t="s">
        <v>1151</v>
      </c>
      <c r="AX872" s="561" t="n">
        <f aca="false">AV872</f>
        <v>1.5</v>
      </c>
      <c r="AY872" s="538" t="n">
        <f aca="false">IF(D872&gt;2,AU872,AU872-AV872)</f>
        <v>28.5</v>
      </c>
      <c r="AZ872" s="538" t="n">
        <f aca="false">N872</f>
        <v>0.16</v>
      </c>
      <c r="BA872" s="538" t="n">
        <f aca="false">P872</f>
        <v>1.56</v>
      </c>
      <c r="BB872" s="537" t="n">
        <f aca="false">IF(F872=0,IF(ROUND(AY872*(((N872*P872)+(((D872+M872*2)/6)*P872))-ROUND(((D872+M872*2)^2)*((PI()*96.379/(4*360))-((SIN((96.379/2)*PI()/180))*(COS((96.379/2)*PI()/180))/4)),4)),2),ROUND(AY872*(((N872*P872)+(((D872+M872*2)/4)*P872))-ROUND(((D872+M872*2)^2)*((PI()*120/(4*360))-((SIN((120/2)*PI()/180))*(COS((120/2)*PI()/180))/4)),4)),2)),0)</f>
        <v>13.75</v>
      </c>
      <c r="BC872" s="549" t="n">
        <f aca="false">IF(F872&gt;0,ROUND(AY872*N872*P872,2),0)</f>
        <v>0</v>
      </c>
      <c r="BD872" s="549" t="n">
        <f aca="false">SUM(Q872:U872,AH872:AL872)</f>
        <v>91.65</v>
      </c>
      <c r="BE872" s="549" t="n">
        <f aca="false">IF(F872=0,ROUND((PI()*((D872+M872*2)^2)/4)*AY872,2),ROUND((D872+M872*2)*(F872+M872*2)*AY872,2))</f>
        <v>20.63</v>
      </c>
      <c r="BF872" s="572" t="n">
        <f aca="false">IF(($I872+M872-0.15)&lt;=2,($I872+M872+0.15),IF(($I872+M872)&lt;=3,2.35,($I872+M872+0.2)-0.85))</f>
        <v>1.884</v>
      </c>
      <c r="BG872" s="572" t="n">
        <f aca="false">IF(D872&gt;2,(I872-F872-M872-0.11),IF(($I872+M872)&lt;=2,0,IF(($I872+M872)&gt;3,0.85,(I872+M872+0.2-BF872))))</f>
        <v>0</v>
      </c>
      <c r="BH872" s="572" t="n">
        <f aca="false">IF(D872&gt;2,ROUND(((1.42+0.4)+(0.91+0.4))*2*BG872,2),ROUND(AV872*AX872*BF872,2))</f>
        <v>4.24</v>
      </c>
      <c r="BI872" s="572" t="n">
        <f aca="false">ROUND(((PI()*0.9^2)/4)*BG872,2)</f>
        <v>0</v>
      </c>
      <c r="BJ872" s="550" t="n">
        <f aca="false">ROUND(BD872-BE872-BH872-BI872-BB872-BC872,2)</f>
        <v>53.03</v>
      </c>
      <c r="BK872" s="516"/>
    </row>
    <row r="873" customFormat="false" ht="14.25" hidden="false" customHeight="false" outlineLevel="0" collapsed="false">
      <c r="A873" s="530" t="s">
        <v>1914</v>
      </c>
      <c r="B873" s="531" t="s">
        <v>10</v>
      </c>
      <c r="C873" s="569" t="s">
        <v>1915</v>
      </c>
      <c r="D873" s="533" t="n">
        <v>0.8</v>
      </c>
      <c r="E873" s="534"/>
      <c r="F873" s="534"/>
      <c r="G873" s="533" t="s">
        <v>1150</v>
      </c>
      <c r="H873" s="535" t="n">
        <v>37</v>
      </c>
      <c r="I873" s="536" t="n">
        <v>1.654</v>
      </c>
      <c r="J873" s="536" t="n">
        <v>1.654</v>
      </c>
      <c r="K873" s="536" t="n">
        <v>1.205</v>
      </c>
      <c r="L873" s="537" t="n">
        <f aca="false">ROUND((I873+J873)/2,2)</f>
        <v>1.65</v>
      </c>
      <c r="M873" s="538" t="n">
        <f aca="false">IF(F873=0,ROUND($D873*0.1,2),IF(D873&gt;2.8,0.18,0.15))</f>
        <v>0.08</v>
      </c>
      <c r="N873" s="538" t="n">
        <f aca="false">IF(F873=0,IF(ROUND($D873/4,2),IF(ROUND(($D873*1.2)/6,2)&lt;0.1,0.1,ROUND(($D873*1.2)/6,2))),0.5)</f>
        <v>0.16</v>
      </c>
      <c r="O873" s="537" t="n">
        <f aca="false">L873+M873+N873</f>
        <v>1.89</v>
      </c>
      <c r="P873" s="537" t="n">
        <f aca="false">IF(O873&lt;2,(D873+M873*2)+0.6,(D873+M873*2)+0.6+ROUNDUP(O873-2,0)*0.1)</f>
        <v>1.56</v>
      </c>
      <c r="Q873" s="539" t="n">
        <f aca="false">IF($O873&lt;=$W$4,ROUND(IF($O873&lt;1.5,$O873*$H873*$P873,1.5*$H873*$P873),2),0)</f>
        <v>0</v>
      </c>
      <c r="R873" s="539" t="n">
        <f aca="false">IF($O873&gt;$W$4,ROUND(IF($O873&lt;1.5,$O873*$H873*$P873,1.5*$H873*$P873),2),0)</f>
        <v>86.58</v>
      </c>
      <c r="S873" s="539" t="n">
        <f aca="false">IF($O873&gt;$W$4,ROUND(IF($O873&lt;1.5,0,IF($O873&gt;3,1.5*$H873*$P873,($O873-1.5)*$H873*$P873)),2),0)</f>
        <v>22.51</v>
      </c>
      <c r="T873" s="539" t="n">
        <f aca="false">IF($O873&gt;$W$4,ROUND(IF($O873&lt;3,0,IF($O873&gt;4.5,1.5*$H873*$P873,($O873-3)*$H873*$P873)),2),0)</f>
        <v>0</v>
      </c>
      <c r="U873" s="539" t="n">
        <f aca="false">IF($O873&gt;$W$4,ROUND(IF($O873&lt;4.5,0,IF($O873&gt;6,($O873-4.5)*$H873*$P873,($O873-4.5)*$H873*$P873)),2),0)</f>
        <v>0</v>
      </c>
      <c r="V873" s="540" t="n">
        <f aca="false">IF($O873&gt;$W$4,IF($O873&lt;=4,ROUND($H873*($O873+0.5)*2,2),0),0)</f>
        <v>176.86</v>
      </c>
      <c r="W873" s="541" t="n">
        <f aca="false">IF($O873&gt;$W$4,IF($O873&gt;4,ROUND($H873*($O873+0.5)*2,2),0),0)</f>
        <v>0</v>
      </c>
      <c r="X873" s="530" t="str">
        <f aca="false">A873</f>
        <v>RH12-8</v>
      </c>
      <c r="Y873" s="533" t="n">
        <f aca="false">IF($D873=0.4,1.2,IF($D873=0.6,1.2,IF($D873=0.8,1.3,IF($D873=1,1.5,IF($D873=1.2,1.7,IF($D873&lt;=2,2,"--"))))))</f>
        <v>1.3</v>
      </c>
      <c r="Z873" s="542" t="s">
        <v>1151</v>
      </c>
      <c r="AA873" s="534" t="n">
        <f aca="false">Y873</f>
        <v>1.3</v>
      </c>
      <c r="AB873" s="543" t="n">
        <f aca="false">IF($Y873="--","--",I873)</f>
        <v>1.654</v>
      </c>
      <c r="AC873" s="544" t="n">
        <f aca="false">IF($Y873="--","--",IF(D873&gt;1.5,0.15,ROUND($D873*0.1,2)))</f>
        <v>0.08</v>
      </c>
      <c r="AD873" s="544" t="n">
        <f aca="false">IF($Y873="--","--",0.15)</f>
        <v>0.15</v>
      </c>
      <c r="AE873" s="545" t="n">
        <f aca="false">IF($Y873="--","--",ROUND(AB873+AC873+AD873,2))</f>
        <v>1.88</v>
      </c>
      <c r="AF873" s="545" t="n">
        <f aca="false">IF($Y873="--","--",IF($AB873&lt;=2,$Y873+1,($Y873+1)+ROUNDUP($AB873-2,0)*0.1))</f>
        <v>2.3</v>
      </c>
      <c r="AG873" s="546" t="n">
        <f aca="false">IF($D873=0.4,0.92,IF($D873=0.6,0.68,IF($D873=0.8,0.74,IF($D873=1,0.7,IF($D873=1.2,0.66,IF($D873=1.5,0.6,IF($D873&lt;=2,(2.4-(D873+0.3)),"--")))))))</f>
        <v>0.74</v>
      </c>
      <c r="AH873" s="547" t="n">
        <f aca="false">IF($Y873="--","--",IF($AE873&lt;=$W$4,ROUND(IF($AE873&lt;1.5,$AE873*$AF873*$AG873,1.5*$AF873*$AG873),2),0))</f>
        <v>0</v>
      </c>
      <c r="AI873" s="547" t="n">
        <f aca="false">IF($Y873="--","--",IF($AE873&gt;$W$4,ROUND(IF($AE873&lt;1.5,$AE873*$AF873*$AG873,1.5*$AF873*$AG873),2),0))</f>
        <v>2.55</v>
      </c>
      <c r="AJ873" s="547" t="n">
        <f aca="false">IF($Y873="--","--",IF($AE873&gt;$W$4,ROUND(IF($AE873&lt;1.5,0,IF($AE873&gt;3,1.5*$AF873*$AG873,($AE873-1.5)*$AF873*$AG873)),2),0))</f>
        <v>0.65</v>
      </c>
      <c r="AK873" s="547" t="n">
        <f aca="false">IF($Y873="--","--",IF($AE873&gt;$W$4,ROUND(IF($AE873&lt;3,0,IF($AE873&gt;4.5,1.5*$AF873*$AG873,($AE873-3)*$AF873*$AG873)),2),0))</f>
        <v>0</v>
      </c>
      <c r="AL873" s="547" t="n">
        <f aca="false">IF($Y873="--","--",IF($AE873&gt;$W$4,ROUND(IF($AE873&lt;4.5,0,IF($AE873&gt;6,($AE873-4.5)*$AF873*$AG873,($AE873-4.5)*$AF873*$AG873)),2),0))</f>
        <v>0</v>
      </c>
      <c r="AM873" s="544" t="n">
        <f aca="false">IF($Y873="--","--",IF($AE873&gt;$W$4,IF($AE873&lt;=4,ROUND(($AG873*4)*($AE873+0.5)*2,2),0),0))</f>
        <v>14.09</v>
      </c>
      <c r="AN873" s="548" t="n">
        <f aca="false">IF($Y873="--","--",IF($AE873&gt;$W$4,IF($AE873&gt;4,ROUND(($AG873*4)*($AE873+0.5)*2,2),0),0))</f>
        <v>0</v>
      </c>
      <c r="AO873" s="530" t="s">
        <v>1914</v>
      </c>
      <c r="AP873" s="531" t="s">
        <v>10</v>
      </c>
      <c r="AQ873" s="569" t="s">
        <v>1915</v>
      </c>
      <c r="AR873" s="533" t="n">
        <v>0.8</v>
      </c>
      <c r="AS873" s="534"/>
      <c r="AT873" s="534"/>
      <c r="AU873" s="535" t="n">
        <v>37</v>
      </c>
      <c r="AV873" s="533" t="n">
        <f aca="false">IF($Y873="--","--",Y873+0.2)</f>
        <v>1.5</v>
      </c>
      <c r="AW873" s="542" t="s">
        <v>1151</v>
      </c>
      <c r="AX873" s="534" t="n">
        <f aca="false">AV873</f>
        <v>1.5</v>
      </c>
      <c r="AY873" s="538" t="n">
        <f aca="false">IF(D873&gt;2,AU873,AU873-AV873)</f>
        <v>35.5</v>
      </c>
      <c r="AZ873" s="538" t="n">
        <f aca="false">N873</f>
        <v>0.16</v>
      </c>
      <c r="BA873" s="538" t="n">
        <f aca="false">P873</f>
        <v>1.56</v>
      </c>
      <c r="BB873" s="537" t="n">
        <f aca="false">IF(F873=0,IF(ROUND(AY873*(((N873*P873)+(((D873+M873*2)/6)*P873))-ROUND(((D873+M873*2)^2)*((PI()*96.379/(4*360))-((SIN((96.379/2)*PI()/180))*(COS((96.379/2)*PI()/180))/4)),4)),2),ROUND(AY873*(((N873*P873)+(((D873+M873*2)/4)*P873))-ROUND(((D873+M873*2)^2)*((PI()*120/(4*360))-((SIN((120/2)*PI()/180))*(COS((120/2)*PI()/180))/4)),4)),2)),0)</f>
        <v>17.13</v>
      </c>
      <c r="BC873" s="549" t="n">
        <f aca="false">IF(F873&gt;0,ROUND(AY873*N873*P873,2),0)</f>
        <v>0</v>
      </c>
      <c r="BD873" s="549" t="n">
        <f aca="false">SUM(Q873:U873,AH873:AL873)</f>
        <v>112.29</v>
      </c>
      <c r="BE873" s="549" t="n">
        <f aca="false">IF(F873=0,ROUND((PI()*((D873+M873*2)^2)/4)*AY873,2),ROUND((D873+M873*2)*(F873+M873*2)*AY873,2))</f>
        <v>25.7</v>
      </c>
      <c r="BF873" s="572" t="n">
        <f aca="false">IF(($I873+M873-0.15)&lt;=2,($I873+M873+0.15),IF(($I873+M873)&lt;=3,2.35,($I873+M873+0.2)-0.85))</f>
        <v>1.884</v>
      </c>
      <c r="BG873" s="572" t="n">
        <f aca="false">IF(D873&gt;2,(I873-F873-M873-0.11),IF(($I873+M873)&lt;=2,0,IF(($I873+M873)&gt;3,0.85,(I873+M873+0.2-BF873))))</f>
        <v>0</v>
      </c>
      <c r="BH873" s="572" t="n">
        <f aca="false">IF(D873&gt;2,ROUND(((1.42+0.4)+(0.91+0.4))*2*BG873,2),ROUND(AV873*AX873*BF873,2))</f>
        <v>4.24</v>
      </c>
      <c r="BI873" s="572" t="n">
        <f aca="false">ROUND(((PI()*0.9^2)/4)*BG873,2)</f>
        <v>0</v>
      </c>
      <c r="BJ873" s="550" t="n">
        <f aca="false">ROUND(BD873-BE873-BH873-BI873-BB873-BC873,2)</f>
        <v>65.22</v>
      </c>
      <c r="BK873" s="516"/>
    </row>
    <row r="874" customFormat="false" ht="14.25" hidden="false" customHeight="false" outlineLevel="0" collapsed="false">
      <c r="A874" s="503"/>
      <c r="B874" s="504"/>
      <c r="C874" s="604"/>
      <c r="D874" s="505"/>
      <c r="E874" s="505"/>
      <c r="F874" s="505"/>
      <c r="G874" s="505"/>
      <c r="H874" s="507"/>
      <c r="I874" s="508"/>
      <c r="J874" s="508"/>
      <c r="K874" s="508"/>
      <c r="L874" s="509"/>
      <c r="M874" s="510"/>
      <c r="N874" s="510"/>
      <c r="O874" s="509"/>
      <c r="P874" s="509"/>
      <c r="Q874" s="511"/>
      <c r="R874" s="511"/>
      <c r="S874" s="511"/>
      <c r="T874" s="511"/>
      <c r="U874" s="511"/>
      <c r="V874" s="512"/>
      <c r="W874" s="513"/>
      <c r="X874" s="518"/>
      <c r="Y874" s="505"/>
      <c r="Z874" s="551"/>
      <c r="AA874" s="505"/>
      <c r="AB874" s="552"/>
      <c r="AC874" s="553"/>
      <c r="AD874" s="553"/>
      <c r="AE874" s="554"/>
      <c r="AF874" s="554"/>
      <c r="AG874" s="551"/>
      <c r="AH874" s="555"/>
      <c r="AI874" s="555"/>
      <c r="AJ874" s="555"/>
      <c r="AK874" s="555"/>
      <c r="AL874" s="555"/>
      <c r="AM874" s="553"/>
      <c r="AN874" s="556"/>
      <c r="AO874" s="518"/>
      <c r="AP874" s="504"/>
      <c r="AQ874" s="604"/>
      <c r="AR874" s="505"/>
      <c r="AS874" s="505"/>
      <c r="AT874" s="505"/>
      <c r="AU874" s="507"/>
      <c r="AV874" s="505"/>
      <c r="AW874" s="551"/>
      <c r="AX874" s="505"/>
      <c r="AY874" s="510"/>
      <c r="AZ874" s="510"/>
      <c r="BA874" s="510"/>
      <c r="BB874" s="509"/>
      <c r="BC874" s="509"/>
      <c r="BD874" s="509"/>
      <c r="BE874" s="509"/>
      <c r="BF874" s="511"/>
      <c r="BG874" s="511"/>
      <c r="BH874" s="511"/>
      <c r="BI874" s="511"/>
      <c r="BJ874" s="515"/>
      <c r="BK874" s="516"/>
    </row>
    <row r="875" s="456" customFormat="true" ht="14.25" hidden="false" customHeight="false" outlineLevel="0" collapsed="false">
      <c r="A875" s="557" t="s">
        <v>1902</v>
      </c>
      <c r="B875" s="504"/>
      <c r="C875" s="504"/>
      <c r="D875" s="505"/>
      <c r="E875" s="505"/>
      <c r="F875" s="505"/>
      <c r="G875" s="506"/>
      <c r="H875" s="507"/>
      <c r="I875" s="508"/>
      <c r="J875" s="508"/>
      <c r="K875" s="508"/>
      <c r="L875" s="509"/>
      <c r="M875" s="510"/>
      <c r="N875" s="510"/>
      <c r="O875" s="509"/>
      <c r="P875" s="509"/>
      <c r="Q875" s="511"/>
      <c r="R875" s="511"/>
      <c r="S875" s="511"/>
      <c r="T875" s="511"/>
      <c r="U875" s="511"/>
      <c r="V875" s="512"/>
      <c r="W875" s="513"/>
      <c r="X875" s="528" t="str">
        <f aca="false">$A875</f>
        <v>AV. GEN. ATRATINO CORTES COUTINHO</v>
      </c>
      <c r="Y875" s="522"/>
      <c r="Z875" s="522"/>
      <c r="AA875" s="522"/>
      <c r="AB875" s="525"/>
      <c r="AC875" s="525"/>
      <c r="AD875" s="525"/>
      <c r="AE875" s="525"/>
      <c r="AF875" s="523"/>
      <c r="AG875" s="525"/>
      <c r="AH875" s="525"/>
      <c r="AI875" s="525"/>
      <c r="AJ875" s="525"/>
      <c r="AK875" s="525"/>
      <c r="AL875" s="525"/>
      <c r="AM875" s="525"/>
      <c r="AN875" s="527"/>
      <c r="AO875" s="557" t="str">
        <f aca="false">$A875</f>
        <v>AV. GEN. ATRATINO CORTES COUTINHO</v>
      </c>
      <c r="AP875" s="504"/>
      <c r="AQ875" s="504"/>
      <c r="AR875" s="505"/>
      <c r="AS875" s="505"/>
      <c r="AT875" s="505"/>
      <c r="AU875" s="507"/>
      <c r="AV875" s="506"/>
      <c r="AW875" s="506"/>
      <c r="AX875" s="506"/>
      <c r="AY875" s="510"/>
      <c r="AZ875" s="510"/>
      <c r="BA875" s="510"/>
      <c r="BB875" s="509"/>
      <c r="BC875" s="509"/>
      <c r="BD875" s="509"/>
      <c r="BE875" s="509"/>
      <c r="BF875" s="509"/>
      <c r="BG875" s="509"/>
      <c r="BH875" s="509"/>
      <c r="BI875" s="509"/>
      <c r="BJ875" s="515"/>
      <c r="BK875" s="516"/>
    </row>
    <row r="876" customFormat="false" ht="14.25" hidden="false" customHeight="false" outlineLevel="0" collapsed="false">
      <c r="A876" s="558" t="s">
        <v>1916</v>
      </c>
      <c r="B876" s="570" t="s">
        <v>10</v>
      </c>
      <c r="C876" s="571" t="s">
        <v>1917</v>
      </c>
      <c r="D876" s="560" t="n">
        <v>0.4</v>
      </c>
      <c r="E876" s="561"/>
      <c r="F876" s="561"/>
      <c r="G876" s="560" t="s">
        <v>1150</v>
      </c>
      <c r="H876" s="562" t="n">
        <v>36</v>
      </c>
      <c r="I876" s="563" t="n">
        <v>1.1</v>
      </c>
      <c r="J876" s="563" t="n">
        <v>1.1</v>
      </c>
      <c r="K876" s="536" t="n">
        <v>0.064</v>
      </c>
      <c r="L876" s="537" t="n">
        <f aca="false">ROUND((I876+J876)/2,2)</f>
        <v>1.1</v>
      </c>
      <c r="M876" s="538" t="n">
        <f aca="false">IF(F876=0,ROUND($D876*0.1,2),IF(D876&gt;2.8,0.18,0.15))</f>
        <v>0.04</v>
      </c>
      <c r="N876" s="538" t="n">
        <f aca="false">IF(F876=0,IF(ROUND($D876/4,2),IF(ROUND(($D876*1.2)/6,2)&lt;0.1,0.1,ROUND(($D876*1.2)/6,2))),0.5)</f>
        <v>0.1</v>
      </c>
      <c r="O876" s="537" t="n">
        <f aca="false">L876+M876+N876</f>
        <v>1.24</v>
      </c>
      <c r="P876" s="537" t="n">
        <f aca="false">IF(O876&lt;2,(D876+M876*2)+0.6,(D876+M876*2)+0.6+ROUNDUP(O876-2,0)*0.1)</f>
        <v>1.08</v>
      </c>
      <c r="Q876" s="539" t="n">
        <f aca="false">IF($O876&lt;=$W$4,ROUND(IF($O876&lt;1.5,$O876*$H876*$P876,1.5*$H876*$P876),2),0)</f>
        <v>48.21</v>
      </c>
      <c r="R876" s="539" t="n">
        <f aca="false">IF($O876&gt;$W$4,ROUND(IF($O876&lt;1.5,$O876*$H876*$P876,1.5*$H876*$P876),2),0)</f>
        <v>0</v>
      </c>
      <c r="S876" s="539" t="n">
        <f aca="false">IF($O876&gt;$W$4,ROUND(IF($O876&lt;1.5,0,IF($O876&gt;3,1.5*$H876*$P876,($O876-1.5)*$H876*$P876)),2),0)</f>
        <v>0</v>
      </c>
      <c r="T876" s="539" t="n">
        <f aca="false">IF($O876&gt;$W$4,ROUND(IF($O876&lt;3,0,IF($O876&gt;4.5,1.5*$H876*$P876,($O876-3)*$H876*$P876)),2),0)</f>
        <v>0</v>
      </c>
      <c r="U876" s="539" t="n">
        <f aca="false">IF($O876&gt;$W$4,ROUND(IF($O876&lt;4.5,0,IF($O876&gt;6,($O876-4.5)*$H876*$P876,($O876-4.5)*$H876*$P876)),2),0)</f>
        <v>0</v>
      </c>
      <c r="V876" s="540" t="n">
        <f aca="false">IF($O876&gt;$W$4,IF($O876&lt;=4,ROUND($H876*($O876+0.5)*2,2),0),0)</f>
        <v>0</v>
      </c>
      <c r="W876" s="541" t="n">
        <f aca="false">IF($O876&gt;$W$4,IF($O876&gt;4,ROUND($H876*($O876+0.5)*2,2),0),0)</f>
        <v>0</v>
      </c>
      <c r="X876" s="558" t="str">
        <f aca="false">A876</f>
        <v>RH12-A</v>
      </c>
      <c r="Y876" s="560" t="n">
        <f aca="false">IF($D876=0.4,1.2,IF($D876=0.6,1.2,IF($D876=0.8,1.3,IF($D876=1,1.5,IF($D876=1.2,1.7,IF($D876&lt;=2,2,"--"))))))</f>
        <v>1.2</v>
      </c>
      <c r="Z876" s="564" t="s">
        <v>1151</v>
      </c>
      <c r="AA876" s="561" t="n">
        <f aca="false">Y876</f>
        <v>1.2</v>
      </c>
      <c r="AB876" s="543" t="n">
        <f aca="false">IF($Y876="--","--",I876)</f>
        <v>1.1</v>
      </c>
      <c r="AC876" s="544" t="n">
        <f aca="false">IF($Y876="--","--",IF(D876&gt;1.5,0.15,ROUND($D876*0.1,2)))</f>
        <v>0.04</v>
      </c>
      <c r="AD876" s="544" t="n">
        <f aca="false">IF($Y876="--","--",0.15)</f>
        <v>0.15</v>
      </c>
      <c r="AE876" s="545" t="n">
        <f aca="false">IF($Y876="--","--",ROUND(AB876+AC876+AD876,2))</f>
        <v>1.29</v>
      </c>
      <c r="AF876" s="565" t="n">
        <f aca="false">IF($Y876="--","--",IF($AB876&lt;=2,$Y876+1,($Y876+1)+ROUNDUP($AB876-2,0)*0.1))</f>
        <v>2.2</v>
      </c>
      <c r="AG876" s="566" t="n">
        <f aca="false">IF($D876=0.4,0.92,IF($D876=0.6,0.68,IF($D876=0.8,0.74,IF($D876=1,0.7,IF($D876=1.2,0.66,IF($D876=1.5,0.6,IF($D876&lt;=2,(2.4-(D876+0.3)),"--")))))))</f>
        <v>0.92</v>
      </c>
      <c r="AH876" s="547" t="n">
        <f aca="false">IF($Y876="--","--",IF($AE876&lt;=$W$4,ROUND(IF($AE876&lt;1.5,$AE876*$AF876*$AG876,1.5*$AF876*$AG876),2),0))</f>
        <v>2.61</v>
      </c>
      <c r="AI876" s="547" t="n">
        <f aca="false">IF($Y876="--","--",IF($AE876&gt;$W$4,ROUND(IF($AE876&lt;1.5,$AE876*$AF876*$AG876,1.5*$AF876*$AG876),2),0))</f>
        <v>0</v>
      </c>
      <c r="AJ876" s="547" t="n">
        <f aca="false">IF($Y876="--","--",IF($AE876&gt;$W$4,ROUND(IF($AE876&lt;1.5,0,IF($AE876&gt;3,1.5*$AF876*$AG876,($AE876-1.5)*$AF876*$AG876)),2),0))</f>
        <v>0</v>
      </c>
      <c r="AK876" s="547" t="n">
        <f aca="false">IF($Y876="--","--",IF($AE876&gt;$W$4,ROUND(IF($AE876&lt;3,0,IF($AE876&gt;4.5,1.5*$AF876*$AG876,($AE876-3)*$AF876*$AG876)),2),0))</f>
        <v>0</v>
      </c>
      <c r="AL876" s="547" t="n">
        <f aca="false">IF($Y876="--","--",IF($AE876&gt;$W$4,ROUND(IF($AE876&lt;4.5,0,IF($AE876&gt;6,($AE876-4.5)*$AF876*$AG876,($AE876-4.5)*$AF876*$AG876)),2),0))</f>
        <v>0</v>
      </c>
      <c r="AM876" s="544" t="n">
        <f aca="false">IF($Y876="--","--",IF($AE876&gt;$W$4,IF($AE876&lt;=4,ROUND(($AG876*4)*($AE876+0.5)*2,2),0),0))</f>
        <v>0</v>
      </c>
      <c r="AN876" s="548" t="n">
        <f aca="false">IF($Y876="--","--",IF($AE876&gt;$W$4,IF($AE876&gt;4,ROUND(($AG876*4)*($AE876+0.5)*2,2),0),0))</f>
        <v>0</v>
      </c>
      <c r="AO876" s="558" t="s">
        <v>1916</v>
      </c>
      <c r="AP876" s="570" t="s">
        <v>10</v>
      </c>
      <c r="AQ876" s="571" t="s">
        <v>1917</v>
      </c>
      <c r="AR876" s="560" t="n">
        <v>0.4</v>
      </c>
      <c r="AS876" s="561"/>
      <c r="AT876" s="561"/>
      <c r="AU876" s="562" t="n">
        <v>36</v>
      </c>
      <c r="AV876" s="560" t="n">
        <f aca="false">IF($Y876="--","--",Y876+0.2)</f>
        <v>1.4</v>
      </c>
      <c r="AW876" s="564" t="s">
        <v>1151</v>
      </c>
      <c r="AX876" s="561" t="n">
        <f aca="false">AV876</f>
        <v>1.4</v>
      </c>
      <c r="AY876" s="538" t="n">
        <f aca="false">IF(D876&gt;2,AU876,AU876-AV876)</f>
        <v>34.6</v>
      </c>
      <c r="AZ876" s="538" t="n">
        <f aca="false">N876</f>
        <v>0.1</v>
      </c>
      <c r="BA876" s="538" t="n">
        <f aca="false">P876</f>
        <v>1.08</v>
      </c>
      <c r="BB876" s="537" t="n">
        <f aca="false">IF(F876=0,IF(ROUND(AY876*(((N876*P876)+(((D876+M876*2)/6)*P876))-ROUND(((D876+M876*2)^2)*((PI()*96.379/(4*360))-((SIN((96.379/2)*PI()/180))*(COS((96.379/2)*PI()/180))/4)),4)),2),ROUND(AY876*(((N876*P876)+(((D876+M876*2)/4)*P876))-ROUND(((D876+M876*2)^2)*((PI()*120/(4*360))-((SIN((120/2)*PI()/180))*(COS((120/2)*PI()/180))/4)),4)),2)),0)</f>
        <v>7</v>
      </c>
      <c r="BC876" s="549" t="n">
        <f aca="false">IF(F876&gt;0,ROUND(AY876*N876*P876,2),0)</f>
        <v>0</v>
      </c>
      <c r="BD876" s="549" t="n">
        <f aca="false">SUM(Q876:U876,AH876:AL876)</f>
        <v>50.82</v>
      </c>
      <c r="BE876" s="549" t="n">
        <f aca="false">IF(F876=0,ROUND((PI()*((D876+M876*2)^2)/4)*AY876,2),ROUND((D876+M876*2)*(F876+M876*2)*AY876,2))</f>
        <v>6.26</v>
      </c>
      <c r="BF876" s="572" t="n">
        <f aca="false">IF(($I876+M876-0.15)&lt;=2,($I876+M876+0.15),IF(($I876+M876)&lt;=3,2.35,($I876+M876+0.2)-0.85))</f>
        <v>1.29</v>
      </c>
      <c r="BG876" s="572" t="n">
        <f aca="false">IF(D876&gt;2,(I876-F876-M876-0.11),IF(($I876+M876)&lt;=2,0,IF(($I876+M876)&gt;3,0.85,(I876+M876+0.2-BF876))))</f>
        <v>0</v>
      </c>
      <c r="BH876" s="572" t="n">
        <f aca="false">IF(D876&gt;2,ROUND(((1.42+0.4)+(0.91+0.4))*2*BG876,2),ROUND(AV876*AX876*BF876,2))</f>
        <v>2.53</v>
      </c>
      <c r="BI876" s="572" t="n">
        <f aca="false">ROUND(((PI()*0.9^2)/4)*BG876,2)</f>
        <v>0</v>
      </c>
      <c r="BJ876" s="550" t="n">
        <f aca="false">ROUND(BD876-BE876-BH876-BI876-BB876-BC876,2)</f>
        <v>35.03</v>
      </c>
      <c r="BK876" s="516"/>
    </row>
    <row r="877" customFormat="false" ht="14.25" hidden="false" customHeight="false" outlineLevel="0" collapsed="false">
      <c r="A877" s="558" t="s">
        <v>1917</v>
      </c>
      <c r="B877" s="570" t="s">
        <v>10</v>
      </c>
      <c r="C877" s="571" t="s">
        <v>1918</v>
      </c>
      <c r="D877" s="560" t="n">
        <v>0.4</v>
      </c>
      <c r="E877" s="561"/>
      <c r="F877" s="561"/>
      <c r="G877" s="560" t="s">
        <v>1150</v>
      </c>
      <c r="H877" s="562" t="n">
        <v>34</v>
      </c>
      <c r="I877" s="563" t="n">
        <v>1.164</v>
      </c>
      <c r="J877" s="563" t="n">
        <v>1.164</v>
      </c>
      <c r="K877" s="536" t="n">
        <v>0</v>
      </c>
      <c r="L877" s="537" t="n">
        <f aca="false">ROUND((I877+J877)/2,2)</f>
        <v>1.16</v>
      </c>
      <c r="M877" s="538" t="n">
        <f aca="false">IF(F877=0,ROUND($D877*0.1,2),IF(D877&gt;2.8,0.18,0.15))</f>
        <v>0.04</v>
      </c>
      <c r="N877" s="538" t="n">
        <f aca="false">IF(F877=0,IF(ROUND($D877/4,2),IF(ROUND(($D877*1.2)/6,2)&lt;0.1,0.1,ROUND(($D877*1.2)/6,2))),0.5)</f>
        <v>0.1</v>
      </c>
      <c r="O877" s="537" t="n">
        <f aca="false">L877+M877+N877</f>
        <v>1.3</v>
      </c>
      <c r="P877" s="537" t="n">
        <f aca="false">IF(O877&lt;2,(D877+M877*2)+0.6,(D877+M877*2)+0.6+ROUNDUP(O877-2,0)*0.1)</f>
        <v>1.08</v>
      </c>
      <c r="Q877" s="539" t="n">
        <f aca="false">IF($O877&lt;=$W$4,ROUND(IF($O877&lt;1.5,$O877*$H877*$P877,1.5*$H877*$P877),2),0)</f>
        <v>47.74</v>
      </c>
      <c r="R877" s="539" t="n">
        <f aca="false">IF($O877&gt;$W$4,ROUND(IF($O877&lt;1.5,$O877*$H877*$P877,1.5*$H877*$P877),2),0)</f>
        <v>0</v>
      </c>
      <c r="S877" s="539" t="n">
        <f aca="false">IF($O877&gt;$W$4,ROUND(IF($O877&lt;1.5,0,IF($O877&gt;3,1.5*$H877*$P877,($O877-1.5)*$H877*$P877)),2),0)</f>
        <v>0</v>
      </c>
      <c r="T877" s="539" t="n">
        <f aca="false">IF($O877&gt;$W$4,ROUND(IF($O877&lt;3,0,IF($O877&gt;4.5,1.5*$H877*$P877,($O877-3)*$H877*$P877)),2),0)</f>
        <v>0</v>
      </c>
      <c r="U877" s="539" t="n">
        <f aca="false">IF($O877&gt;$W$4,ROUND(IF($O877&lt;4.5,0,IF($O877&gt;6,($O877-4.5)*$H877*$P877,($O877-4.5)*$H877*$P877)),2),0)</f>
        <v>0</v>
      </c>
      <c r="V877" s="540" t="n">
        <f aca="false">IF($O877&gt;$W$4,IF($O877&lt;=4,ROUND($H877*($O877+0.5)*2,2),0),0)</f>
        <v>0</v>
      </c>
      <c r="W877" s="541" t="n">
        <f aca="false">IF($O877&gt;$W$4,IF($O877&gt;4,ROUND($H877*($O877+0.5)*2,2),0),0)</f>
        <v>0</v>
      </c>
      <c r="X877" s="558" t="str">
        <f aca="false">A877</f>
        <v>RH12-B</v>
      </c>
      <c r="Y877" s="560" t="n">
        <f aca="false">IF($D877=0.4,1.2,IF($D877=0.6,1.2,IF($D877=0.8,1.3,IF($D877=1,1.5,IF($D877=1.2,1.7,IF($D877&lt;=2,2,"--"))))))</f>
        <v>1.2</v>
      </c>
      <c r="Z877" s="564" t="s">
        <v>1151</v>
      </c>
      <c r="AA877" s="561" t="n">
        <f aca="false">Y877</f>
        <v>1.2</v>
      </c>
      <c r="AB877" s="543" t="n">
        <f aca="false">IF($Y877="--","--",I877)</f>
        <v>1.164</v>
      </c>
      <c r="AC877" s="544" t="n">
        <f aca="false">IF($Y877="--","--",IF(D877&gt;1.5,0.15,ROUND($D877*0.1,2)))</f>
        <v>0.04</v>
      </c>
      <c r="AD877" s="544" t="n">
        <f aca="false">IF($Y877="--","--",0.15)</f>
        <v>0.15</v>
      </c>
      <c r="AE877" s="545" t="n">
        <f aca="false">IF($Y877="--","--",ROUND(AB877+AC877+AD877,2))</f>
        <v>1.35</v>
      </c>
      <c r="AF877" s="565" t="n">
        <f aca="false">IF($Y877="--","--",IF($AB877&lt;=2,$Y877+1,($Y877+1)+ROUNDUP($AB877-2,0)*0.1))</f>
        <v>2.2</v>
      </c>
      <c r="AG877" s="566" t="n">
        <f aca="false">IF($D877=0.4,0.92,IF($D877=0.6,0.68,IF($D877=0.8,0.74,IF($D877=1,0.7,IF($D877=1.2,0.66,IF($D877=1.5,0.6,IF($D877&lt;=2,(2.4-(D877+0.3)),"--")))))))</f>
        <v>0.92</v>
      </c>
      <c r="AH877" s="547" t="n">
        <f aca="false">IF($Y877="--","--",IF($AE877&lt;=$W$4,ROUND(IF($AE877&lt;1.5,$AE877*$AF877*$AG877,1.5*$AF877*$AG877),2),0))</f>
        <v>2.73</v>
      </c>
      <c r="AI877" s="547" t="n">
        <f aca="false">IF($Y877="--","--",IF($AE877&gt;$W$4,ROUND(IF($AE877&lt;1.5,$AE877*$AF877*$AG877,1.5*$AF877*$AG877),2),0))</f>
        <v>0</v>
      </c>
      <c r="AJ877" s="547" t="n">
        <f aca="false">IF($Y877="--","--",IF($AE877&gt;$W$4,ROUND(IF($AE877&lt;1.5,0,IF($AE877&gt;3,1.5*$AF877*$AG877,($AE877-1.5)*$AF877*$AG877)),2),0))</f>
        <v>0</v>
      </c>
      <c r="AK877" s="547" t="n">
        <f aca="false">IF($Y877="--","--",IF($AE877&gt;$W$4,ROUND(IF($AE877&lt;3,0,IF($AE877&gt;4.5,1.5*$AF877*$AG877,($AE877-3)*$AF877*$AG877)),2),0))</f>
        <v>0</v>
      </c>
      <c r="AL877" s="547" t="n">
        <f aca="false">IF($Y877="--","--",IF($AE877&gt;$W$4,ROUND(IF($AE877&lt;4.5,0,IF($AE877&gt;6,($AE877-4.5)*$AF877*$AG877,($AE877-4.5)*$AF877*$AG877)),2),0))</f>
        <v>0</v>
      </c>
      <c r="AM877" s="544" t="n">
        <f aca="false">IF($Y877="--","--",IF($AE877&gt;$W$4,IF($AE877&lt;=4,ROUND(($AG877*4)*($AE877+0.5)*2,2),0),0))</f>
        <v>0</v>
      </c>
      <c r="AN877" s="548" t="n">
        <f aca="false">IF($Y877="--","--",IF($AE877&gt;$W$4,IF($AE877&gt;4,ROUND(($AG877*4)*($AE877+0.5)*2,2),0),0))</f>
        <v>0</v>
      </c>
      <c r="AO877" s="558" t="s">
        <v>1917</v>
      </c>
      <c r="AP877" s="570" t="s">
        <v>10</v>
      </c>
      <c r="AQ877" s="571" t="s">
        <v>1918</v>
      </c>
      <c r="AR877" s="560" t="n">
        <v>0.4</v>
      </c>
      <c r="AS877" s="561"/>
      <c r="AT877" s="561"/>
      <c r="AU877" s="562" t="n">
        <v>34</v>
      </c>
      <c r="AV877" s="560" t="n">
        <f aca="false">IF($Y877="--","--",Y877+0.2)</f>
        <v>1.4</v>
      </c>
      <c r="AW877" s="564" t="s">
        <v>1151</v>
      </c>
      <c r="AX877" s="561" t="n">
        <f aca="false">AV877</f>
        <v>1.4</v>
      </c>
      <c r="AY877" s="538" t="n">
        <f aca="false">IF(D877&gt;2,AU877,AU877-AV877)</f>
        <v>32.6</v>
      </c>
      <c r="AZ877" s="538" t="n">
        <f aca="false">N877</f>
        <v>0.1</v>
      </c>
      <c r="BA877" s="538" t="n">
        <f aca="false">P877</f>
        <v>1.08</v>
      </c>
      <c r="BB877" s="537" t="n">
        <f aca="false">IF(F877=0,IF(ROUND(AY877*(((N877*P877)+(((D877+M877*2)/6)*P877))-ROUND(((D877+M877*2)^2)*((PI()*96.379/(4*360))-((SIN((96.379/2)*PI()/180))*(COS((96.379/2)*PI()/180))/4)),4)),2),ROUND(AY877*(((N877*P877)+(((D877+M877*2)/4)*P877))-ROUND(((D877+M877*2)^2)*((PI()*120/(4*360))-((SIN((120/2)*PI()/180))*(COS((120/2)*PI()/180))/4)),4)),2)),0)</f>
        <v>6.59</v>
      </c>
      <c r="BC877" s="549" t="n">
        <f aca="false">IF(F877&gt;0,ROUND(AY877*N877*P877,2),0)</f>
        <v>0</v>
      </c>
      <c r="BD877" s="549" t="n">
        <f aca="false">SUM(Q877:U877,AH877:AL877)</f>
        <v>50.47</v>
      </c>
      <c r="BE877" s="549" t="n">
        <f aca="false">IF(F877=0,ROUND((PI()*((D877+M877*2)^2)/4)*AY877,2),ROUND((D877+M877*2)*(F877+M877*2)*AY877,2))</f>
        <v>5.9</v>
      </c>
      <c r="BF877" s="572" t="n">
        <f aca="false">IF(($I877+M877-0.15)&lt;=2,($I877+M877+0.15),IF(($I877+M877)&lt;=3,2.35,($I877+M877+0.2)-0.85))</f>
        <v>1.354</v>
      </c>
      <c r="BG877" s="572" t="n">
        <f aca="false">IF(D877&gt;2,(I877-F877-M877-0.11),IF(($I877+M877)&lt;=2,0,IF(($I877+M877)&gt;3,0.85,(I877+M877+0.2-BF877))))</f>
        <v>0</v>
      </c>
      <c r="BH877" s="572" t="n">
        <f aca="false">IF(D877&gt;2,ROUND(((1.42+0.4)+(0.91+0.4))*2*BG877,2),ROUND(AV877*AX877*BF877,2))</f>
        <v>2.65</v>
      </c>
      <c r="BI877" s="572" t="n">
        <f aca="false">ROUND(((PI()*0.9^2)/4)*BG877,2)</f>
        <v>0</v>
      </c>
      <c r="BJ877" s="550" t="n">
        <f aca="false">ROUND(BD877-BE877-BH877-BI877-BB877-BC877,2)</f>
        <v>35.33</v>
      </c>
      <c r="BK877" s="516"/>
    </row>
    <row r="878" customFormat="false" ht="14.25" hidden="false" customHeight="false" outlineLevel="0" collapsed="false">
      <c r="A878" s="558" t="s">
        <v>1918</v>
      </c>
      <c r="B878" s="570" t="s">
        <v>10</v>
      </c>
      <c r="C878" s="571" t="s">
        <v>1919</v>
      </c>
      <c r="D878" s="560" t="n">
        <v>0.4</v>
      </c>
      <c r="E878" s="561"/>
      <c r="F878" s="561"/>
      <c r="G878" s="560" t="s">
        <v>1150</v>
      </c>
      <c r="H878" s="562" t="n">
        <v>20</v>
      </c>
      <c r="I878" s="563" t="n">
        <v>1.164</v>
      </c>
      <c r="J878" s="563" t="n">
        <v>1.164</v>
      </c>
      <c r="K878" s="536" t="n">
        <v>0</v>
      </c>
      <c r="L878" s="537" t="n">
        <f aca="false">ROUND((I878+J878)/2,2)</f>
        <v>1.16</v>
      </c>
      <c r="M878" s="538" t="n">
        <f aca="false">IF(F878=0,ROUND($D878*0.1,2),IF(D878&gt;2.8,0.18,0.15))</f>
        <v>0.04</v>
      </c>
      <c r="N878" s="538" t="n">
        <f aca="false">IF(F878=0,IF(ROUND($D878/4,2),IF(ROUND(($D878*1.2)/6,2)&lt;0.1,0.1,ROUND(($D878*1.2)/6,2))),0.5)</f>
        <v>0.1</v>
      </c>
      <c r="O878" s="537" t="n">
        <f aca="false">L878+M878+N878</f>
        <v>1.3</v>
      </c>
      <c r="P878" s="537" t="n">
        <f aca="false">IF(O878&lt;2,(D878+M878*2)+0.6,(D878+M878*2)+0.6+ROUNDUP(O878-2,0)*0.1)</f>
        <v>1.08</v>
      </c>
      <c r="Q878" s="539" t="n">
        <f aca="false">IF($O878&lt;=$W$4,ROUND(IF($O878&lt;1.5,$O878*$H878*$P878,1.5*$H878*$P878),2),0)</f>
        <v>28.08</v>
      </c>
      <c r="R878" s="539" t="n">
        <f aca="false">IF($O878&gt;$W$4,ROUND(IF($O878&lt;1.5,$O878*$H878*$P878,1.5*$H878*$P878),2),0)</f>
        <v>0</v>
      </c>
      <c r="S878" s="539" t="n">
        <f aca="false">IF($O878&gt;$W$4,ROUND(IF($O878&lt;1.5,0,IF($O878&gt;3,1.5*$H878*$P878,($O878-1.5)*$H878*$P878)),2),0)</f>
        <v>0</v>
      </c>
      <c r="T878" s="539" t="n">
        <f aca="false">IF($O878&gt;$W$4,ROUND(IF($O878&lt;3,0,IF($O878&gt;4.5,1.5*$H878*$P878,($O878-3)*$H878*$P878)),2),0)</f>
        <v>0</v>
      </c>
      <c r="U878" s="539" t="n">
        <f aca="false">IF($O878&gt;$W$4,ROUND(IF($O878&lt;4.5,0,IF($O878&gt;6,($O878-4.5)*$H878*$P878,($O878-4.5)*$H878*$P878)),2),0)</f>
        <v>0</v>
      </c>
      <c r="V878" s="540" t="n">
        <f aca="false">IF($O878&gt;$W$4,IF($O878&lt;=4,ROUND($H878*($O878+0.5)*2,2),0),0)</f>
        <v>0</v>
      </c>
      <c r="W878" s="541" t="n">
        <f aca="false">IF($O878&gt;$W$4,IF($O878&gt;4,ROUND($H878*($O878+0.5)*2,2),0),0)</f>
        <v>0</v>
      </c>
      <c r="X878" s="558" t="str">
        <f aca="false">A878</f>
        <v>RH12-C</v>
      </c>
      <c r="Y878" s="560" t="n">
        <f aca="false">IF($D878=0.4,1.2,IF($D878=0.6,1.2,IF($D878=0.8,1.3,IF($D878=1,1.5,IF($D878=1.2,1.7,IF($D878&lt;=2,2,"--"))))))</f>
        <v>1.2</v>
      </c>
      <c r="Z878" s="564" t="s">
        <v>1151</v>
      </c>
      <c r="AA878" s="561" t="n">
        <f aca="false">Y878</f>
        <v>1.2</v>
      </c>
      <c r="AB878" s="543" t="n">
        <f aca="false">IF($Y878="--","--",I878)</f>
        <v>1.164</v>
      </c>
      <c r="AC878" s="544" t="n">
        <f aca="false">IF($Y878="--","--",IF(D878&gt;1.5,0.15,ROUND($D878*0.1,2)))</f>
        <v>0.04</v>
      </c>
      <c r="AD878" s="544" t="n">
        <f aca="false">IF($Y878="--","--",0.15)</f>
        <v>0.15</v>
      </c>
      <c r="AE878" s="545" t="n">
        <f aca="false">IF($Y878="--","--",ROUND(AB878+AC878+AD878,2))</f>
        <v>1.35</v>
      </c>
      <c r="AF878" s="565" t="n">
        <f aca="false">IF($Y878="--","--",IF($AB878&lt;=2,$Y878+1,($Y878+1)+ROUNDUP($AB878-2,0)*0.1))</f>
        <v>2.2</v>
      </c>
      <c r="AG878" s="566" t="n">
        <f aca="false">IF($D878=0.4,0.92,IF($D878=0.6,0.68,IF($D878=0.8,0.74,IF($D878=1,0.7,IF($D878=1.2,0.66,IF($D878=1.5,0.6,IF($D878&lt;=2,(2.4-(D878+0.3)),"--")))))))</f>
        <v>0.92</v>
      </c>
      <c r="AH878" s="547" t="n">
        <f aca="false">IF($Y878="--","--",IF($AE878&lt;=$W$4,ROUND(IF($AE878&lt;1.5,$AE878*$AF878*$AG878,1.5*$AF878*$AG878),2),0))</f>
        <v>2.73</v>
      </c>
      <c r="AI878" s="547" t="n">
        <f aca="false">IF($Y878="--","--",IF($AE878&gt;$W$4,ROUND(IF($AE878&lt;1.5,$AE878*$AF878*$AG878,1.5*$AF878*$AG878),2),0))</f>
        <v>0</v>
      </c>
      <c r="AJ878" s="547" t="n">
        <f aca="false">IF($Y878="--","--",IF($AE878&gt;$W$4,ROUND(IF($AE878&lt;1.5,0,IF($AE878&gt;3,1.5*$AF878*$AG878,($AE878-1.5)*$AF878*$AG878)),2),0))</f>
        <v>0</v>
      </c>
      <c r="AK878" s="547" t="n">
        <f aca="false">IF($Y878="--","--",IF($AE878&gt;$W$4,ROUND(IF($AE878&lt;3,0,IF($AE878&gt;4.5,1.5*$AF878*$AG878,($AE878-3)*$AF878*$AG878)),2),0))</f>
        <v>0</v>
      </c>
      <c r="AL878" s="547" t="n">
        <f aca="false">IF($Y878="--","--",IF($AE878&gt;$W$4,ROUND(IF($AE878&lt;4.5,0,IF($AE878&gt;6,($AE878-4.5)*$AF878*$AG878,($AE878-4.5)*$AF878*$AG878)),2),0))</f>
        <v>0</v>
      </c>
      <c r="AM878" s="544" t="n">
        <f aca="false">IF($Y878="--","--",IF($AE878&gt;$W$4,IF($AE878&lt;=4,ROUND(($AG878*4)*($AE878+0.5)*2,2),0),0))</f>
        <v>0</v>
      </c>
      <c r="AN878" s="548" t="n">
        <f aca="false">IF($Y878="--","--",IF($AE878&gt;$W$4,IF($AE878&gt;4,ROUND(($AG878*4)*($AE878+0.5)*2,2),0),0))</f>
        <v>0</v>
      </c>
      <c r="AO878" s="558" t="s">
        <v>1918</v>
      </c>
      <c r="AP878" s="570" t="s">
        <v>10</v>
      </c>
      <c r="AQ878" s="571" t="s">
        <v>1919</v>
      </c>
      <c r="AR878" s="560" t="n">
        <v>0.4</v>
      </c>
      <c r="AS878" s="561"/>
      <c r="AT878" s="561"/>
      <c r="AU878" s="562" t="n">
        <v>20</v>
      </c>
      <c r="AV878" s="560" t="n">
        <f aca="false">IF($Y878="--","--",Y878+0.2)</f>
        <v>1.4</v>
      </c>
      <c r="AW878" s="564" t="s">
        <v>1151</v>
      </c>
      <c r="AX878" s="561" t="n">
        <f aca="false">AV878</f>
        <v>1.4</v>
      </c>
      <c r="AY878" s="538" t="n">
        <f aca="false">IF(D878&gt;2,AU878,AU878-AV878)</f>
        <v>18.6</v>
      </c>
      <c r="AZ878" s="538" t="n">
        <f aca="false">N878</f>
        <v>0.1</v>
      </c>
      <c r="BA878" s="538" t="n">
        <f aca="false">P878</f>
        <v>1.08</v>
      </c>
      <c r="BB878" s="537" t="n">
        <f aca="false">IF(F878=0,IF(ROUND(AY878*(((N878*P878)+(((D878+M878*2)/6)*P878))-ROUND(((D878+M878*2)^2)*((PI()*96.379/(4*360))-((SIN((96.379/2)*PI()/180))*(COS((96.379/2)*PI()/180))/4)),4)),2),ROUND(AY878*(((N878*P878)+(((D878+M878*2)/4)*P878))-ROUND(((D878+M878*2)^2)*((PI()*120/(4*360))-((SIN((120/2)*PI()/180))*(COS((120/2)*PI()/180))/4)),4)),2)),0)</f>
        <v>3.76</v>
      </c>
      <c r="BC878" s="549" t="n">
        <f aca="false">IF(F878&gt;0,ROUND(AY878*N878*P878,2),0)</f>
        <v>0</v>
      </c>
      <c r="BD878" s="549" t="n">
        <f aca="false">SUM(Q878:U878,AH878:AL878)</f>
        <v>30.81</v>
      </c>
      <c r="BE878" s="549" t="n">
        <f aca="false">IF(F878=0,ROUND((PI()*((D878+M878*2)^2)/4)*AY878,2),ROUND((D878+M878*2)*(F878+M878*2)*AY878,2))</f>
        <v>3.37</v>
      </c>
      <c r="BF878" s="572" t="n">
        <f aca="false">IF(($I878+M878-0.15)&lt;=2,($I878+M878+0.15),IF(($I878+M878)&lt;=3,2.35,($I878+M878+0.2)-0.85))</f>
        <v>1.354</v>
      </c>
      <c r="BG878" s="572" t="n">
        <f aca="false">IF(D878&gt;2,(I878-F878-M878-0.11),IF(($I878+M878)&lt;=2,0,IF(($I878+M878)&gt;3,0.85,(I878+M878+0.2-BF878))))</f>
        <v>0</v>
      </c>
      <c r="BH878" s="572" t="n">
        <f aca="false">IF(D878&gt;2,ROUND(((1.42+0.4)+(0.91+0.4))*2*BG878,2),ROUND(AV878*AX878*BF878,2))</f>
        <v>2.65</v>
      </c>
      <c r="BI878" s="572" t="n">
        <f aca="false">ROUND(((PI()*0.9^2)/4)*BG878,2)</f>
        <v>0</v>
      </c>
      <c r="BJ878" s="550" t="n">
        <f aca="false">ROUND(BD878-BE878-BH878-BI878-BB878-BC878,2)</f>
        <v>21.03</v>
      </c>
      <c r="BK878" s="516"/>
    </row>
    <row r="879" customFormat="false" ht="14.25" hidden="false" customHeight="false" outlineLevel="0" collapsed="false">
      <c r="A879" s="530" t="s">
        <v>1919</v>
      </c>
      <c r="B879" s="531" t="s">
        <v>10</v>
      </c>
      <c r="C879" s="569" t="s">
        <v>1915</v>
      </c>
      <c r="D879" s="533" t="n">
        <v>0.4</v>
      </c>
      <c r="E879" s="534"/>
      <c r="F879" s="534"/>
      <c r="G879" s="533" t="s">
        <v>1150</v>
      </c>
      <c r="H879" s="535" t="n">
        <v>24</v>
      </c>
      <c r="I879" s="536" t="n">
        <v>1.164</v>
      </c>
      <c r="J879" s="536" t="n">
        <v>1.164</v>
      </c>
      <c r="K879" s="536" t="n">
        <v>1.695</v>
      </c>
      <c r="L879" s="537" t="n">
        <f aca="false">ROUND((I879+J879)/2,2)</f>
        <v>1.16</v>
      </c>
      <c r="M879" s="538" t="n">
        <f aca="false">IF(F879=0,ROUND($D879*0.1,2),IF(D879&gt;2.8,0.18,0.15))</f>
        <v>0.04</v>
      </c>
      <c r="N879" s="538" t="n">
        <f aca="false">IF(F879=0,IF(ROUND($D879/4,2),IF(ROUND(($D879*1.2)/6,2)&lt;0.1,0.1,ROUND(($D879*1.2)/6,2))),0.5)</f>
        <v>0.1</v>
      </c>
      <c r="O879" s="537" t="n">
        <f aca="false">L879+M879+N879</f>
        <v>1.3</v>
      </c>
      <c r="P879" s="537" t="n">
        <f aca="false">IF(O879&lt;2,(D879+M879*2)+0.6,(D879+M879*2)+0.6+ROUNDUP(O879-2,0)*0.1)</f>
        <v>1.08</v>
      </c>
      <c r="Q879" s="539" t="n">
        <f aca="false">IF($O879&lt;=$W$4,ROUND(IF($O879&lt;1.5,$O879*$H879*$P879,1.5*$H879*$P879),2),0)</f>
        <v>33.7</v>
      </c>
      <c r="R879" s="539" t="n">
        <f aca="false">IF($O879&gt;$W$4,ROUND(IF($O879&lt;1.5,$O879*$H879*$P879,1.5*$H879*$P879),2),0)</f>
        <v>0</v>
      </c>
      <c r="S879" s="539" t="n">
        <f aca="false">IF($O879&gt;$W$4,ROUND(IF($O879&lt;1.5,0,IF($O879&gt;3,1.5*$H879*$P879,($O879-1.5)*$H879*$P879)),2),0)</f>
        <v>0</v>
      </c>
      <c r="T879" s="539" t="n">
        <f aca="false">IF($O879&gt;$W$4,ROUND(IF($O879&lt;3,0,IF($O879&gt;4.5,1.5*$H879*$P879,($O879-3)*$H879*$P879)),2),0)</f>
        <v>0</v>
      </c>
      <c r="U879" s="539" t="n">
        <f aca="false">IF($O879&gt;$W$4,ROUND(IF($O879&lt;4.5,0,IF($O879&gt;6,($O879-4.5)*$H879*$P879,($O879-4.5)*$H879*$P879)),2),0)</f>
        <v>0</v>
      </c>
      <c r="V879" s="540" t="n">
        <f aca="false">IF($O879&gt;$W$4,IF($O879&lt;=4,ROUND($H879*($O879+0.5)*2,2),0),0)</f>
        <v>0</v>
      </c>
      <c r="W879" s="541" t="n">
        <f aca="false">IF($O879&gt;$W$4,IF($O879&gt;4,ROUND($H879*($O879+0.5)*2,2),0),0)</f>
        <v>0</v>
      </c>
      <c r="X879" s="530" t="str">
        <f aca="false">A879</f>
        <v>RH12-D</v>
      </c>
      <c r="Y879" s="533" t="n">
        <f aca="false">IF($D879=0.4,1.2,IF($D879=0.6,1.2,IF($D879=0.8,1.3,IF($D879=1,1.5,IF($D879=1.2,1.7,IF($D879&lt;=2,2,"--"))))))</f>
        <v>1.2</v>
      </c>
      <c r="Z879" s="542" t="s">
        <v>1151</v>
      </c>
      <c r="AA879" s="534" t="n">
        <f aca="false">Y879</f>
        <v>1.2</v>
      </c>
      <c r="AB879" s="543" t="n">
        <f aca="false">IF($Y879="--","--",I879)</f>
        <v>1.164</v>
      </c>
      <c r="AC879" s="544" t="n">
        <f aca="false">IF($Y879="--","--",IF(D879&gt;1.5,0.15,ROUND($D879*0.1,2)))</f>
        <v>0.04</v>
      </c>
      <c r="AD879" s="544" t="n">
        <f aca="false">IF($Y879="--","--",0.15)</f>
        <v>0.15</v>
      </c>
      <c r="AE879" s="545" t="n">
        <f aca="false">IF($Y879="--","--",ROUND(AB879+AC879+AD879,2))</f>
        <v>1.35</v>
      </c>
      <c r="AF879" s="545" t="n">
        <f aca="false">IF($Y879="--","--",IF($AB879&lt;=2,$Y879+1,($Y879+1)+ROUNDUP($AB879-2,0)*0.1))</f>
        <v>2.2</v>
      </c>
      <c r="AG879" s="546" t="n">
        <f aca="false">IF($D879=0.4,0.92,IF($D879=0.6,0.68,IF($D879=0.8,0.74,IF($D879=1,0.7,IF($D879=1.2,0.66,IF($D879=1.5,0.6,IF($D879&lt;=2,(2.4-(D879+0.3)),"--")))))))</f>
        <v>0.92</v>
      </c>
      <c r="AH879" s="547" t="n">
        <f aca="false">IF($Y879="--","--",IF($AE879&lt;=$W$4,ROUND(IF($AE879&lt;1.5,$AE879*$AF879*$AG879,1.5*$AF879*$AG879),2),0))</f>
        <v>2.73</v>
      </c>
      <c r="AI879" s="547" t="n">
        <f aca="false">IF($Y879="--","--",IF($AE879&gt;$W$4,ROUND(IF($AE879&lt;1.5,$AE879*$AF879*$AG879,1.5*$AF879*$AG879),2),0))</f>
        <v>0</v>
      </c>
      <c r="AJ879" s="547" t="n">
        <f aca="false">IF($Y879="--","--",IF($AE879&gt;$W$4,ROUND(IF($AE879&lt;1.5,0,IF($AE879&gt;3,1.5*$AF879*$AG879,($AE879-1.5)*$AF879*$AG879)),2),0))</f>
        <v>0</v>
      </c>
      <c r="AK879" s="547" t="n">
        <f aca="false">IF($Y879="--","--",IF($AE879&gt;$W$4,ROUND(IF($AE879&lt;3,0,IF($AE879&gt;4.5,1.5*$AF879*$AG879,($AE879-3)*$AF879*$AG879)),2),0))</f>
        <v>0</v>
      </c>
      <c r="AL879" s="547" t="n">
        <f aca="false">IF($Y879="--","--",IF($AE879&gt;$W$4,ROUND(IF($AE879&lt;4.5,0,IF($AE879&gt;6,($AE879-4.5)*$AF879*$AG879,($AE879-4.5)*$AF879*$AG879)),2),0))</f>
        <v>0</v>
      </c>
      <c r="AM879" s="544" t="n">
        <f aca="false">IF($Y879="--","--",IF($AE879&gt;$W$4,IF($AE879&lt;=4,ROUND(($AG879*4)*($AE879+0.5)*2,2),0),0))</f>
        <v>0</v>
      </c>
      <c r="AN879" s="548" t="n">
        <f aca="false">IF($Y879="--","--",IF($AE879&gt;$W$4,IF($AE879&gt;4,ROUND(($AG879*4)*($AE879+0.5)*2,2),0),0))</f>
        <v>0</v>
      </c>
      <c r="AO879" s="530" t="s">
        <v>1919</v>
      </c>
      <c r="AP879" s="531" t="s">
        <v>10</v>
      </c>
      <c r="AQ879" s="569" t="s">
        <v>1915</v>
      </c>
      <c r="AR879" s="533" t="n">
        <v>0.4</v>
      </c>
      <c r="AS879" s="534"/>
      <c r="AT879" s="534"/>
      <c r="AU879" s="535" t="n">
        <v>24</v>
      </c>
      <c r="AV879" s="533" t="n">
        <f aca="false">IF($Y879="--","--",Y879+0.2)</f>
        <v>1.4</v>
      </c>
      <c r="AW879" s="542" t="s">
        <v>1151</v>
      </c>
      <c r="AX879" s="534" t="n">
        <f aca="false">AV879</f>
        <v>1.4</v>
      </c>
      <c r="AY879" s="538" t="n">
        <f aca="false">IF(D879&gt;2,AU879,AU879-AV879)</f>
        <v>22.6</v>
      </c>
      <c r="AZ879" s="538" t="n">
        <f aca="false">N879</f>
        <v>0.1</v>
      </c>
      <c r="BA879" s="538" t="n">
        <f aca="false">P879</f>
        <v>1.08</v>
      </c>
      <c r="BB879" s="537" t="n">
        <f aca="false">IF(F879=0,IF(ROUND(AY879*(((N879*P879)+(((D879+M879*2)/6)*P879))-ROUND(((D879+M879*2)^2)*((PI()*96.379/(4*360))-((SIN((96.379/2)*PI()/180))*(COS((96.379/2)*PI()/180))/4)),4)),2),ROUND(AY879*(((N879*P879)+(((D879+M879*2)/4)*P879))-ROUND(((D879+M879*2)^2)*((PI()*120/(4*360))-((SIN((120/2)*PI()/180))*(COS((120/2)*PI()/180))/4)),4)),2)),0)</f>
        <v>4.57</v>
      </c>
      <c r="BC879" s="549" t="n">
        <f aca="false">IF(F879&gt;0,ROUND(AY879*N879*P879,2),0)</f>
        <v>0</v>
      </c>
      <c r="BD879" s="549" t="n">
        <f aca="false">SUM(Q879:U879,AH879:AL879)</f>
        <v>36.43</v>
      </c>
      <c r="BE879" s="549" t="n">
        <f aca="false">IF(F879=0,ROUND((PI()*((D879+M879*2)^2)/4)*AY879,2),ROUND((D879+M879*2)*(F879+M879*2)*AY879,2))</f>
        <v>4.09</v>
      </c>
      <c r="BF879" s="572" t="n">
        <f aca="false">IF(($I879+M879-0.15)&lt;=2,($I879+M879+0.15),IF(($I879+M879)&lt;=3,2.35,($I879+M879+0.2)-0.85))</f>
        <v>1.354</v>
      </c>
      <c r="BG879" s="572" t="n">
        <f aca="false">IF(D879&gt;2,(I879-F879-M879-0.11),IF(($I879+M879)&lt;=2,0,IF(($I879+M879)&gt;3,0.85,(I879+M879+0.2-BF879))))</f>
        <v>0</v>
      </c>
      <c r="BH879" s="572" t="n">
        <f aca="false">IF(D879&gt;2,ROUND(((1.42+0.4)+(0.91+0.4))*2*BG879,2),ROUND(AV879*AX879*BF879,2))</f>
        <v>2.65</v>
      </c>
      <c r="BI879" s="572" t="n">
        <f aca="false">ROUND(((PI()*0.9^2)/4)*BG879,2)</f>
        <v>0</v>
      </c>
      <c r="BJ879" s="550" t="n">
        <f aca="false">ROUND(BD879-BE879-BH879-BI879-BB879-BC879,2)</f>
        <v>25.12</v>
      </c>
      <c r="BK879" s="516"/>
    </row>
    <row r="880" customFormat="false" ht="14.25" hidden="false" customHeight="false" outlineLevel="0" collapsed="false">
      <c r="A880" s="503"/>
      <c r="B880" s="504"/>
      <c r="C880" s="604"/>
      <c r="D880" s="505"/>
      <c r="E880" s="505"/>
      <c r="F880" s="505"/>
      <c r="G880" s="505"/>
      <c r="H880" s="507"/>
      <c r="I880" s="508"/>
      <c r="J880" s="508"/>
      <c r="K880" s="508"/>
      <c r="L880" s="509"/>
      <c r="M880" s="510"/>
      <c r="N880" s="510"/>
      <c r="O880" s="509"/>
      <c r="P880" s="509"/>
      <c r="Q880" s="511"/>
      <c r="R880" s="511"/>
      <c r="S880" s="511"/>
      <c r="T880" s="511"/>
      <c r="U880" s="511"/>
      <c r="V880" s="512"/>
      <c r="W880" s="513"/>
      <c r="X880" s="518"/>
      <c r="Y880" s="505"/>
      <c r="Z880" s="551"/>
      <c r="AA880" s="505"/>
      <c r="AB880" s="552"/>
      <c r="AC880" s="553"/>
      <c r="AD880" s="553"/>
      <c r="AE880" s="554"/>
      <c r="AF880" s="554"/>
      <c r="AG880" s="551"/>
      <c r="AH880" s="555"/>
      <c r="AI880" s="555"/>
      <c r="AJ880" s="555"/>
      <c r="AK880" s="555"/>
      <c r="AL880" s="555"/>
      <c r="AM880" s="553"/>
      <c r="AN880" s="556"/>
      <c r="AO880" s="518"/>
      <c r="AP880" s="504"/>
      <c r="AQ880" s="604"/>
      <c r="AR880" s="505"/>
      <c r="AS880" s="505"/>
      <c r="AT880" s="505"/>
      <c r="AU880" s="507"/>
      <c r="AV880" s="505"/>
      <c r="AW880" s="551"/>
      <c r="AX880" s="505"/>
      <c r="AY880" s="510"/>
      <c r="AZ880" s="510"/>
      <c r="BA880" s="510"/>
      <c r="BB880" s="509"/>
      <c r="BC880" s="509"/>
      <c r="BD880" s="509"/>
      <c r="BE880" s="509"/>
      <c r="BF880" s="511"/>
      <c r="BG880" s="511"/>
      <c r="BH880" s="511"/>
      <c r="BI880" s="511"/>
      <c r="BJ880" s="515"/>
      <c r="BK880" s="516"/>
    </row>
    <row r="881" s="456" customFormat="true" ht="14.25" hidden="false" customHeight="false" outlineLevel="0" collapsed="false">
      <c r="A881" s="557" t="s">
        <v>1920</v>
      </c>
      <c r="B881" s="504"/>
      <c r="C881" s="504"/>
      <c r="D881" s="505"/>
      <c r="E881" s="505"/>
      <c r="F881" s="505"/>
      <c r="G881" s="506"/>
      <c r="H881" s="507"/>
      <c r="I881" s="508"/>
      <c r="J881" s="508"/>
      <c r="K881" s="508"/>
      <c r="L881" s="509"/>
      <c r="M881" s="510"/>
      <c r="N881" s="510"/>
      <c r="O881" s="509"/>
      <c r="P881" s="509"/>
      <c r="Q881" s="511"/>
      <c r="R881" s="511"/>
      <c r="S881" s="511"/>
      <c r="T881" s="511"/>
      <c r="U881" s="511"/>
      <c r="V881" s="512"/>
      <c r="W881" s="513"/>
      <c r="X881" s="528" t="str">
        <f aca="false">$A881</f>
        <v>AV. JOSÉ CORTÊS JÚNIOR ==&gt; RUA REPÚBLICA DOMINICANA ==&gt; AV. GEN ATRATINO CORTES COUTINHO ==&gt; RUA CUBA</v>
      </c>
      <c r="Y881" s="522"/>
      <c r="Z881" s="522"/>
      <c r="AA881" s="522"/>
      <c r="AB881" s="525"/>
      <c r="AC881" s="525"/>
      <c r="AD881" s="525"/>
      <c r="AE881" s="525"/>
      <c r="AF881" s="523"/>
      <c r="AG881" s="525"/>
      <c r="AH881" s="525"/>
      <c r="AI881" s="525"/>
      <c r="AJ881" s="525"/>
      <c r="AK881" s="525"/>
      <c r="AL881" s="525"/>
      <c r="AM881" s="525"/>
      <c r="AN881" s="527"/>
      <c r="AO881" s="557" t="str">
        <f aca="false">$A881</f>
        <v>AV. JOSÉ CORTÊS JÚNIOR ==&gt; RUA REPÚBLICA DOMINICANA ==&gt; AV. GEN ATRATINO CORTES COUTINHO ==&gt; RUA CUBA</v>
      </c>
      <c r="AP881" s="504"/>
      <c r="AQ881" s="504"/>
      <c r="AR881" s="505"/>
      <c r="AS881" s="505"/>
      <c r="AT881" s="505"/>
      <c r="AU881" s="507"/>
      <c r="AV881" s="506"/>
      <c r="AW881" s="506"/>
      <c r="AX881" s="506"/>
      <c r="AY881" s="510"/>
      <c r="AZ881" s="510"/>
      <c r="BA881" s="510"/>
      <c r="BB881" s="509"/>
      <c r="BC881" s="509"/>
      <c r="BD881" s="509"/>
      <c r="BE881" s="509"/>
      <c r="BF881" s="509"/>
      <c r="BG881" s="509"/>
      <c r="BH881" s="509"/>
      <c r="BI881" s="509"/>
      <c r="BJ881" s="515"/>
      <c r="BK881" s="516"/>
    </row>
    <row r="882" customFormat="false" ht="14.25" hidden="false" customHeight="false" outlineLevel="0" collapsed="false">
      <c r="A882" s="558" t="s">
        <v>1921</v>
      </c>
      <c r="B882" s="570" t="s">
        <v>10</v>
      </c>
      <c r="C882" s="571" t="s">
        <v>1922</v>
      </c>
      <c r="D882" s="560" t="n">
        <v>0.6</v>
      </c>
      <c r="E882" s="561"/>
      <c r="F882" s="561"/>
      <c r="G882" s="560" t="s">
        <v>1150</v>
      </c>
      <c r="H882" s="562" t="n">
        <v>14</v>
      </c>
      <c r="I882" s="563" t="n">
        <v>1.3</v>
      </c>
      <c r="J882" s="563" t="n">
        <v>1.3</v>
      </c>
      <c r="K882" s="536" t="n">
        <v>0.3</v>
      </c>
      <c r="L882" s="537" t="n">
        <f aca="false">ROUND((I882+J882)/2,2)</f>
        <v>1.3</v>
      </c>
      <c r="M882" s="538" t="n">
        <f aca="false">IF(F882=0,ROUND($D882*0.1,2),IF(D882&gt;2.8,0.18,0.15))</f>
        <v>0.06</v>
      </c>
      <c r="N882" s="538" t="n">
        <f aca="false">IF(F882=0,IF(ROUND($D882/4,2),IF(ROUND(($D882*1.2)/6,2)&lt;0.1,0.1,ROUND(($D882*1.2)/6,2))),0.5)</f>
        <v>0.12</v>
      </c>
      <c r="O882" s="537" t="n">
        <f aca="false">L882+M882+N882</f>
        <v>1.48</v>
      </c>
      <c r="P882" s="537" t="n">
        <f aca="false">IF(O882&lt;2,(D882+M882*2)+0.6,(D882+M882*2)+0.6+ROUNDUP(O882-2,0)*0.1)</f>
        <v>1.32</v>
      </c>
      <c r="Q882" s="539" t="n">
        <f aca="false">IF($O882&lt;=$W$4,ROUND(IF($O882&lt;1.5,$O882*$H882*$P882,1.5*$H882*$P882),2),0)</f>
        <v>27.35</v>
      </c>
      <c r="R882" s="539" t="n">
        <f aca="false">IF($O882&gt;$W$4,ROUND(IF($O882&lt;1.5,$O882*$H882*$P882,1.5*$H882*$P882),2),0)</f>
        <v>0</v>
      </c>
      <c r="S882" s="539" t="n">
        <f aca="false">IF($O882&gt;$W$4,ROUND(IF($O882&lt;1.5,0,IF($O882&gt;3,1.5*$H882*$P882,($O882-1.5)*$H882*$P882)),2),0)</f>
        <v>0</v>
      </c>
      <c r="T882" s="539" t="n">
        <f aca="false">IF($O882&gt;$W$4,ROUND(IF($O882&lt;3,0,IF($O882&gt;4.5,1.5*$H882*$P882,($O882-3)*$H882*$P882)),2),0)</f>
        <v>0</v>
      </c>
      <c r="U882" s="539" t="n">
        <f aca="false">IF($O882&gt;$W$4,ROUND(IF($O882&lt;4.5,0,IF($O882&gt;6,($O882-4.5)*$H882*$P882,($O882-4.5)*$H882*$P882)),2),0)</f>
        <v>0</v>
      </c>
      <c r="V882" s="540" t="n">
        <f aca="false">IF($O882&gt;$W$4,IF($O882&lt;=4,ROUND($H882*($O882+0.5)*2,2),0),0)</f>
        <v>0</v>
      </c>
      <c r="W882" s="541" t="n">
        <f aca="false">IF($O882&gt;$W$4,IF($O882&gt;4,ROUND($H882*($O882+0.5)*2,2),0),0)</f>
        <v>0</v>
      </c>
      <c r="X882" s="558" t="str">
        <f aca="false">A882</f>
        <v>RH1</v>
      </c>
      <c r="Y882" s="560" t="n">
        <f aca="false">IF($D882=0.4,1.2,IF($D882=0.6,1.2,IF($D882=0.8,1.3,IF($D882=1,1.5,IF($D882=1.2,1.7,IF($D882&lt;=2,2,"--"))))))</f>
        <v>1.2</v>
      </c>
      <c r="Z882" s="564" t="s">
        <v>1151</v>
      </c>
      <c r="AA882" s="561" t="n">
        <f aca="false">Y882</f>
        <v>1.2</v>
      </c>
      <c r="AB882" s="543" t="n">
        <f aca="false">IF($Y882="--","--",I882)</f>
        <v>1.3</v>
      </c>
      <c r="AC882" s="544" t="n">
        <f aca="false">IF($Y882="--","--",IF(D882&gt;1.5,0.15,ROUND($D882*0.1,2)))</f>
        <v>0.06</v>
      </c>
      <c r="AD882" s="544" t="n">
        <f aca="false">IF($Y882="--","--",0.15)</f>
        <v>0.15</v>
      </c>
      <c r="AE882" s="545" t="n">
        <f aca="false">IF($Y882="--","--",ROUND(AB882+AC882+AD882,2))</f>
        <v>1.51</v>
      </c>
      <c r="AF882" s="565" t="n">
        <f aca="false">IF($Y882="--","--",IF($AB882&lt;=2,$Y882+1,($Y882+1)+ROUNDUP($AB882-2,0)*0.1))</f>
        <v>2.2</v>
      </c>
      <c r="AG882" s="566" t="n">
        <f aca="false">IF($D882=0.4,0.92,IF($D882=0.6,0.68,IF($D882=0.8,0.74,IF($D882=1,0.7,IF($D882=1.2,0.66,IF($D882=1.5,0.6,IF($D882&lt;=2,(2.4-(D882+0.3)),"--")))))))</f>
        <v>0.68</v>
      </c>
      <c r="AH882" s="547" t="n">
        <f aca="false">IF($Y882="--","--",IF($AE882&lt;=$W$4,ROUND(IF($AE882&lt;1.5,$AE882*$AF882*$AG882,1.5*$AF882*$AG882),2),0))</f>
        <v>0</v>
      </c>
      <c r="AI882" s="547" t="n">
        <f aca="false">IF($Y882="--","--",IF($AE882&gt;$W$4,ROUND(IF($AE882&lt;1.5,$AE882*$AF882*$AG882,1.5*$AF882*$AG882),2),0))</f>
        <v>2.24</v>
      </c>
      <c r="AJ882" s="547" t="n">
        <f aca="false">IF($Y882="--","--",IF($AE882&gt;$W$4,ROUND(IF($AE882&lt;1.5,0,IF($AE882&gt;3,1.5*$AF882*$AG882,($AE882-1.5)*$AF882*$AG882)),2),0))</f>
        <v>0.01</v>
      </c>
      <c r="AK882" s="547" t="n">
        <f aca="false">IF($Y882="--","--",IF($AE882&gt;$W$4,ROUND(IF($AE882&lt;3,0,IF($AE882&gt;4.5,1.5*$AF882*$AG882,($AE882-3)*$AF882*$AG882)),2),0))</f>
        <v>0</v>
      </c>
      <c r="AL882" s="547" t="n">
        <f aca="false">IF($Y882="--","--",IF($AE882&gt;$W$4,ROUND(IF($AE882&lt;4.5,0,IF($AE882&gt;6,($AE882-4.5)*$AF882*$AG882,($AE882-4.5)*$AF882*$AG882)),2),0))</f>
        <v>0</v>
      </c>
      <c r="AM882" s="544" t="n">
        <f aca="false">IF($Y882="--","--",IF($AE882&gt;$W$4,IF($AE882&lt;=4,ROUND(($AG882*4)*($AE882+0.5)*2,2),0),0))</f>
        <v>10.93</v>
      </c>
      <c r="AN882" s="548" t="n">
        <f aca="false">IF($Y882="--","--",IF($AE882&gt;$W$4,IF($AE882&gt;4,ROUND(($AG882*4)*($AE882+0.5)*2,2),0),0))</f>
        <v>0</v>
      </c>
      <c r="AO882" s="558" t="s">
        <v>1921</v>
      </c>
      <c r="AP882" s="570" t="s">
        <v>10</v>
      </c>
      <c r="AQ882" s="571" t="s">
        <v>1922</v>
      </c>
      <c r="AR882" s="560" t="n">
        <v>0.6</v>
      </c>
      <c r="AS882" s="561"/>
      <c r="AT882" s="561"/>
      <c r="AU882" s="562" t="n">
        <v>14</v>
      </c>
      <c r="AV882" s="560" t="n">
        <f aca="false">IF($Y882="--","--",Y882+0.2)</f>
        <v>1.4</v>
      </c>
      <c r="AW882" s="564" t="s">
        <v>1151</v>
      </c>
      <c r="AX882" s="561" t="n">
        <f aca="false">AV882</f>
        <v>1.4</v>
      </c>
      <c r="AY882" s="538" t="n">
        <f aca="false">IF(D882&gt;2,AU882,AU882-AV882)</f>
        <v>12.6</v>
      </c>
      <c r="AZ882" s="538" t="n">
        <f aca="false">N882</f>
        <v>0.12</v>
      </c>
      <c r="BA882" s="538" t="n">
        <f aca="false">P882</f>
        <v>1.32</v>
      </c>
      <c r="BB882" s="537" t="n">
        <f aca="false">IF(F882=0,IF(ROUND(AY882*(((N882*P882)+(((D882+M882*2)/6)*P882))-ROUND(((D882+M882*2)^2)*((PI()*96.379/(4*360))-((SIN((96.379/2)*PI()/180))*(COS((96.379/2)*PI()/180))/4)),4)),2),ROUND(AY882*(((N882*P882)+(((D882+M882*2)/4)*P882))-ROUND(((D882+M882*2)^2)*((PI()*120/(4*360))-((SIN((120/2)*PI()/180))*(COS((120/2)*PI()/180))/4)),4)),2)),0)</f>
        <v>3.99</v>
      </c>
      <c r="BC882" s="549" t="n">
        <f aca="false">IF(F882&gt;0,ROUND(AY882*N882*P882,2),0)</f>
        <v>0</v>
      </c>
      <c r="BD882" s="549" t="n">
        <f aca="false">SUM(Q882:U882,AH882:AL882)</f>
        <v>29.6</v>
      </c>
      <c r="BE882" s="549" t="n">
        <f aca="false">IF(F882=0,ROUND((PI()*((D882+M882*2)^2)/4)*AY882,2),ROUND((D882+M882*2)*(F882+M882*2)*AY882,2))</f>
        <v>5.13</v>
      </c>
      <c r="BF882" s="572" t="n">
        <f aca="false">IF(($I882+M882-0.15)&lt;=2,($I882+M882+0.15),IF(($I882+M882)&lt;=3,2.35,($I882+M882+0.2)-0.85))</f>
        <v>1.51</v>
      </c>
      <c r="BG882" s="572" t="n">
        <f aca="false">IF(D882&gt;2,(I882-F882-M882-0.11),IF(($I882+M882)&lt;=2,0,IF(($I882+M882)&gt;3,0.85,(I882+M882+0.2-BF882))))</f>
        <v>0</v>
      </c>
      <c r="BH882" s="572" t="n">
        <f aca="false">IF(D882&gt;2,ROUND(((1.42+0.4)+(0.91+0.4))*2*BG882,2),ROUND(AV882*AX882*BF882,2))</f>
        <v>2.96</v>
      </c>
      <c r="BI882" s="572" t="n">
        <f aca="false">ROUND(((PI()*0.9^2)/4)*BG882,2)</f>
        <v>0</v>
      </c>
      <c r="BJ882" s="550" t="n">
        <f aca="false">ROUND(BD882-BE882-BH882-BI882-BB882-BC882,2)</f>
        <v>17.52</v>
      </c>
      <c r="BK882" s="516"/>
    </row>
    <row r="883" customFormat="false" ht="14.25" hidden="false" customHeight="false" outlineLevel="0" collapsed="false">
      <c r="A883" s="558" t="s">
        <v>1922</v>
      </c>
      <c r="B883" s="570" t="s">
        <v>10</v>
      </c>
      <c r="C883" s="571" t="s">
        <v>1923</v>
      </c>
      <c r="D883" s="560" t="n">
        <v>0.8</v>
      </c>
      <c r="E883" s="561"/>
      <c r="F883" s="561"/>
      <c r="G883" s="560" t="s">
        <v>1150</v>
      </c>
      <c r="H883" s="562" t="n">
        <v>29</v>
      </c>
      <c r="I883" s="563" t="n">
        <v>1.6</v>
      </c>
      <c r="J883" s="563" t="n">
        <v>1.6</v>
      </c>
      <c r="K883" s="536" t="n">
        <v>0</v>
      </c>
      <c r="L883" s="537" t="n">
        <f aca="false">ROUND((I883+J883)/2,2)</f>
        <v>1.6</v>
      </c>
      <c r="M883" s="538" t="n">
        <f aca="false">IF(F883=0,ROUND($D883*0.1,2),IF(D883&gt;2.8,0.18,0.15))</f>
        <v>0.08</v>
      </c>
      <c r="N883" s="538" t="n">
        <f aca="false">IF(F883=0,IF(ROUND($D883/4,2),IF(ROUND(($D883*1.2)/6,2)&lt;0.1,0.1,ROUND(($D883*1.2)/6,2))),0.5)</f>
        <v>0.16</v>
      </c>
      <c r="O883" s="537" t="n">
        <f aca="false">L883+M883+N883</f>
        <v>1.84</v>
      </c>
      <c r="P883" s="537" t="n">
        <f aca="false">IF(O883&lt;2,(D883+M883*2)+0.6,(D883+M883*2)+0.6+ROUNDUP(O883-2,0)*0.1)</f>
        <v>1.56</v>
      </c>
      <c r="Q883" s="539" t="n">
        <f aca="false">IF($O883&lt;=$W$4,ROUND(IF($O883&lt;1.5,$O883*$H883*$P883,1.5*$H883*$P883),2),0)</f>
        <v>0</v>
      </c>
      <c r="R883" s="539" t="n">
        <f aca="false">IF($O883&gt;$W$4,ROUND(IF($O883&lt;1.5,$O883*$H883*$P883,1.5*$H883*$P883),2),0)</f>
        <v>67.86</v>
      </c>
      <c r="S883" s="539" t="n">
        <f aca="false">IF($O883&gt;$W$4,ROUND(IF($O883&lt;1.5,0,IF($O883&gt;3,1.5*$H883*$P883,($O883-1.5)*$H883*$P883)),2),0)</f>
        <v>15.38</v>
      </c>
      <c r="T883" s="539" t="n">
        <f aca="false">IF($O883&gt;$W$4,ROUND(IF($O883&lt;3,0,IF($O883&gt;4.5,1.5*$H883*$P883,($O883-3)*$H883*$P883)),2),0)</f>
        <v>0</v>
      </c>
      <c r="U883" s="539" t="n">
        <f aca="false">IF($O883&gt;$W$4,ROUND(IF($O883&lt;4.5,0,IF($O883&gt;6,($O883-4.5)*$H883*$P883,($O883-4.5)*$H883*$P883)),2),0)</f>
        <v>0</v>
      </c>
      <c r="V883" s="540" t="n">
        <f aca="false">IF($O883&gt;$W$4,IF($O883&lt;=4,ROUND($H883*($O883+0.5)*2,2),0),0)</f>
        <v>135.72</v>
      </c>
      <c r="W883" s="541" t="n">
        <f aca="false">IF($O883&gt;$W$4,IF($O883&gt;4,ROUND($H883*($O883+0.5)*2,2),0),0)</f>
        <v>0</v>
      </c>
      <c r="X883" s="558" t="str">
        <f aca="false">A883</f>
        <v>RH2</v>
      </c>
      <c r="Y883" s="560" t="n">
        <f aca="false">IF($D883=0.4,1.2,IF($D883=0.6,1.2,IF($D883=0.8,1.3,IF($D883=1,1.5,IF($D883=1.2,1.7,IF($D883&lt;=2,2,"--"))))))</f>
        <v>1.3</v>
      </c>
      <c r="Z883" s="564" t="s">
        <v>1151</v>
      </c>
      <c r="AA883" s="561" t="n">
        <f aca="false">Y883</f>
        <v>1.3</v>
      </c>
      <c r="AB883" s="543" t="n">
        <f aca="false">IF($Y883="--","--",I883)</f>
        <v>1.6</v>
      </c>
      <c r="AC883" s="544" t="n">
        <f aca="false">IF($Y883="--","--",IF(D883&gt;1.5,0.15,ROUND($D883*0.1,2)))</f>
        <v>0.08</v>
      </c>
      <c r="AD883" s="544" t="n">
        <f aca="false">IF($Y883="--","--",0.15)</f>
        <v>0.15</v>
      </c>
      <c r="AE883" s="545" t="n">
        <f aca="false">IF($Y883="--","--",ROUND(AB883+AC883+AD883,2))</f>
        <v>1.83</v>
      </c>
      <c r="AF883" s="565" t="n">
        <f aca="false">IF($Y883="--","--",IF($AB883&lt;=2,$Y883+1,($Y883+1)+ROUNDUP($AB883-2,0)*0.1))</f>
        <v>2.3</v>
      </c>
      <c r="AG883" s="566" t="n">
        <f aca="false">IF($D883=0.4,0.92,IF($D883=0.6,0.68,IF($D883=0.8,0.74,IF($D883=1,0.7,IF($D883=1.2,0.66,IF($D883=1.5,0.6,IF($D883&lt;=2,(2.4-(D883+0.3)),"--")))))))</f>
        <v>0.74</v>
      </c>
      <c r="AH883" s="547" t="n">
        <f aca="false">IF($Y883="--","--",IF($AE883&lt;=$W$4,ROUND(IF($AE883&lt;1.5,$AE883*$AF883*$AG883,1.5*$AF883*$AG883),2),0))</f>
        <v>0</v>
      </c>
      <c r="AI883" s="547" t="n">
        <f aca="false">IF($Y883="--","--",IF($AE883&gt;$W$4,ROUND(IF($AE883&lt;1.5,$AE883*$AF883*$AG883,1.5*$AF883*$AG883),2),0))</f>
        <v>2.55</v>
      </c>
      <c r="AJ883" s="547" t="n">
        <f aca="false">IF($Y883="--","--",IF($AE883&gt;$W$4,ROUND(IF($AE883&lt;1.5,0,IF($AE883&gt;3,1.5*$AF883*$AG883,($AE883-1.5)*$AF883*$AG883)),2),0))</f>
        <v>0.56</v>
      </c>
      <c r="AK883" s="547" t="n">
        <f aca="false">IF($Y883="--","--",IF($AE883&gt;$W$4,ROUND(IF($AE883&lt;3,0,IF($AE883&gt;4.5,1.5*$AF883*$AG883,($AE883-3)*$AF883*$AG883)),2),0))</f>
        <v>0</v>
      </c>
      <c r="AL883" s="547" t="n">
        <f aca="false">IF($Y883="--","--",IF($AE883&gt;$W$4,ROUND(IF($AE883&lt;4.5,0,IF($AE883&gt;6,($AE883-4.5)*$AF883*$AG883,($AE883-4.5)*$AF883*$AG883)),2),0))</f>
        <v>0</v>
      </c>
      <c r="AM883" s="544" t="n">
        <f aca="false">IF($Y883="--","--",IF($AE883&gt;$W$4,IF($AE883&lt;=4,ROUND(($AG883*4)*($AE883+0.5)*2,2),0),0))</f>
        <v>13.79</v>
      </c>
      <c r="AN883" s="548" t="n">
        <f aca="false">IF($Y883="--","--",IF($AE883&gt;$W$4,IF($AE883&gt;4,ROUND(($AG883*4)*($AE883+0.5)*2,2),0),0))</f>
        <v>0</v>
      </c>
      <c r="AO883" s="558" t="s">
        <v>1922</v>
      </c>
      <c r="AP883" s="570" t="s">
        <v>10</v>
      </c>
      <c r="AQ883" s="571" t="s">
        <v>1923</v>
      </c>
      <c r="AR883" s="560" t="n">
        <v>0.8</v>
      </c>
      <c r="AS883" s="561"/>
      <c r="AT883" s="561"/>
      <c r="AU883" s="562" t="n">
        <v>29</v>
      </c>
      <c r="AV883" s="560" t="n">
        <f aca="false">IF($Y883="--","--",Y883+0.2)</f>
        <v>1.5</v>
      </c>
      <c r="AW883" s="564" t="s">
        <v>1151</v>
      </c>
      <c r="AX883" s="561" t="n">
        <f aca="false">AV883</f>
        <v>1.5</v>
      </c>
      <c r="AY883" s="538" t="n">
        <f aca="false">IF(D883&gt;2,AU883,AU883-AV883)</f>
        <v>27.5</v>
      </c>
      <c r="AZ883" s="538" t="n">
        <f aca="false">N883</f>
        <v>0.16</v>
      </c>
      <c r="BA883" s="538" t="n">
        <f aca="false">P883</f>
        <v>1.56</v>
      </c>
      <c r="BB883" s="537" t="n">
        <f aca="false">IF(F883=0,IF(ROUND(AY883*(((N883*P883)+(((D883+M883*2)/6)*P883))-ROUND(((D883+M883*2)^2)*((PI()*96.379/(4*360))-((SIN((96.379/2)*PI()/180))*(COS((96.379/2)*PI()/180))/4)),4)),2),ROUND(AY883*(((N883*P883)+(((D883+M883*2)/4)*P883))-ROUND(((D883+M883*2)^2)*((PI()*120/(4*360))-((SIN((120/2)*PI()/180))*(COS((120/2)*PI()/180))/4)),4)),2)),0)</f>
        <v>13.27</v>
      </c>
      <c r="BC883" s="549" t="n">
        <f aca="false">IF(F883&gt;0,ROUND(AY883*N883*P883,2),0)</f>
        <v>0</v>
      </c>
      <c r="BD883" s="549" t="n">
        <f aca="false">SUM(Q883:U883,AH883:AL883)</f>
        <v>86.35</v>
      </c>
      <c r="BE883" s="549" t="n">
        <f aca="false">IF(F883=0,ROUND((PI()*((D883+M883*2)^2)/4)*AY883,2),ROUND((D883+M883*2)*(F883+M883*2)*AY883,2))</f>
        <v>19.91</v>
      </c>
      <c r="BF883" s="572" t="n">
        <f aca="false">IF(($I883+M883-0.15)&lt;=2,($I883+M883+0.15),IF(($I883+M883)&lt;=3,2.35,($I883+M883+0.2)-0.85))</f>
        <v>1.83</v>
      </c>
      <c r="BG883" s="572" t="n">
        <f aca="false">IF(D883&gt;2,(I883-F883-M883-0.11),IF(($I883+M883)&lt;=2,0,IF(($I883+M883)&gt;3,0.85,(I883+M883+0.2-BF883))))</f>
        <v>0</v>
      </c>
      <c r="BH883" s="572" t="n">
        <f aca="false">IF(D883&gt;2,ROUND(((1.42+0.4)+(0.91+0.4))*2*BG883,2),ROUND(AV883*AX883*BF883,2))</f>
        <v>4.12</v>
      </c>
      <c r="BI883" s="572" t="n">
        <f aca="false">ROUND(((PI()*0.9^2)/4)*BG883,2)</f>
        <v>0</v>
      </c>
      <c r="BJ883" s="550" t="n">
        <f aca="false">ROUND(BD883-BE883-BH883-BI883-BB883-BC883,2)</f>
        <v>49.05</v>
      </c>
      <c r="BK883" s="516"/>
    </row>
    <row r="884" customFormat="false" ht="14.25" hidden="false" customHeight="false" outlineLevel="0" collapsed="false">
      <c r="A884" s="558" t="s">
        <v>1923</v>
      </c>
      <c r="B884" s="570" t="s">
        <v>10</v>
      </c>
      <c r="C884" s="571" t="s">
        <v>1901</v>
      </c>
      <c r="D884" s="560" t="n">
        <v>0.8</v>
      </c>
      <c r="E884" s="561"/>
      <c r="F884" s="561"/>
      <c r="G884" s="560" t="s">
        <v>1150</v>
      </c>
      <c r="H884" s="562" t="n">
        <v>27</v>
      </c>
      <c r="I884" s="563" t="n">
        <v>1.6</v>
      </c>
      <c r="J884" s="563" t="n">
        <v>1.6</v>
      </c>
      <c r="K884" s="536" t="n">
        <v>0</v>
      </c>
      <c r="L884" s="537" t="n">
        <f aca="false">ROUND((I884+J884)/2,2)</f>
        <v>1.6</v>
      </c>
      <c r="M884" s="538" t="n">
        <f aca="false">IF(F884=0,ROUND($D884*0.1,2),IF(D884&gt;2.8,0.18,0.15))</f>
        <v>0.08</v>
      </c>
      <c r="N884" s="538" t="n">
        <f aca="false">IF(F884=0,IF(ROUND($D884/4,2),IF(ROUND(($D884*1.2)/6,2)&lt;0.1,0.1,ROUND(($D884*1.2)/6,2))),0.5)</f>
        <v>0.16</v>
      </c>
      <c r="O884" s="537" t="n">
        <f aca="false">L884+M884+N884</f>
        <v>1.84</v>
      </c>
      <c r="P884" s="537" t="n">
        <f aca="false">IF(O884&lt;2,(D884+M884*2)+0.6,(D884+M884*2)+0.6+ROUNDUP(O884-2,0)*0.1)</f>
        <v>1.56</v>
      </c>
      <c r="Q884" s="539" t="n">
        <f aca="false">IF($O884&lt;=$W$4,ROUND(IF($O884&lt;1.5,$O884*$H884*$P884,1.5*$H884*$P884),2),0)</f>
        <v>0</v>
      </c>
      <c r="R884" s="539" t="n">
        <f aca="false">IF($O884&gt;$W$4,ROUND(IF($O884&lt;1.5,$O884*$H884*$P884,1.5*$H884*$P884),2),0)</f>
        <v>63.18</v>
      </c>
      <c r="S884" s="539" t="n">
        <f aca="false">IF($O884&gt;$W$4,ROUND(IF($O884&lt;1.5,0,IF($O884&gt;3,1.5*$H884*$P884,($O884-1.5)*$H884*$P884)),2),0)</f>
        <v>14.32</v>
      </c>
      <c r="T884" s="539" t="n">
        <f aca="false">IF($O884&gt;$W$4,ROUND(IF($O884&lt;3,0,IF($O884&gt;4.5,1.5*$H884*$P884,($O884-3)*$H884*$P884)),2),0)</f>
        <v>0</v>
      </c>
      <c r="U884" s="539" t="n">
        <f aca="false">IF($O884&gt;$W$4,ROUND(IF($O884&lt;4.5,0,IF($O884&gt;6,($O884-4.5)*$H884*$P884,($O884-4.5)*$H884*$P884)),2),0)</f>
        <v>0</v>
      </c>
      <c r="V884" s="540" t="n">
        <f aca="false">IF($O884&gt;$W$4,IF($O884&lt;=4,ROUND($H884*($O884+0.5)*2,2),0),0)</f>
        <v>126.36</v>
      </c>
      <c r="W884" s="541" t="n">
        <f aca="false">IF($O884&gt;$W$4,IF($O884&gt;4,ROUND($H884*($O884+0.5)*2,2),0),0)</f>
        <v>0</v>
      </c>
      <c r="X884" s="558" t="str">
        <f aca="false">A884</f>
        <v>RH3</v>
      </c>
      <c r="Y884" s="560" t="n">
        <f aca="false">IF($D884=0.4,1.2,IF($D884=0.6,1.2,IF($D884=0.8,1.3,IF($D884=1,1.5,IF($D884=1.2,1.7,IF($D884&lt;=2,2,"--"))))))</f>
        <v>1.3</v>
      </c>
      <c r="Z884" s="564" t="s">
        <v>1151</v>
      </c>
      <c r="AA884" s="561" t="n">
        <f aca="false">Y884</f>
        <v>1.3</v>
      </c>
      <c r="AB884" s="543" t="n">
        <f aca="false">IF($Y884="--","--",I884)</f>
        <v>1.6</v>
      </c>
      <c r="AC884" s="544" t="n">
        <f aca="false">IF($Y884="--","--",IF(D884&gt;1.5,0.15,ROUND($D884*0.1,2)))</f>
        <v>0.08</v>
      </c>
      <c r="AD884" s="544" t="n">
        <f aca="false">IF($Y884="--","--",0.15)</f>
        <v>0.15</v>
      </c>
      <c r="AE884" s="545" t="n">
        <f aca="false">IF($Y884="--","--",ROUND(AB884+AC884+AD884,2))</f>
        <v>1.83</v>
      </c>
      <c r="AF884" s="565" t="n">
        <f aca="false">IF($Y884="--","--",IF($AB884&lt;=2,$Y884+1,($Y884+1)+ROUNDUP($AB884-2,0)*0.1))</f>
        <v>2.3</v>
      </c>
      <c r="AG884" s="566" t="n">
        <f aca="false">IF($D884=0.4,0.92,IF($D884=0.6,0.68,IF($D884=0.8,0.74,IF($D884=1,0.7,IF($D884=1.2,0.66,IF($D884=1.5,0.6,IF($D884&lt;=2,(2.4-(D884+0.3)),"--")))))))</f>
        <v>0.74</v>
      </c>
      <c r="AH884" s="547" t="n">
        <f aca="false">IF($Y884="--","--",IF($AE884&lt;=$W$4,ROUND(IF($AE884&lt;1.5,$AE884*$AF884*$AG884,1.5*$AF884*$AG884),2),0))</f>
        <v>0</v>
      </c>
      <c r="AI884" s="547" t="n">
        <f aca="false">IF($Y884="--","--",IF($AE884&gt;$W$4,ROUND(IF($AE884&lt;1.5,$AE884*$AF884*$AG884,1.5*$AF884*$AG884),2),0))</f>
        <v>2.55</v>
      </c>
      <c r="AJ884" s="547" t="n">
        <f aca="false">IF($Y884="--","--",IF($AE884&gt;$W$4,ROUND(IF($AE884&lt;1.5,0,IF($AE884&gt;3,1.5*$AF884*$AG884,($AE884-1.5)*$AF884*$AG884)),2),0))</f>
        <v>0.56</v>
      </c>
      <c r="AK884" s="547" t="n">
        <f aca="false">IF($Y884="--","--",IF($AE884&gt;$W$4,ROUND(IF($AE884&lt;3,0,IF($AE884&gt;4.5,1.5*$AF884*$AG884,($AE884-3)*$AF884*$AG884)),2),0))</f>
        <v>0</v>
      </c>
      <c r="AL884" s="547" t="n">
        <f aca="false">IF($Y884="--","--",IF($AE884&gt;$W$4,ROUND(IF($AE884&lt;4.5,0,IF($AE884&gt;6,($AE884-4.5)*$AF884*$AG884,($AE884-4.5)*$AF884*$AG884)),2),0))</f>
        <v>0</v>
      </c>
      <c r="AM884" s="544" t="n">
        <f aca="false">IF($Y884="--","--",IF($AE884&gt;$W$4,IF($AE884&lt;=4,ROUND(($AG884*4)*($AE884+0.5)*2,2),0),0))</f>
        <v>13.79</v>
      </c>
      <c r="AN884" s="548" t="n">
        <f aca="false">IF($Y884="--","--",IF($AE884&gt;$W$4,IF($AE884&gt;4,ROUND(($AG884*4)*($AE884+0.5)*2,2),0),0))</f>
        <v>0</v>
      </c>
      <c r="AO884" s="558" t="s">
        <v>1923</v>
      </c>
      <c r="AP884" s="570" t="s">
        <v>10</v>
      </c>
      <c r="AQ884" s="571" t="s">
        <v>1901</v>
      </c>
      <c r="AR884" s="560" t="n">
        <v>0.8</v>
      </c>
      <c r="AS884" s="561"/>
      <c r="AT884" s="561"/>
      <c r="AU884" s="562" t="n">
        <v>27</v>
      </c>
      <c r="AV884" s="560" t="n">
        <f aca="false">IF($Y884="--","--",Y884+0.2)</f>
        <v>1.5</v>
      </c>
      <c r="AW884" s="564" t="s">
        <v>1151</v>
      </c>
      <c r="AX884" s="561" t="n">
        <f aca="false">AV884</f>
        <v>1.5</v>
      </c>
      <c r="AY884" s="538" t="n">
        <f aca="false">IF(D884&gt;2,AU884,AU884-AV884)</f>
        <v>25.5</v>
      </c>
      <c r="AZ884" s="538" t="n">
        <f aca="false">N884</f>
        <v>0.16</v>
      </c>
      <c r="BA884" s="538" t="n">
        <f aca="false">P884</f>
        <v>1.56</v>
      </c>
      <c r="BB884" s="537" t="n">
        <f aca="false">IF(F884=0,IF(ROUND(AY884*(((N884*P884)+(((D884+M884*2)/6)*P884))-ROUND(((D884+M884*2)^2)*((PI()*96.379/(4*360))-((SIN((96.379/2)*PI()/180))*(COS((96.379/2)*PI()/180))/4)),4)),2),ROUND(AY884*(((N884*P884)+(((D884+M884*2)/4)*P884))-ROUND(((D884+M884*2)^2)*((PI()*120/(4*360))-((SIN((120/2)*PI()/180))*(COS((120/2)*PI()/180))/4)),4)),2)),0)</f>
        <v>12.3</v>
      </c>
      <c r="BC884" s="549" t="n">
        <f aca="false">IF(F884&gt;0,ROUND(AY884*N884*P884,2),0)</f>
        <v>0</v>
      </c>
      <c r="BD884" s="549" t="n">
        <f aca="false">SUM(Q884:U884,AH884:AL884)</f>
        <v>80.61</v>
      </c>
      <c r="BE884" s="549" t="n">
        <f aca="false">IF(F884=0,ROUND((PI()*((D884+M884*2)^2)/4)*AY884,2),ROUND((D884+M884*2)*(F884+M884*2)*AY884,2))</f>
        <v>18.46</v>
      </c>
      <c r="BF884" s="572" t="n">
        <f aca="false">IF(($I884+M884-0.15)&lt;=2,($I884+M884+0.15),IF(($I884+M884)&lt;=3,2.35,($I884+M884+0.2)-0.85))</f>
        <v>1.83</v>
      </c>
      <c r="BG884" s="572" t="n">
        <f aca="false">IF(D884&gt;2,(I884-F884-M884-0.11),IF(($I884+M884)&lt;=2,0,IF(($I884+M884)&gt;3,0.85,(I884+M884+0.2-BF884))))</f>
        <v>0</v>
      </c>
      <c r="BH884" s="572" t="n">
        <f aca="false">IF(D884&gt;2,ROUND(((1.42+0.4)+(0.91+0.4))*2*BG884,2),ROUND(AV884*AX884*BF884,2))</f>
        <v>4.12</v>
      </c>
      <c r="BI884" s="572" t="n">
        <f aca="false">ROUND(((PI()*0.9^2)/4)*BG884,2)</f>
        <v>0</v>
      </c>
      <c r="BJ884" s="550" t="n">
        <f aca="false">ROUND(BD884-BE884-BH884-BI884-BB884-BC884,2)</f>
        <v>45.73</v>
      </c>
      <c r="BK884" s="516"/>
    </row>
    <row r="885" customFormat="false" ht="14.25" hidden="false" customHeight="false" outlineLevel="0" collapsed="false">
      <c r="A885" s="558" t="s">
        <v>1901</v>
      </c>
      <c r="B885" s="570" t="s">
        <v>10</v>
      </c>
      <c r="C885" s="571" t="s">
        <v>1924</v>
      </c>
      <c r="D885" s="560" t="n">
        <v>0.8</v>
      </c>
      <c r="E885" s="561"/>
      <c r="F885" s="561"/>
      <c r="G885" s="560" t="s">
        <v>1150</v>
      </c>
      <c r="H885" s="562" t="n">
        <v>40</v>
      </c>
      <c r="I885" s="563" t="n">
        <v>1.6</v>
      </c>
      <c r="J885" s="563" t="n">
        <v>1.6</v>
      </c>
      <c r="K885" s="536" t="n">
        <v>0.112</v>
      </c>
      <c r="L885" s="537" t="n">
        <f aca="false">ROUND((I885+J885)/2,2)</f>
        <v>1.6</v>
      </c>
      <c r="M885" s="538" t="n">
        <f aca="false">IF(F885=0,ROUND($D885*0.1,2),IF(D885&gt;2.8,0.18,0.15))</f>
        <v>0.08</v>
      </c>
      <c r="N885" s="538" t="n">
        <f aca="false">IF(F885=0,IF(ROUND($D885/4,2),IF(ROUND(($D885*1.2)/6,2)&lt;0.1,0.1,ROUND(($D885*1.2)/6,2))),0.5)</f>
        <v>0.16</v>
      </c>
      <c r="O885" s="537" t="n">
        <f aca="false">L885+M885+N885</f>
        <v>1.84</v>
      </c>
      <c r="P885" s="537" t="n">
        <f aca="false">IF(O885&lt;2,(D885+M885*2)+0.6,(D885+M885*2)+0.6+ROUNDUP(O885-2,0)*0.1)</f>
        <v>1.56</v>
      </c>
      <c r="Q885" s="539" t="n">
        <f aca="false">IF($O885&lt;=$W$4,ROUND(IF($O885&lt;1.5,$O885*$H885*$P885,1.5*$H885*$P885),2),0)</f>
        <v>0</v>
      </c>
      <c r="R885" s="539" t="n">
        <f aca="false">IF($O885&gt;$W$4,ROUND(IF($O885&lt;1.5,$O885*$H885*$P885,1.5*$H885*$P885),2),0)</f>
        <v>93.6</v>
      </c>
      <c r="S885" s="539" t="n">
        <f aca="false">IF($O885&gt;$W$4,ROUND(IF($O885&lt;1.5,0,IF($O885&gt;3,1.5*$H885*$P885,($O885-1.5)*$H885*$P885)),2),0)</f>
        <v>21.22</v>
      </c>
      <c r="T885" s="539" t="n">
        <f aca="false">IF($O885&gt;$W$4,ROUND(IF($O885&lt;3,0,IF($O885&gt;4.5,1.5*$H885*$P885,($O885-3)*$H885*$P885)),2),0)</f>
        <v>0</v>
      </c>
      <c r="U885" s="539" t="n">
        <f aca="false">IF($O885&gt;$W$4,ROUND(IF($O885&lt;4.5,0,IF($O885&gt;6,($O885-4.5)*$H885*$P885,($O885-4.5)*$H885*$P885)),2),0)</f>
        <v>0</v>
      </c>
      <c r="V885" s="540" t="n">
        <f aca="false">IF($O885&gt;$W$4,IF($O885&lt;=4,ROUND($H885*($O885+0.5)*2,2),0),0)</f>
        <v>187.2</v>
      </c>
      <c r="W885" s="541" t="n">
        <f aca="false">IF($O885&gt;$W$4,IF($O885&gt;4,ROUND($H885*($O885+0.5)*2,2),0),0)</f>
        <v>0</v>
      </c>
      <c r="X885" s="558" t="str">
        <f aca="false">A885</f>
        <v>RH4</v>
      </c>
      <c r="Y885" s="560" t="n">
        <f aca="false">IF($D885=0.4,1.2,IF($D885=0.6,1.2,IF($D885=0.8,1.3,IF($D885=1,1.5,IF($D885=1.2,1.7,IF($D885&lt;=2,2,"--"))))))</f>
        <v>1.3</v>
      </c>
      <c r="Z885" s="564" t="s">
        <v>1151</v>
      </c>
      <c r="AA885" s="561" t="n">
        <f aca="false">Y885</f>
        <v>1.3</v>
      </c>
      <c r="AB885" s="543" t="n">
        <f aca="false">IF($Y885="--","--",I885)</f>
        <v>1.6</v>
      </c>
      <c r="AC885" s="544" t="n">
        <f aca="false">IF($Y885="--","--",IF(D885&gt;1.5,0.15,ROUND($D885*0.1,2)))</f>
        <v>0.08</v>
      </c>
      <c r="AD885" s="544" t="n">
        <f aca="false">IF($Y885="--","--",0.15)</f>
        <v>0.15</v>
      </c>
      <c r="AE885" s="545" t="n">
        <f aca="false">IF($Y885="--","--",ROUND(AB885+AC885+AD885,2))</f>
        <v>1.83</v>
      </c>
      <c r="AF885" s="565" t="n">
        <f aca="false">IF($Y885="--","--",IF($AB885&lt;=2,$Y885+1,($Y885+1)+ROUNDUP($AB885-2,0)*0.1))</f>
        <v>2.3</v>
      </c>
      <c r="AG885" s="566" t="n">
        <f aca="false">IF($D885=0.4,0.92,IF($D885=0.6,0.68,IF($D885=0.8,0.74,IF($D885=1,0.7,IF($D885=1.2,0.66,IF($D885=1.5,0.6,IF($D885&lt;=2,(2.4-(D885+0.3)),"--")))))))</f>
        <v>0.74</v>
      </c>
      <c r="AH885" s="547" t="n">
        <f aca="false">IF($Y885="--","--",IF($AE885&lt;=$W$4,ROUND(IF($AE885&lt;1.5,$AE885*$AF885*$AG885,1.5*$AF885*$AG885),2),0))</f>
        <v>0</v>
      </c>
      <c r="AI885" s="547" t="n">
        <f aca="false">IF($Y885="--","--",IF($AE885&gt;$W$4,ROUND(IF($AE885&lt;1.5,$AE885*$AF885*$AG885,1.5*$AF885*$AG885),2),0))</f>
        <v>2.55</v>
      </c>
      <c r="AJ885" s="547" t="n">
        <f aca="false">IF($Y885="--","--",IF($AE885&gt;$W$4,ROUND(IF($AE885&lt;1.5,0,IF($AE885&gt;3,1.5*$AF885*$AG885,($AE885-1.5)*$AF885*$AG885)),2),0))</f>
        <v>0.56</v>
      </c>
      <c r="AK885" s="547" t="n">
        <f aca="false">IF($Y885="--","--",IF($AE885&gt;$W$4,ROUND(IF($AE885&lt;3,0,IF($AE885&gt;4.5,1.5*$AF885*$AG885,($AE885-3)*$AF885*$AG885)),2),0))</f>
        <v>0</v>
      </c>
      <c r="AL885" s="547" t="n">
        <f aca="false">IF($Y885="--","--",IF($AE885&gt;$W$4,ROUND(IF($AE885&lt;4.5,0,IF($AE885&gt;6,($AE885-4.5)*$AF885*$AG885,($AE885-4.5)*$AF885*$AG885)),2),0))</f>
        <v>0</v>
      </c>
      <c r="AM885" s="544" t="n">
        <f aca="false">IF($Y885="--","--",IF($AE885&gt;$W$4,IF($AE885&lt;=4,ROUND(($AG885*4)*($AE885+0.5)*2,2),0),0))</f>
        <v>13.79</v>
      </c>
      <c r="AN885" s="548" t="n">
        <f aca="false">IF($Y885="--","--",IF($AE885&gt;$W$4,IF($AE885&gt;4,ROUND(($AG885*4)*($AE885+0.5)*2,2),0),0))</f>
        <v>0</v>
      </c>
      <c r="AO885" s="558" t="s">
        <v>1901</v>
      </c>
      <c r="AP885" s="570" t="s">
        <v>10</v>
      </c>
      <c r="AQ885" s="571" t="s">
        <v>1924</v>
      </c>
      <c r="AR885" s="560" t="n">
        <v>0.8</v>
      </c>
      <c r="AS885" s="561"/>
      <c r="AT885" s="561"/>
      <c r="AU885" s="562" t="n">
        <v>40</v>
      </c>
      <c r="AV885" s="560" t="n">
        <f aca="false">IF($Y885="--","--",Y885+0.2)</f>
        <v>1.5</v>
      </c>
      <c r="AW885" s="564" t="s">
        <v>1151</v>
      </c>
      <c r="AX885" s="561" t="n">
        <f aca="false">AV885</f>
        <v>1.5</v>
      </c>
      <c r="AY885" s="538" t="n">
        <f aca="false">IF(D885&gt;2,AU885,AU885-AV885)</f>
        <v>38.5</v>
      </c>
      <c r="AZ885" s="538" t="n">
        <f aca="false">N885</f>
        <v>0.16</v>
      </c>
      <c r="BA885" s="538" t="n">
        <f aca="false">P885</f>
        <v>1.56</v>
      </c>
      <c r="BB885" s="537" t="n">
        <f aca="false">IF(F885=0,IF(ROUND(AY885*(((N885*P885)+(((D885+M885*2)/6)*P885))-ROUND(((D885+M885*2)^2)*((PI()*96.379/(4*360))-((SIN((96.379/2)*PI()/180))*(COS((96.379/2)*PI()/180))/4)),4)),2),ROUND(AY885*(((N885*P885)+(((D885+M885*2)/4)*P885))-ROUND(((D885+M885*2)^2)*((PI()*120/(4*360))-((SIN((120/2)*PI()/180))*(COS((120/2)*PI()/180))/4)),4)),2)),0)</f>
        <v>18.58</v>
      </c>
      <c r="BC885" s="549" t="n">
        <f aca="false">IF(F885&gt;0,ROUND(AY885*N885*P885,2),0)</f>
        <v>0</v>
      </c>
      <c r="BD885" s="549" t="n">
        <f aca="false">SUM(Q885:U885,AH885:AL885)</f>
        <v>117.93</v>
      </c>
      <c r="BE885" s="549" t="n">
        <f aca="false">IF(F885=0,ROUND((PI()*((D885+M885*2)^2)/4)*AY885,2),ROUND((D885+M885*2)*(F885+M885*2)*AY885,2))</f>
        <v>27.87</v>
      </c>
      <c r="BF885" s="572" t="n">
        <f aca="false">IF(($I885+M885-0.15)&lt;=2,($I885+M885+0.15),IF(($I885+M885)&lt;=3,2.35,($I885+M885+0.2)-0.85))</f>
        <v>1.83</v>
      </c>
      <c r="BG885" s="572" t="n">
        <f aca="false">IF(D885&gt;2,(I885-F885-M885-0.11),IF(($I885+M885)&lt;=2,0,IF(($I885+M885)&gt;3,0.85,(I885+M885+0.2-BF885))))</f>
        <v>0</v>
      </c>
      <c r="BH885" s="572" t="n">
        <f aca="false">IF(D885&gt;2,ROUND(((1.42+0.4)+(0.91+0.4))*2*BG885,2),ROUND(AV885*AX885*BF885,2))</f>
        <v>4.12</v>
      </c>
      <c r="BI885" s="572" t="n">
        <f aca="false">ROUND(((PI()*0.9^2)/4)*BG885,2)</f>
        <v>0</v>
      </c>
      <c r="BJ885" s="550" t="n">
        <f aca="false">ROUND(BD885-BE885-BH885-BI885-BB885-BC885,2)</f>
        <v>67.36</v>
      </c>
      <c r="BK885" s="516"/>
    </row>
    <row r="886" customFormat="false" ht="14.25" hidden="false" customHeight="false" outlineLevel="0" collapsed="false">
      <c r="A886" s="558" t="s">
        <v>1924</v>
      </c>
      <c r="B886" s="570" t="s">
        <v>10</v>
      </c>
      <c r="C886" s="571" t="s">
        <v>1925</v>
      </c>
      <c r="D886" s="560" t="n">
        <v>0.8</v>
      </c>
      <c r="E886" s="561"/>
      <c r="F886" s="561"/>
      <c r="G886" s="560" t="s">
        <v>1150</v>
      </c>
      <c r="H886" s="562" t="n">
        <v>30</v>
      </c>
      <c r="I886" s="563" t="n">
        <v>1.712</v>
      </c>
      <c r="J886" s="563" t="n">
        <v>1.8567</v>
      </c>
      <c r="K886" s="536" t="n">
        <v>0</v>
      </c>
      <c r="L886" s="537" t="n">
        <f aca="false">ROUND((I886+J886)/2,2)</f>
        <v>1.78</v>
      </c>
      <c r="M886" s="538" t="n">
        <f aca="false">IF(F886=0,ROUND($D886*0.1,2),IF(D886&gt;2.8,0.18,0.15))</f>
        <v>0.08</v>
      </c>
      <c r="N886" s="538" t="n">
        <f aca="false">IF(F886=0,IF(ROUND($D886/4,2),IF(ROUND(($D886*1.2)/6,2)&lt;0.1,0.1,ROUND(($D886*1.2)/6,2))),0.5)</f>
        <v>0.16</v>
      </c>
      <c r="O886" s="537" t="n">
        <f aca="false">L886+M886+N886</f>
        <v>2.02</v>
      </c>
      <c r="P886" s="537" t="n">
        <f aca="false">IF(O886&lt;2,(D886+M886*2)+0.6,(D886+M886*2)+0.6+ROUNDUP(O886-2,0)*0.1)</f>
        <v>1.66</v>
      </c>
      <c r="Q886" s="539" t="n">
        <f aca="false">IF($O886&lt;=$W$4,ROUND(IF($O886&lt;1.5,$O886*$H886*$P886,1.5*$H886*$P886),2),0)</f>
        <v>0</v>
      </c>
      <c r="R886" s="539" t="n">
        <f aca="false">IF($O886&gt;$W$4,ROUND(IF($O886&lt;1.5,$O886*$H886*$P886,1.5*$H886*$P886),2),0)</f>
        <v>74.7</v>
      </c>
      <c r="S886" s="539" t="n">
        <f aca="false">IF($O886&gt;$W$4,ROUND(IF($O886&lt;1.5,0,IF($O886&gt;3,1.5*$H886*$P886,($O886-1.5)*$H886*$P886)),2),0)</f>
        <v>25.9</v>
      </c>
      <c r="T886" s="539" t="n">
        <f aca="false">IF($O886&gt;$W$4,ROUND(IF($O886&lt;3,0,IF($O886&gt;4.5,1.5*$H886*$P886,($O886-3)*$H886*$P886)),2),0)</f>
        <v>0</v>
      </c>
      <c r="U886" s="539" t="n">
        <f aca="false">IF($O886&gt;$W$4,ROUND(IF($O886&lt;4.5,0,IF($O886&gt;6,($O886-4.5)*$H886*$P886,($O886-4.5)*$H886*$P886)),2),0)</f>
        <v>0</v>
      </c>
      <c r="V886" s="540" t="n">
        <f aca="false">IF($O886&gt;$W$4,IF($O886&lt;=4,ROUND($H886*($O886+0.5)*2,2),0),0)</f>
        <v>151.2</v>
      </c>
      <c r="W886" s="541" t="n">
        <f aca="false">IF($O886&gt;$W$4,IF($O886&gt;4,ROUND($H886*($O886+0.5)*2,2),0),0)</f>
        <v>0</v>
      </c>
      <c r="X886" s="558" t="str">
        <f aca="false">A886</f>
        <v>RH5</v>
      </c>
      <c r="Y886" s="560" t="n">
        <f aca="false">IF($D886=0.4,1.2,IF($D886=0.6,1.2,IF($D886=0.8,1.3,IF($D886=1,1.5,IF($D886=1.2,1.7,IF($D886&lt;=2,2,"--"))))))</f>
        <v>1.3</v>
      </c>
      <c r="Z886" s="564" t="s">
        <v>1151</v>
      </c>
      <c r="AA886" s="561" t="n">
        <f aca="false">Y886</f>
        <v>1.3</v>
      </c>
      <c r="AB886" s="543" t="n">
        <f aca="false">IF($Y886="--","--",I886)</f>
        <v>1.712</v>
      </c>
      <c r="AC886" s="544" t="n">
        <f aca="false">IF($Y886="--","--",IF(D886&gt;1.5,0.15,ROUND($D886*0.1,2)))</f>
        <v>0.08</v>
      </c>
      <c r="AD886" s="544" t="n">
        <f aca="false">IF($Y886="--","--",0.15)</f>
        <v>0.15</v>
      </c>
      <c r="AE886" s="545" t="n">
        <f aca="false">IF($Y886="--","--",ROUND(AB886+AC886+AD886,2))</f>
        <v>1.94</v>
      </c>
      <c r="AF886" s="565" t="n">
        <f aca="false">IF($Y886="--","--",IF($AB886&lt;=2,$Y886+1,($Y886+1)+ROUNDUP($AB886-2,0)*0.1))</f>
        <v>2.3</v>
      </c>
      <c r="AG886" s="566" t="n">
        <f aca="false">IF($D886=0.4,0.92,IF($D886=0.6,0.68,IF($D886=0.8,0.74,IF($D886=1,0.7,IF($D886=1.2,0.66,IF($D886=1.5,0.6,IF($D886&lt;=2,(2.4-(D886+0.3)),"--")))))))</f>
        <v>0.74</v>
      </c>
      <c r="AH886" s="547" t="n">
        <f aca="false">IF($Y886="--","--",IF($AE886&lt;=$W$4,ROUND(IF($AE886&lt;1.5,$AE886*$AF886*$AG886,1.5*$AF886*$AG886),2),0))</f>
        <v>0</v>
      </c>
      <c r="AI886" s="547" t="n">
        <f aca="false">IF($Y886="--","--",IF($AE886&gt;$W$4,ROUND(IF($AE886&lt;1.5,$AE886*$AF886*$AG886,1.5*$AF886*$AG886),2),0))</f>
        <v>2.55</v>
      </c>
      <c r="AJ886" s="547" t="n">
        <f aca="false">IF($Y886="--","--",IF($AE886&gt;$W$4,ROUND(IF($AE886&lt;1.5,0,IF($AE886&gt;3,1.5*$AF886*$AG886,($AE886-1.5)*$AF886*$AG886)),2),0))</f>
        <v>0.75</v>
      </c>
      <c r="AK886" s="547" t="n">
        <f aca="false">IF($Y886="--","--",IF($AE886&gt;$W$4,ROUND(IF($AE886&lt;3,0,IF($AE886&gt;4.5,1.5*$AF886*$AG886,($AE886-3)*$AF886*$AG886)),2),0))</f>
        <v>0</v>
      </c>
      <c r="AL886" s="547" t="n">
        <f aca="false">IF($Y886="--","--",IF($AE886&gt;$W$4,ROUND(IF($AE886&lt;4.5,0,IF($AE886&gt;6,($AE886-4.5)*$AF886*$AG886,($AE886-4.5)*$AF886*$AG886)),2),0))</f>
        <v>0</v>
      </c>
      <c r="AM886" s="544" t="n">
        <f aca="false">IF($Y886="--","--",IF($AE886&gt;$W$4,IF($AE886&lt;=4,ROUND(($AG886*4)*($AE886+0.5)*2,2),0),0))</f>
        <v>14.44</v>
      </c>
      <c r="AN886" s="548" t="n">
        <f aca="false">IF($Y886="--","--",IF($AE886&gt;$W$4,IF($AE886&gt;4,ROUND(($AG886*4)*($AE886+0.5)*2,2),0),0))</f>
        <v>0</v>
      </c>
      <c r="AO886" s="558" t="s">
        <v>1924</v>
      </c>
      <c r="AP886" s="570" t="s">
        <v>10</v>
      </c>
      <c r="AQ886" s="571" t="s">
        <v>1925</v>
      </c>
      <c r="AR886" s="560" t="n">
        <v>0.8</v>
      </c>
      <c r="AS886" s="561"/>
      <c r="AT886" s="561"/>
      <c r="AU886" s="562" t="n">
        <v>30</v>
      </c>
      <c r="AV886" s="560" t="n">
        <f aca="false">IF($Y886="--","--",Y886+0.2)</f>
        <v>1.5</v>
      </c>
      <c r="AW886" s="564" t="s">
        <v>1151</v>
      </c>
      <c r="AX886" s="561" t="n">
        <f aca="false">AV886</f>
        <v>1.5</v>
      </c>
      <c r="AY886" s="538" t="n">
        <f aca="false">IF(D886&gt;2,AU886,AU886-AV886)</f>
        <v>28.5</v>
      </c>
      <c r="AZ886" s="538" t="n">
        <f aca="false">N886</f>
        <v>0.16</v>
      </c>
      <c r="BA886" s="538" t="n">
        <f aca="false">P886</f>
        <v>1.66</v>
      </c>
      <c r="BB886" s="537" t="n">
        <f aca="false">IF(F886=0,IF(ROUND(AY886*(((N886*P886)+(((D886+M886*2)/6)*P886))-ROUND(((D886+M886*2)^2)*((PI()*96.379/(4*360))-((SIN((96.379/2)*PI()/180))*(COS((96.379/2)*PI()/180))/4)),4)),2),ROUND(AY886*(((N886*P886)+(((D886+M886*2)/4)*P886))-ROUND(((D886+M886*2)^2)*((PI()*120/(4*360))-((SIN((120/2)*PI()/180))*(COS((120/2)*PI()/180))/4)),4)),2)),0)</f>
        <v>14.89</v>
      </c>
      <c r="BC886" s="549" t="n">
        <f aca="false">IF(F886&gt;0,ROUND(AY886*N886*P886,2),0)</f>
        <v>0</v>
      </c>
      <c r="BD886" s="549" t="n">
        <f aca="false">SUM(Q886:U886,AH886:AL886)</f>
        <v>103.9</v>
      </c>
      <c r="BE886" s="549" t="n">
        <f aca="false">IF(F886=0,ROUND((PI()*((D886+M886*2)^2)/4)*AY886,2),ROUND((D886+M886*2)*(F886+M886*2)*AY886,2))</f>
        <v>20.63</v>
      </c>
      <c r="BF886" s="572" t="n">
        <f aca="false">IF(($I886+M886-0.15)&lt;=2,($I886+M886+0.15),IF(($I886+M886)&lt;=3,2.35,($I886+M886+0.2)-0.85))</f>
        <v>1.942</v>
      </c>
      <c r="BG886" s="572" t="n">
        <f aca="false">IF(D886&gt;2,(I886-F886-M886-0.11),IF(($I886+M886)&lt;=2,0,IF(($I886+M886)&gt;3,0.85,(I886+M886+0.2-BF886))))</f>
        <v>0</v>
      </c>
      <c r="BH886" s="572" t="n">
        <f aca="false">IF(D886&gt;2,ROUND(((1.42+0.4)+(0.91+0.4))*2*BG886,2),ROUND(AV886*AX886*BF886,2))</f>
        <v>4.37</v>
      </c>
      <c r="BI886" s="572" t="n">
        <f aca="false">ROUND(((PI()*0.9^2)/4)*BG886,2)</f>
        <v>0</v>
      </c>
      <c r="BJ886" s="550" t="n">
        <f aca="false">ROUND(BD886-BE886-BH886-BI886-BB886-BC886,2)</f>
        <v>64.01</v>
      </c>
      <c r="BK886" s="516"/>
    </row>
    <row r="887" customFormat="false" ht="14.25" hidden="false" customHeight="false" outlineLevel="0" collapsed="false">
      <c r="A887" s="558" t="s">
        <v>1925</v>
      </c>
      <c r="B887" s="570" t="s">
        <v>10</v>
      </c>
      <c r="C887" s="571" t="s">
        <v>1926</v>
      </c>
      <c r="D887" s="560" t="n">
        <v>0.8</v>
      </c>
      <c r="E887" s="561"/>
      <c r="F887" s="561"/>
      <c r="G887" s="560" t="s">
        <v>1150</v>
      </c>
      <c r="H887" s="562" t="n">
        <v>30</v>
      </c>
      <c r="I887" s="563" t="n">
        <v>1.8567</v>
      </c>
      <c r="J887" s="563" t="n">
        <v>1.6486</v>
      </c>
      <c r="K887" s="536" t="n">
        <v>0</v>
      </c>
      <c r="L887" s="537" t="n">
        <f aca="false">ROUND((I887+J887)/2,2)</f>
        <v>1.75</v>
      </c>
      <c r="M887" s="538" t="n">
        <f aca="false">IF(F887=0,ROUND($D887*0.1,2),IF(D887&gt;2.8,0.18,0.15))</f>
        <v>0.08</v>
      </c>
      <c r="N887" s="538" t="n">
        <f aca="false">IF(F887=0,IF(ROUND($D887/4,2),IF(ROUND(($D887*1.2)/6,2)&lt;0.1,0.1,ROUND(($D887*1.2)/6,2))),0.5)</f>
        <v>0.16</v>
      </c>
      <c r="O887" s="537" t="n">
        <f aca="false">L887+M887+N887</f>
        <v>1.99</v>
      </c>
      <c r="P887" s="537" t="n">
        <f aca="false">IF(O887&lt;2,(D887+M887*2)+0.6,(D887+M887*2)+0.6+ROUNDUP(O887-2,0)*0.1)</f>
        <v>1.56</v>
      </c>
      <c r="Q887" s="539" t="n">
        <f aca="false">IF($O887&lt;=$W$4,ROUND(IF($O887&lt;1.5,$O887*$H887*$P887,1.5*$H887*$P887),2),0)</f>
        <v>0</v>
      </c>
      <c r="R887" s="539" t="n">
        <f aca="false">IF($O887&gt;$W$4,ROUND(IF($O887&lt;1.5,$O887*$H887*$P887,1.5*$H887*$P887),2),0)</f>
        <v>70.2</v>
      </c>
      <c r="S887" s="539" t="n">
        <f aca="false">IF($O887&gt;$W$4,ROUND(IF($O887&lt;1.5,0,IF($O887&gt;3,1.5*$H887*$P887,($O887-1.5)*$H887*$P887)),2),0)</f>
        <v>22.93</v>
      </c>
      <c r="T887" s="539" t="n">
        <f aca="false">IF($O887&gt;$W$4,ROUND(IF($O887&lt;3,0,IF($O887&gt;4.5,1.5*$H887*$P887,($O887-3)*$H887*$P887)),2),0)</f>
        <v>0</v>
      </c>
      <c r="U887" s="539" t="n">
        <f aca="false">IF($O887&gt;$W$4,ROUND(IF($O887&lt;4.5,0,IF($O887&gt;6,($O887-4.5)*$H887*$P887,($O887-4.5)*$H887*$P887)),2),0)</f>
        <v>0</v>
      </c>
      <c r="V887" s="540" t="n">
        <f aca="false">IF($O887&gt;$W$4,IF($O887&lt;=4,ROUND($H887*($O887+0.5)*2,2),0),0)</f>
        <v>149.4</v>
      </c>
      <c r="W887" s="541" t="n">
        <f aca="false">IF($O887&gt;$W$4,IF($O887&gt;4,ROUND($H887*($O887+0.5)*2,2),0),0)</f>
        <v>0</v>
      </c>
      <c r="X887" s="558" t="str">
        <f aca="false">A887</f>
        <v>RH6</v>
      </c>
      <c r="Y887" s="560" t="n">
        <f aca="false">IF($D887=0.4,1.2,IF($D887=0.6,1.2,IF($D887=0.8,1.3,IF($D887=1,1.5,IF($D887=1.2,1.7,IF($D887&lt;=2,2,"--"))))))</f>
        <v>1.3</v>
      </c>
      <c r="Z887" s="564" t="s">
        <v>1151</v>
      </c>
      <c r="AA887" s="561" t="n">
        <f aca="false">Y887</f>
        <v>1.3</v>
      </c>
      <c r="AB887" s="543" t="n">
        <f aca="false">IF($Y887="--","--",I887)</f>
        <v>1.8567</v>
      </c>
      <c r="AC887" s="544" t="n">
        <f aca="false">IF($Y887="--","--",IF(D887&gt;1.5,0.15,ROUND($D887*0.1,2)))</f>
        <v>0.08</v>
      </c>
      <c r="AD887" s="544" t="n">
        <f aca="false">IF($Y887="--","--",0.15)</f>
        <v>0.15</v>
      </c>
      <c r="AE887" s="545" t="n">
        <f aca="false">IF($Y887="--","--",ROUND(AB887+AC887+AD887,2))</f>
        <v>2.09</v>
      </c>
      <c r="AF887" s="565" t="n">
        <f aca="false">IF($Y887="--","--",IF($AB887&lt;=2,$Y887+1,($Y887+1)+ROUNDUP($AB887-2,0)*0.1))</f>
        <v>2.3</v>
      </c>
      <c r="AG887" s="566" t="n">
        <f aca="false">IF($D887=0.4,0.92,IF($D887=0.6,0.68,IF($D887=0.8,0.74,IF($D887=1,0.7,IF($D887=1.2,0.66,IF($D887=1.5,0.6,IF($D887&lt;=2,(2.4-(D887+0.3)),"--")))))))</f>
        <v>0.74</v>
      </c>
      <c r="AH887" s="547" t="n">
        <f aca="false">IF($Y887="--","--",IF($AE887&lt;=$W$4,ROUND(IF($AE887&lt;1.5,$AE887*$AF887*$AG887,1.5*$AF887*$AG887),2),0))</f>
        <v>0</v>
      </c>
      <c r="AI887" s="547" t="n">
        <f aca="false">IF($Y887="--","--",IF($AE887&gt;$W$4,ROUND(IF($AE887&lt;1.5,$AE887*$AF887*$AG887,1.5*$AF887*$AG887),2),0))</f>
        <v>2.55</v>
      </c>
      <c r="AJ887" s="547" t="n">
        <f aca="false">IF($Y887="--","--",IF($AE887&gt;$W$4,ROUND(IF($AE887&lt;1.5,0,IF($AE887&gt;3,1.5*$AF887*$AG887,($AE887-1.5)*$AF887*$AG887)),2),0))</f>
        <v>1</v>
      </c>
      <c r="AK887" s="547" t="n">
        <f aca="false">IF($Y887="--","--",IF($AE887&gt;$W$4,ROUND(IF($AE887&lt;3,0,IF($AE887&gt;4.5,1.5*$AF887*$AG887,($AE887-3)*$AF887*$AG887)),2),0))</f>
        <v>0</v>
      </c>
      <c r="AL887" s="547" t="n">
        <f aca="false">IF($Y887="--","--",IF($AE887&gt;$W$4,ROUND(IF($AE887&lt;4.5,0,IF($AE887&gt;6,($AE887-4.5)*$AF887*$AG887,($AE887-4.5)*$AF887*$AG887)),2),0))</f>
        <v>0</v>
      </c>
      <c r="AM887" s="544" t="n">
        <f aca="false">IF($Y887="--","--",IF($AE887&gt;$W$4,IF($AE887&lt;=4,ROUND(($AG887*4)*($AE887+0.5)*2,2),0),0))</f>
        <v>15.33</v>
      </c>
      <c r="AN887" s="548" t="n">
        <f aca="false">IF($Y887="--","--",IF($AE887&gt;$W$4,IF($AE887&gt;4,ROUND(($AG887*4)*($AE887+0.5)*2,2),0),0))</f>
        <v>0</v>
      </c>
      <c r="AO887" s="558" t="s">
        <v>1925</v>
      </c>
      <c r="AP887" s="570" t="s">
        <v>10</v>
      </c>
      <c r="AQ887" s="571" t="s">
        <v>1926</v>
      </c>
      <c r="AR887" s="560" t="n">
        <v>0.8</v>
      </c>
      <c r="AS887" s="561"/>
      <c r="AT887" s="561"/>
      <c r="AU887" s="562" t="n">
        <v>30</v>
      </c>
      <c r="AV887" s="560" t="n">
        <f aca="false">IF($Y887="--","--",Y887+0.2)</f>
        <v>1.5</v>
      </c>
      <c r="AW887" s="564" t="s">
        <v>1151</v>
      </c>
      <c r="AX887" s="561" t="n">
        <f aca="false">AV887</f>
        <v>1.5</v>
      </c>
      <c r="AY887" s="538" t="n">
        <f aca="false">IF(D887&gt;2,AU887,AU887-AV887)</f>
        <v>28.5</v>
      </c>
      <c r="AZ887" s="538" t="n">
        <f aca="false">N887</f>
        <v>0.16</v>
      </c>
      <c r="BA887" s="538" t="n">
        <f aca="false">P887</f>
        <v>1.56</v>
      </c>
      <c r="BB887" s="537" t="n">
        <f aca="false">IF(F887=0,IF(ROUND(AY887*(((N887*P887)+(((D887+M887*2)/6)*P887))-ROUND(((D887+M887*2)^2)*((PI()*96.379/(4*360))-((SIN((96.379/2)*PI()/180))*(COS((96.379/2)*PI()/180))/4)),4)),2),ROUND(AY887*(((N887*P887)+(((D887+M887*2)/4)*P887))-ROUND(((D887+M887*2)^2)*((PI()*120/(4*360))-((SIN((120/2)*PI()/180))*(COS((120/2)*PI()/180))/4)),4)),2)),0)</f>
        <v>13.75</v>
      </c>
      <c r="BC887" s="549" t="n">
        <f aca="false">IF(F887&gt;0,ROUND(AY887*N887*P887,2),0)</f>
        <v>0</v>
      </c>
      <c r="BD887" s="549" t="n">
        <f aca="false">SUM(Q887:U887,AH887:AL887)</f>
        <v>96.68</v>
      </c>
      <c r="BE887" s="549" t="n">
        <f aca="false">IF(F887=0,ROUND((PI()*((D887+M887*2)^2)/4)*AY887,2),ROUND((D887+M887*2)*(F887+M887*2)*AY887,2))</f>
        <v>20.63</v>
      </c>
      <c r="BF887" s="572" t="n">
        <f aca="false">IF(($I887+M887-0.15)&lt;=2,($I887+M887+0.15),IF(($I887+M887)&lt;=3,2.35,($I887+M887+0.2)-0.85))</f>
        <v>2.0867</v>
      </c>
      <c r="BG887" s="572" t="n">
        <f aca="false">IF(D887&gt;2,(I887-F887-M887-0.11),IF(($I887+M887)&lt;=2,0,IF(($I887+M887)&gt;3,0.85,(I887+M887+0.2-BF887))))</f>
        <v>0</v>
      </c>
      <c r="BH887" s="572" t="n">
        <f aca="false">IF(D887&gt;2,ROUND(((1.42+0.4)+(0.91+0.4))*2*BG887,2),ROUND(AV887*AX887*BF887,2))</f>
        <v>4.7</v>
      </c>
      <c r="BI887" s="572" t="n">
        <f aca="false">ROUND(((PI()*0.9^2)/4)*BG887,2)</f>
        <v>0</v>
      </c>
      <c r="BJ887" s="550" t="n">
        <f aca="false">ROUND(BD887-BE887-BH887-BI887-BB887-BC887,2)</f>
        <v>57.6</v>
      </c>
      <c r="BK887" s="516"/>
    </row>
    <row r="888" customFormat="false" ht="14.25" hidden="false" customHeight="false" outlineLevel="0" collapsed="false">
      <c r="A888" s="558" t="s">
        <v>1926</v>
      </c>
      <c r="B888" s="570" t="s">
        <v>10</v>
      </c>
      <c r="C888" s="571" t="s">
        <v>1927</v>
      </c>
      <c r="D888" s="560" t="n">
        <v>0.8</v>
      </c>
      <c r="E888" s="561"/>
      <c r="F888" s="561"/>
      <c r="G888" s="560" t="s">
        <v>1150</v>
      </c>
      <c r="H888" s="562" t="n">
        <v>29</v>
      </c>
      <c r="I888" s="563" t="n">
        <v>1.6486</v>
      </c>
      <c r="J888" s="563" t="n">
        <v>1.6</v>
      </c>
      <c r="K888" s="536" t="n">
        <v>0</v>
      </c>
      <c r="L888" s="537" t="n">
        <f aca="false">ROUND((I888+J888)/2,2)</f>
        <v>1.62</v>
      </c>
      <c r="M888" s="538" t="n">
        <f aca="false">IF(F888=0,ROUND($D888*0.1,2),IF(D888&gt;2.8,0.18,0.15))</f>
        <v>0.08</v>
      </c>
      <c r="N888" s="538" t="n">
        <f aca="false">IF(F888=0,IF(ROUND($D888/4,2),IF(ROUND(($D888*1.2)/6,2)&lt;0.1,0.1,ROUND(($D888*1.2)/6,2))),0.5)</f>
        <v>0.16</v>
      </c>
      <c r="O888" s="537" t="n">
        <f aca="false">L888+M888+N888</f>
        <v>1.86</v>
      </c>
      <c r="P888" s="537" t="n">
        <f aca="false">IF(O888&lt;2,(D888+M888*2)+0.6,(D888+M888*2)+0.6+ROUNDUP(O888-2,0)*0.1)</f>
        <v>1.56</v>
      </c>
      <c r="Q888" s="539" t="n">
        <f aca="false">IF($O888&lt;=$W$4,ROUND(IF($O888&lt;1.5,$O888*$H888*$P888,1.5*$H888*$P888),2),0)</f>
        <v>0</v>
      </c>
      <c r="R888" s="539" t="n">
        <f aca="false">IF($O888&gt;$W$4,ROUND(IF($O888&lt;1.5,$O888*$H888*$P888,1.5*$H888*$P888),2),0)</f>
        <v>67.86</v>
      </c>
      <c r="S888" s="539" t="n">
        <f aca="false">IF($O888&gt;$W$4,ROUND(IF($O888&lt;1.5,0,IF($O888&gt;3,1.5*$H888*$P888,($O888-1.5)*$H888*$P888)),2),0)</f>
        <v>16.29</v>
      </c>
      <c r="T888" s="539" t="n">
        <f aca="false">IF($O888&gt;$W$4,ROUND(IF($O888&lt;3,0,IF($O888&gt;4.5,1.5*$H888*$P888,($O888-3)*$H888*$P888)),2),0)</f>
        <v>0</v>
      </c>
      <c r="U888" s="539" t="n">
        <f aca="false">IF($O888&gt;$W$4,ROUND(IF($O888&lt;4.5,0,IF($O888&gt;6,($O888-4.5)*$H888*$P888,($O888-4.5)*$H888*$P888)),2),0)</f>
        <v>0</v>
      </c>
      <c r="V888" s="540" t="n">
        <f aca="false">IF($O888&gt;$W$4,IF($O888&lt;=4,ROUND($H888*($O888+0.5)*2,2),0),0)</f>
        <v>136.88</v>
      </c>
      <c r="W888" s="541" t="n">
        <f aca="false">IF($O888&gt;$W$4,IF($O888&gt;4,ROUND($H888*($O888+0.5)*2,2),0),0)</f>
        <v>0</v>
      </c>
      <c r="X888" s="558" t="str">
        <f aca="false">A888</f>
        <v>RH7</v>
      </c>
      <c r="Y888" s="560" t="n">
        <f aca="false">IF($D888=0.4,1.2,IF($D888=0.6,1.2,IF($D888=0.8,1.3,IF($D888=1,1.5,IF($D888=1.2,1.7,IF($D888&lt;=2,2,"--"))))))</f>
        <v>1.3</v>
      </c>
      <c r="Z888" s="564" t="s">
        <v>1151</v>
      </c>
      <c r="AA888" s="561" t="n">
        <f aca="false">Y888</f>
        <v>1.3</v>
      </c>
      <c r="AB888" s="543" t="n">
        <f aca="false">IF($Y888="--","--",I888)</f>
        <v>1.6486</v>
      </c>
      <c r="AC888" s="544" t="n">
        <f aca="false">IF($Y888="--","--",IF(D888&gt;1.5,0.15,ROUND($D888*0.1,2)))</f>
        <v>0.08</v>
      </c>
      <c r="AD888" s="544" t="n">
        <f aca="false">IF($Y888="--","--",0.15)</f>
        <v>0.15</v>
      </c>
      <c r="AE888" s="545" t="n">
        <f aca="false">IF($Y888="--","--",ROUND(AB888+AC888+AD888,2))</f>
        <v>1.88</v>
      </c>
      <c r="AF888" s="565" t="n">
        <f aca="false">IF($Y888="--","--",IF($AB888&lt;=2,$Y888+1,($Y888+1)+ROUNDUP($AB888-2,0)*0.1))</f>
        <v>2.3</v>
      </c>
      <c r="AG888" s="566" t="n">
        <f aca="false">IF($D888=0.4,0.92,IF($D888=0.6,0.68,IF($D888=0.8,0.74,IF($D888=1,0.7,IF($D888=1.2,0.66,IF($D888=1.5,0.6,IF($D888&lt;=2,(2.4-(D888+0.3)),"--")))))))</f>
        <v>0.74</v>
      </c>
      <c r="AH888" s="547" t="n">
        <f aca="false">IF($Y888="--","--",IF($AE888&lt;=$W$4,ROUND(IF($AE888&lt;1.5,$AE888*$AF888*$AG888,1.5*$AF888*$AG888),2),0))</f>
        <v>0</v>
      </c>
      <c r="AI888" s="547" t="n">
        <f aca="false">IF($Y888="--","--",IF($AE888&gt;$W$4,ROUND(IF($AE888&lt;1.5,$AE888*$AF888*$AG888,1.5*$AF888*$AG888),2),0))</f>
        <v>2.55</v>
      </c>
      <c r="AJ888" s="547" t="n">
        <f aca="false">IF($Y888="--","--",IF($AE888&gt;$W$4,ROUND(IF($AE888&lt;1.5,0,IF($AE888&gt;3,1.5*$AF888*$AG888,($AE888-1.5)*$AF888*$AG888)),2),0))</f>
        <v>0.65</v>
      </c>
      <c r="AK888" s="547" t="n">
        <f aca="false">IF($Y888="--","--",IF($AE888&gt;$W$4,ROUND(IF($AE888&lt;3,0,IF($AE888&gt;4.5,1.5*$AF888*$AG888,($AE888-3)*$AF888*$AG888)),2),0))</f>
        <v>0</v>
      </c>
      <c r="AL888" s="547" t="n">
        <f aca="false">IF($Y888="--","--",IF($AE888&gt;$W$4,ROUND(IF($AE888&lt;4.5,0,IF($AE888&gt;6,($AE888-4.5)*$AF888*$AG888,($AE888-4.5)*$AF888*$AG888)),2),0))</f>
        <v>0</v>
      </c>
      <c r="AM888" s="544" t="n">
        <f aca="false">IF($Y888="--","--",IF($AE888&gt;$W$4,IF($AE888&lt;=4,ROUND(($AG888*4)*($AE888+0.5)*2,2),0),0))</f>
        <v>14.09</v>
      </c>
      <c r="AN888" s="548" t="n">
        <f aca="false">IF($Y888="--","--",IF($AE888&gt;$W$4,IF($AE888&gt;4,ROUND(($AG888*4)*($AE888+0.5)*2,2),0),0))</f>
        <v>0</v>
      </c>
      <c r="AO888" s="558" t="s">
        <v>1926</v>
      </c>
      <c r="AP888" s="570" t="s">
        <v>10</v>
      </c>
      <c r="AQ888" s="571" t="s">
        <v>1927</v>
      </c>
      <c r="AR888" s="560" t="n">
        <v>0.8</v>
      </c>
      <c r="AS888" s="561"/>
      <c r="AT888" s="561"/>
      <c r="AU888" s="562" t="n">
        <v>29</v>
      </c>
      <c r="AV888" s="560" t="n">
        <f aca="false">IF($Y888="--","--",Y888+0.2)</f>
        <v>1.5</v>
      </c>
      <c r="AW888" s="564" t="s">
        <v>1151</v>
      </c>
      <c r="AX888" s="561" t="n">
        <f aca="false">AV888</f>
        <v>1.5</v>
      </c>
      <c r="AY888" s="538" t="n">
        <f aca="false">IF(D888&gt;2,AU888,AU888-AV888)</f>
        <v>27.5</v>
      </c>
      <c r="AZ888" s="538" t="n">
        <f aca="false">N888</f>
        <v>0.16</v>
      </c>
      <c r="BA888" s="538" t="n">
        <f aca="false">P888</f>
        <v>1.56</v>
      </c>
      <c r="BB888" s="537" t="n">
        <f aca="false">IF(F888=0,IF(ROUND(AY888*(((N888*P888)+(((D888+M888*2)/6)*P888))-ROUND(((D888+M888*2)^2)*((PI()*96.379/(4*360))-((SIN((96.379/2)*PI()/180))*(COS((96.379/2)*PI()/180))/4)),4)),2),ROUND(AY888*(((N888*P888)+(((D888+M888*2)/4)*P888))-ROUND(((D888+M888*2)^2)*((PI()*120/(4*360))-((SIN((120/2)*PI()/180))*(COS((120/2)*PI()/180))/4)),4)),2)),0)</f>
        <v>13.27</v>
      </c>
      <c r="BC888" s="549" t="n">
        <f aca="false">IF(F888&gt;0,ROUND(AY888*N888*P888,2),0)</f>
        <v>0</v>
      </c>
      <c r="BD888" s="549" t="n">
        <f aca="false">SUM(Q888:U888,AH888:AL888)</f>
        <v>87.35</v>
      </c>
      <c r="BE888" s="549" t="n">
        <f aca="false">IF(F888=0,ROUND((PI()*((D888+M888*2)^2)/4)*AY888,2),ROUND((D888+M888*2)*(F888+M888*2)*AY888,2))</f>
        <v>19.91</v>
      </c>
      <c r="BF888" s="572" t="n">
        <f aca="false">IF(($I888+M888-0.15)&lt;=2,($I888+M888+0.15),IF(($I888+M888)&lt;=3,2.35,($I888+M888+0.2)-0.85))</f>
        <v>1.8786</v>
      </c>
      <c r="BG888" s="572" t="n">
        <f aca="false">IF(D888&gt;2,(I888-F888-M888-0.11),IF(($I888+M888)&lt;=2,0,IF(($I888+M888)&gt;3,0.85,(I888+M888+0.2-BF888))))</f>
        <v>0</v>
      </c>
      <c r="BH888" s="572" t="n">
        <f aca="false">IF(D888&gt;2,ROUND(((1.42+0.4)+(0.91+0.4))*2*BG888,2),ROUND(AV888*AX888*BF888,2))</f>
        <v>4.23</v>
      </c>
      <c r="BI888" s="572" t="n">
        <f aca="false">ROUND(((PI()*0.9^2)/4)*BG888,2)</f>
        <v>0</v>
      </c>
      <c r="BJ888" s="550" t="n">
        <f aca="false">ROUND(BD888-BE888-BH888-BI888-BB888-BC888,2)</f>
        <v>49.94</v>
      </c>
      <c r="BK888" s="516"/>
    </row>
    <row r="889" customFormat="false" ht="14.25" hidden="false" customHeight="false" outlineLevel="0" collapsed="false">
      <c r="A889" s="558" t="s">
        <v>1927</v>
      </c>
      <c r="B889" s="570" t="s">
        <v>10</v>
      </c>
      <c r="C889" s="571" t="s">
        <v>1905</v>
      </c>
      <c r="D889" s="560" t="n">
        <v>0.8</v>
      </c>
      <c r="E889" s="561"/>
      <c r="F889" s="561"/>
      <c r="G889" s="560" t="s">
        <v>1150</v>
      </c>
      <c r="H889" s="562" t="n">
        <v>40</v>
      </c>
      <c r="I889" s="563" t="n">
        <v>1.6</v>
      </c>
      <c r="J889" s="563" t="n">
        <v>1.6</v>
      </c>
      <c r="K889" s="536" t="n">
        <v>0.248</v>
      </c>
      <c r="L889" s="537" t="n">
        <f aca="false">ROUND((I889+J889)/2,2)</f>
        <v>1.6</v>
      </c>
      <c r="M889" s="538" t="n">
        <f aca="false">IF(F889=0,ROUND($D889*0.1,2),IF(D889&gt;2.8,0.18,0.15))</f>
        <v>0.08</v>
      </c>
      <c r="N889" s="538" t="n">
        <f aca="false">IF(F889=0,IF(ROUND($D889/4,2),IF(ROUND(($D889*1.2)/6,2)&lt;0.1,0.1,ROUND(($D889*1.2)/6,2))),0.5)</f>
        <v>0.16</v>
      </c>
      <c r="O889" s="537" t="n">
        <f aca="false">L889+M889+N889</f>
        <v>1.84</v>
      </c>
      <c r="P889" s="537" t="n">
        <f aca="false">IF(O889&lt;2,(D889+M889*2)+0.6,(D889+M889*2)+0.6+ROUNDUP(O889-2,0)*0.1)</f>
        <v>1.56</v>
      </c>
      <c r="Q889" s="539" t="n">
        <f aca="false">IF($O889&lt;=$W$4,ROUND(IF($O889&lt;1.5,$O889*$H889*$P889,1.5*$H889*$P889),2),0)</f>
        <v>0</v>
      </c>
      <c r="R889" s="539" t="n">
        <f aca="false">IF($O889&gt;$W$4,ROUND(IF($O889&lt;1.5,$O889*$H889*$P889,1.5*$H889*$P889),2),0)</f>
        <v>93.6</v>
      </c>
      <c r="S889" s="539" t="n">
        <f aca="false">IF($O889&gt;$W$4,ROUND(IF($O889&lt;1.5,0,IF($O889&gt;3,1.5*$H889*$P889,($O889-1.5)*$H889*$P889)),2),0)</f>
        <v>21.22</v>
      </c>
      <c r="T889" s="539" t="n">
        <f aca="false">IF($O889&gt;$W$4,ROUND(IF($O889&lt;3,0,IF($O889&gt;4.5,1.5*$H889*$P889,($O889-3)*$H889*$P889)),2),0)</f>
        <v>0</v>
      </c>
      <c r="U889" s="539" t="n">
        <f aca="false">IF($O889&gt;$W$4,ROUND(IF($O889&lt;4.5,0,IF($O889&gt;6,($O889-4.5)*$H889*$P889,($O889-4.5)*$H889*$P889)),2),0)</f>
        <v>0</v>
      </c>
      <c r="V889" s="540" t="n">
        <f aca="false">IF($O889&gt;$W$4,IF($O889&lt;=4,ROUND($H889*($O889+0.5)*2,2),0),0)</f>
        <v>187.2</v>
      </c>
      <c r="W889" s="541" t="n">
        <f aca="false">IF($O889&gt;$W$4,IF($O889&gt;4,ROUND($H889*($O889+0.5)*2,2),0),0)</f>
        <v>0</v>
      </c>
      <c r="X889" s="558" t="str">
        <f aca="false">A889</f>
        <v>RH8</v>
      </c>
      <c r="Y889" s="560" t="n">
        <f aca="false">IF($D889=0.4,1.2,IF($D889=0.6,1.2,IF($D889=0.8,1.3,IF($D889=1,1.5,IF($D889=1.2,1.7,IF($D889&lt;=2,2,"--"))))))</f>
        <v>1.3</v>
      </c>
      <c r="Z889" s="564" t="s">
        <v>1151</v>
      </c>
      <c r="AA889" s="561" t="n">
        <f aca="false">Y889</f>
        <v>1.3</v>
      </c>
      <c r="AB889" s="543" t="n">
        <f aca="false">IF($Y889="--","--",I889)</f>
        <v>1.6</v>
      </c>
      <c r="AC889" s="544" t="n">
        <f aca="false">IF($Y889="--","--",IF(D889&gt;1.5,0.15,ROUND($D889*0.1,2)))</f>
        <v>0.08</v>
      </c>
      <c r="AD889" s="544" t="n">
        <f aca="false">IF($Y889="--","--",0.15)</f>
        <v>0.15</v>
      </c>
      <c r="AE889" s="545" t="n">
        <f aca="false">IF($Y889="--","--",ROUND(AB889+AC889+AD889,2))</f>
        <v>1.83</v>
      </c>
      <c r="AF889" s="565" t="n">
        <f aca="false">IF($Y889="--","--",IF($AB889&lt;=2,$Y889+1,($Y889+1)+ROUNDUP($AB889-2,0)*0.1))</f>
        <v>2.3</v>
      </c>
      <c r="AG889" s="566" t="n">
        <f aca="false">IF($D889=0.4,0.92,IF($D889=0.6,0.68,IF($D889=0.8,0.74,IF($D889=1,0.7,IF($D889=1.2,0.66,IF($D889=1.5,0.6,IF($D889&lt;=2,(2.4-(D889+0.3)),"--")))))))</f>
        <v>0.74</v>
      </c>
      <c r="AH889" s="547" t="n">
        <f aca="false">IF($Y889="--","--",IF($AE889&lt;=$W$4,ROUND(IF($AE889&lt;1.5,$AE889*$AF889*$AG889,1.5*$AF889*$AG889),2),0))</f>
        <v>0</v>
      </c>
      <c r="AI889" s="547" t="n">
        <f aca="false">IF($Y889="--","--",IF($AE889&gt;$W$4,ROUND(IF($AE889&lt;1.5,$AE889*$AF889*$AG889,1.5*$AF889*$AG889),2),0))</f>
        <v>2.55</v>
      </c>
      <c r="AJ889" s="547" t="n">
        <f aca="false">IF($Y889="--","--",IF($AE889&gt;$W$4,ROUND(IF($AE889&lt;1.5,0,IF($AE889&gt;3,1.5*$AF889*$AG889,($AE889-1.5)*$AF889*$AG889)),2),0))</f>
        <v>0.56</v>
      </c>
      <c r="AK889" s="547" t="n">
        <f aca="false">IF($Y889="--","--",IF($AE889&gt;$W$4,ROUND(IF($AE889&lt;3,0,IF($AE889&gt;4.5,1.5*$AF889*$AG889,($AE889-3)*$AF889*$AG889)),2),0))</f>
        <v>0</v>
      </c>
      <c r="AL889" s="547" t="n">
        <f aca="false">IF($Y889="--","--",IF($AE889&gt;$W$4,ROUND(IF($AE889&lt;4.5,0,IF($AE889&gt;6,($AE889-4.5)*$AF889*$AG889,($AE889-4.5)*$AF889*$AG889)),2),0))</f>
        <v>0</v>
      </c>
      <c r="AM889" s="544" t="n">
        <f aca="false">IF($Y889="--","--",IF($AE889&gt;$W$4,IF($AE889&lt;=4,ROUND(($AG889*4)*($AE889+0.5)*2,2),0),0))</f>
        <v>13.79</v>
      </c>
      <c r="AN889" s="548" t="n">
        <f aca="false">IF($Y889="--","--",IF($AE889&gt;$W$4,IF($AE889&gt;4,ROUND(($AG889*4)*($AE889+0.5)*2,2),0),0))</f>
        <v>0</v>
      </c>
      <c r="AO889" s="558" t="s">
        <v>1927</v>
      </c>
      <c r="AP889" s="570" t="s">
        <v>10</v>
      </c>
      <c r="AQ889" s="571" t="s">
        <v>1905</v>
      </c>
      <c r="AR889" s="560" t="n">
        <v>0.8</v>
      </c>
      <c r="AS889" s="561"/>
      <c r="AT889" s="561"/>
      <c r="AU889" s="562" t="n">
        <v>40</v>
      </c>
      <c r="AV889" s="560" t="n">
        <f aca="false">IF($Y889="--","--",Y889+0.2)</f>
        <v>1.5</v>
      </c>
      <c r="AW889" s="564" t="s">
        <v>1151</v>
      </c>
      <c r="AX889" s="561" t="n">
        <f aca="false">AV889</f>
        <v>1.5</v>
      </c>
      <c r="AY889" s="538" t="n">
        <f aca="false">IF(D889&gt;2,AU889,AU889-AV889)</f>
        <v>38.5</v>
      </c>
      <c r="AZ889" s="538" t="n">
        <f aca="false">N889</f>
        <v>0.16</v>
      </c>
      <c r="BA889" s="538" t="n">
        <f aca="false">P889</f>
        <v>1.56</v>
      </c>
      <c r="BB889" s="537" t="n">
        <f aca="false">IF(F889=0,IF(ROUND(AY889*(((N889*P889)+(((D889+M889*2)/6)*P889))-ROUND(((D889+M889*2)^2)*((PI()*96.379/(4*360))-((SIN((96.379/2)*PI()/180))*(COS((96.379/2)*PI()/180))/4)),4)),2),ROUND(AY889*(((N889*P889)+(((D889+M889*2)/4)*P889))-ROUND(((D889+M889*2)^2)*((PI()*120/(4*360))-((SIN((120/2)*PI()/180))*(COS((120/2)*PI()/180))/4)),4)),2)),0)</f>
        <v>18.58</v>
      </c>
      <c r="BC889" s="549" t="n">
        <f aca="false">IF(F889&gt;0,ROUND(AY889*N889*P889,2),0)</f>
        <v>0</v>
      </c>
      <c r="BD889" s="549" t="n">
        <f aca="false">SUM(Q889:U889,AH889:AL889)</f>
        <v>117.93</v>
      </c>
      <c r="BE889" s="549" t="n">
        <f aca="false">IF(F889=0,ROUND((PI()*((D889+M889*2)^2)/4)*AY889,2),ROUND((D889+M889*2)*(F889+M889*2)*AY889,2))</f>
        <v>27.87</v>
      </c>
      <c r="BF889" s="572" t="n">
        <f aca="false">IF(($I889+M889-0.15)&lt;=2,($I889+M889+0.15),IF(($I889+M889)&lt;=3,2.35,($I889+M889+0.2)-0.85))</f>
        <v>1.83</v>
      </c>
      <c r="BG889" s="572" t="n">
        <f aca="false">IF(D889&gt;2,(I889-F889-M889-0.11),IF(($I889+M889)&lt;=2,0,IF(($I889+M889)&gt;3,0.85,(I889+M889+0.2-BF889))))</f>
        <v>0</v>
      </c>
      <c r="BH889" s="572" t="n">
        <f aca="false">IF(D889&gt;2,ROUND(((1.42+0.4)+(0.91+0.4))*2*BG889,2),ROUND(AV889*AX889*BF889,2))</f>
        <v>4.12</v>
      </c>
      <c r="BI889" s="572" t="n">
        <f aca="false">ROUND(((PI()*0.9^2)/4)*BG889,2)</f>
        <v>0</v>
      </c>
      <c r="BJ889" s="550" t="n">
        <f aca="false">ROUND(BD889-BE889-BH889-BI889-BB889-BC889,2)</f>
        <v>67.36</v>
      </c>
      <c r="BK889" s="516"/>
    </row>
    <row r="890" customFormat="false" ht="14.25" hidden="false" customHeight="false" outlineLevel="0" collapsed="false">
      <c r="A890" s="558" t="s">
        <v>1905</v>
      </c>
      <c r="B890" s="570" t="s">
        <v>10</v>
      </c>
      <c r="C890" s="571" t="s">
        <v>1928</v>
      </c>
      <c r="D890" s="560" t="n">
        <v>1</v>
      </c>
      <c r="E890" s="561"/>
      <c r="F890" s="561"/>
      <c r="G890" s="560" t="s">
        <v>1155</v>
      </c>
      <c r="H890" s="562" t="n">
        <v>21</v>
      </c>
      <c r="I890" s="563" t="n">
        <v>1.848</v>
      </c>
      <c r="J890" s="563" t="n">
        <v>2.1318</v>
      </c>
      <c r="K890" s="536" t="n">
        <v>0</v>
      </c>
      <c r="L890" s="537" t="n">
        <f aca="false">ROUND((I890+J890)/2,2)</f>
        <v>1.99</v>
      </c>
      <c r="M890" s="538" t="n">
        <f aca="false">IF(F890=0,ROUND($D890*0.1,2),IF(D890&gt;2.8,0.18,0.15))</f>
        <v>0.1</v>
      </c>
      <c r="N890" s="538" t="n">
        <f aca="false">IF(F890=0,IF(ROUND($D890/4,2),IF(ROUND(($D890*1.2)/6,2)&lt;0.1,0.1,ROUND(($D890*1.2)/6,2))),0.5)</f>
        <v>0.2</v>
      </c>
      <c r="O890" s="537" t="n">
        <f aca="false">L890+M890+N890</f>
        <v>2.29</v>
      </c>
      <c r="P890" s="537" t="n">
        <f aca="false">IF(O890&lt;2,(D890+M890*2)+0.6,(D890+M890*2)+0.6+ROUNDUP(O890-2,0)*0.1)</f>
        <v>1.9</v>
      </c>
      <c r="Q890" s="539" t="n">
        <f aca="false">IF($O890&lt;=$W$4,ROUND(IF($O890&lt;1.5,$O890*$H890*$P890,1.5*$H890*$P890),2),0)</f>
        <v>0</v>
      </c>
      <c r="R890" s="539" t="n">
        <f aca="false">IF($O890&gt;$W$4,ROUND(IF($O890&lt;1.5,$O890*$H890*$P890,1.5*$H890*$P890),2),0)</f>
        <v>59.85</v>
      </c>
      <c r="S890" s="539" t="n">
        <f aca="false">IF($O890&gt;$W$4,ROUND(IF($O890&lt;1.5,0,IF($O890&gt;3,1.5*$H890*$P890,($O890-1.5)*$H890*$P890)),2),0)</f>
        <v>31.52</v>
      </c>
      <c r="T890" s="539" t="n">
        <f aca="false">IF($O890&gt;$W$4,ROUND(IF($O890&lt;3,0,IF($O890&gt;4.5,1.5*$H890*$P890,($O890-3)*$H890*$P890)),2),0)</f>
        <v>0</v>
      </c>
      <c r="U890" s="539" t="n">
        <f aca="false">IF($O890&gt;$W$4,ROUND(IF($O890&lt;4.5,0,IF($O890&gt;6,($O890-4.5)*$H890*$P890,($O890-4.5)*$H890*$P890)),2),0)</f>
        <v>0</v>
      </c>
      <c r="V890" s="540" t="n">
        <f aca="false">IF($O890&gt;$W$4,IF($O890&lt;=4,ROUND($H890*($O890+0.5)*2,2),0),0)</f>
        <v>117.18</v>
      </c>
      <c r="W890" s="541" t="n">
        <f aca="false">IF($O890&gt;$W$4,IF($O890&gt;4,ROUND($H890*($O890+0.5)*2,2),0),0)</f>
        <v>0</v>
      </c>
      <c r="X890" s="558" t="str">
        <f aca="false">A890</f>
        <v>RH9</v>
      </c>
      <c r="Y890" s="560" t="n">
        <f aca="false">IF($D890=0.4,1.2,IF($D890=0.6,1.2,IF($D890=0.8,1.3,IF($D890=1,1.5,IF($D890=1.2,1.7,IF($D890&lt;=2,2,"--"))))))</f>
        <v>1.5</v>
      </c>
      <c r="Z890" s="564" t="s">
        <v>1151</v>
      </c>
      <c r="AA890" s="561" t="n">
        <f aca="false">Y890</f>
        <v>1.5</v>
      </c>
      <c r="AB890" s="543" t="n">
        <f aca="false">IF($Y890="--","--",I890)</f>
        <v>1.848</v>
      </c>
      <c r="AC890" s="544" t="n">
        <f aca="false">IF($Y890="--","--",IF(D890&gt;1.5,0.15,ROUND($D890*0.1,2)))</f>
        <v>0.1</v>
      </c>
      <c r="AD890" s="544" t="n">
        <f aca="false">IF($Y890="--","--",0.15)</f>
        <v>0.15</v>
      </c>
      <c r="AE890" s="545" t="n">
        <f aca="false">IF($Y890="--","--",ROUND(AB890+AC890+AD890,2))</f>
        <v>2.1</v>
      </c>
      <c r="AF890" s="565" t="n">
        <f aca="false">IF($Y890="--","--",IF($AB890&lt;=2,$Y890+1,($Y890+1)+ROUNDUP($AB890-2,0)*0.1))</f>
        <v>2.5</v>
      </c>
      <c r="AG890" s="566" t="n">
        <f aca="false">IF($D890=0.4,0.92,IF($D890=0.6,0.68,IF($D890=0.8,0.74,IF($D890=1,0.7,IF($D890=1.2,0.66,IF($D890=1.5,0.6,IF($D890&lt;=2,(2.4-(D890+0.3)),"--")))))))</f>
        <v>0.7</v>
      </c>
      <c r="AH890" s="547" t="n">
        <f aca="false">IF($Y890="--","--",IF($AE890&lt;=$W$4,ROUND(IF($AE890&lt;1.5,$AE890*$AF890*$AG890,1.5*$AF890*$AG890),2),0))</f>
        <v>0</v>
      </c>
      <c r="AI890" s="547" t="n">
        <f aca="false">IF($Y890="--","--",IF($AE890&gt;$W$4,ROUND(IF($AE890&lt;1.5,$AE890*$AF890*$AG890,1.5*$AF890*$AG890),2),0))</f>
        <v>2.63</v>
      </c>
      <c r="AJ890" s="547" t="n">
        <f aca="false">IF($Y890="--","--",IF($AE890&gt;$W$4,ROUND(IF($AE890&lt;1.5,0,IF($AE890&gt;3,1.5*$AF890*$AG890,($AE890-1.5)*$AF890*$AG890)),2),0))</f>
        <v>1.05</v>
      </c>
      <c r="AK890" s="547" t="n">
        <f aca="false">IF($Y890="--","--",IF($AE890&gt;$W$4,ROUND(IF($AE890&lt;3,0,IF($AE890&gt;4.5,1.5*$AF890*$AG890,($AE890-3)*$AF890*$AG890)),2),0))</f>
        <v>0</v>
      </c>
      <c r="AL890" s="547" t="n">
        <f aca="false">IF($Y890="--","--",IF($AE890&gt;$W$4,ROUND(IF($AE890&lt;4.5,0,IF($AE890&gt;6,($AE890-4.5)*$AF890*$AG890,($AE890-4.5)*$AF890*$AG890)),2),0))</f>
        <v>0</v>
      </c>
      <c r="AM890" s="544" t="n">
        <f aca="false">IF($Y890="--","--",IF($AE890&gt;$W$4,IF($AE890&lt;=4,ROUND(($AG890*4)*($AE890+0.5)*2,2),0),0))</f>
        <v>14.56</v>
      </c>
      <c r="AN890" s="548" t="n">
        <f aca="false">IF($Y890="--","--",IF($AE890&gt;$W$4,IF($AE890&gt;4,ROUND(($AG890*4)*($AE890+0.5)*2,2),0),0))</f>
        <v>0</v>
      </c>
      <c r="AO890" s="558" t="s">
        <v>1905</v>
      </c>
      <c r="AP890" s="570" t="s">
        <v>10</v>
      </c>
      <c r="AQ890" s="571" t="s">
        <v>1928</v>
      </c>
      <c r="AR890" s="560" t="n">
        <v>1</v>
      </c>
      <c r="AS890" s="561"/>
      <c r="AT890" s="561"/>
      <c r="AU890" s="562" t="n">
        <v>21</v>
      </c>
      <c r="AV890" s="560" t="n">
        <f aca="false">IF($Y890="--","--",Y890+0.2)</f>
        <v>1.7</v>
      </c>
      <c r="AW890" s="564" t="s">
        <v>1151</v>
      </c>
      <c r="AX890" s="561" t="n">
        <f aca="false">AV890</f>
        <v>1.7</v>
      </c>
      <c r="AY890" s="538" t="n">
        <f aca="false">IF(D890&gt;2,AU890,AU890-AV890)</f>
        <v>19.3</v>
      </c>
      <c r="AZ890" s="538" t="n">
        <f aca="false">N890</f>
        <v>0.2</v>
      </c>
      <c r="BA890" s="538" t="n">
        <f aca="false">P890</f>
        <v>1.9</v>
      </c>
      <c r="BB890" s="537" t="n">
        <f aca="false">IF(F890=0,IF(ROUND(AY890*(((N890*P890)+(((D890+M890*2)/6)*P890))-ROUND(((D890+M890*2)^2)*((PI()*96.379/(4*360))-((SIN((96.379/2)*PI()/180))*(COS((96.379/2)*PI()/180))/4)),4)),2),ROUND(AY890*(((N890*P890)+(((D890+M890*2)/4)*P890))-ROUND(((D890+M890*2)^2)*((PI()*120/(4*360))-((SIN((120/2)*PI()/180))*(COS((120/2)*PI()/180))/4)),4)),2)),0)</f>
        <v>14.07</v>
      </c>
      <c r="BC890" s="549" t="n">
        <f aca="false">IF(F890&gt;0,ROUND(AY890*N890*P890,2),0)</f>
        <v>0</v>
      </c>
      <c r="BD890" s="549" t="n">
        <f aca="false">SUM(Q890:U890,AH890:AL890)</f>
        <v>95.05</v>
      </c>
      <c r="BE890" s="549" t="n">
        <f aca="false">IF(F890=0,ROUND((PI()*((D890+M890*2)^2)/4)*AY890,2),ROUND((D890+M890*2)*(F890+M890*2)*AY890,2))</f>
        <v>21.83</v>
      </c>
      <c r="BF890" s="572" t="n">
        <f aca="false">IF(($I890+M890-0.15)&lt;=2,($I890+M890+0.15),IF(($I890+M890)&lt;=3,2.35,($I890+M890+0.2)-0.85))</f>
        <v>2.098</v>
      </c>
      <c r="BG890" s="572" t="n">
        <f aca="false">IF(D890&gt;2,(I890-F890-M890-0.11),IF(($I890+M890)&lt;=2,0,IF(($I890+M890)&gt;3,0.85,(I890+M890+0.2-BF890))))</f>
        <v>0</v>
      </c>
      <c r="BH890" s="572" t="n">
        <f aca="false">IF(D890&gt;2,ROUND(((1.42+0.4)+(0.91+0.4))*2*BG890,2),ROUND(AV890*AX890*BF890,2))</f>
        <v>6.06</v>
      </c>
      <c r="BI890" s="572" t="n">
        <f aca="false">ROUND(((PI()*0.9^2)/4)*BG890,2)</f>
        <v>0</v>
      </c>
      <c r="BJ890" s="550" t="n">
        <f aca="false">ROUND(BD890-BE890-BH890-BI890-BB890-BC890,2)</f>
        <v>53.09</v>
      </c>
      <c r="BK890" s="516"/>
    </row>
    <row r="891" customFormat="false" ht="14.25" hidden="false" customHeight="false" outlineLevel="0" collapsed="false">
      <c r="A891" s="558" t="s">
        <v>1928</v>
      </c>
      <c r="B891" s="570" t="s">
        <v>10</v>
      </c>
      <c r="C891" s="571" t="s">
        <v>1929</v>
      </c>
      <c r="D891" s="560" t="n">
        <v>1</v>
      </c>
      <c r="E891" s="561"/>
      <c r="F891" s="561"/>
      <c r="G891" s="560" t="s">
        <v>1150</v>
      </c>
      <c r="H891" s="562" t="n">
        <v>39</v>
      </c>
      <c r="I891" s="563" t="n">
        <v>2.1318</v>
      </c>
      <c r="J891" s="563" t="n">
        <v>2.4901</v>
      </c>
      <c r="K891" s="536" t="n">
        <v>0.09</v>
      </c>
      <c r="L891" s="537" t="n">
        <f aca="false">ROUND((I891+J891)/2,2)</f>
        <v>2.31</v>
      </c>
      <c r="M891" s="538" t="n">
        <f aca="false">IF(F891=0,ROUND($D891*0.1,2),IF(D891&gt;2.8,0.18,0.15))</f>
        <v>0.1</v>
      </c>
      <c r="N891" s="538" t="n">
        <f aca="false">IF(F891=0,IF(ROUND($D891/4,2),IF(ROUND(($D891*1.2)/6,2)&lt;0.1,0.1,ROUND(($D891*1.2)/6,2))),0.5)</f>
        <v>0.2</v>
      </c>
      <c r="O891" s="537" t="n">
        <f aca="false">L891+M891+N891</f>
        <v>2.61</v>
      </c>
      <c r="P891" s="537" t="n">
        <f aca="false">IF(O891&lt;2,(D891+M891*2)+0.6,(D891+M891*2)+0.6+ROUNDUP(O891-2,0)*0.1)</f>
        <v>1.9</v>
      </c>
      <c r="Q891" s="539" t="n">
        <f aca="false">IF($O891&lt;=$W$4,ROUND(IF($O891&lt;1.5,$O891*$H891*$P891,1.5*$H891*$P891),2),0)</f>
        <v>0</v>
      </c>
      <c r="R891" s="539" t="n">
        <f aca="false">IF($O891&gt;$W$4,ROUND(IF($O891&lt;1.5,$O891*$H891*$P891,1.5*$H891*$P891),2),0)</f>
        <v>111.15</v>
      </c>
      <c r="S891" s="539" t="n">
        <f aca="false">IF($O891&gt;$W$4,ROUND(IF($O891&lt;1.5,0,IF($O891&gt;3,1.5*$H891*$P891,($O891-1.5)*$H891*$P891)),2),0)</f>
        <v>82.25</v>
      </c>
      <c r="T891" s="539" t="n">
        <f aca="false">IF($O891&gt;$W$4,ROUND(IF($O891&lt;3,0,IF($O891&gt;4.5,1.5*$H891*$P891,($O891-3)*$H891*$P891)),2),0)</f>
        <v>0</v>
      </c>
      <c r="U891" s="539" t="n">
        <f aca="false">IF($O891&gt;$W$4,ROUND(IF($O891&lt;4.5,0,IF($O891&gt;6,($O891-4.5)*$H891*$P891,($O891-4.5)*$H891*$P891)),2),0)</f>
        <v>0</v>
      </c>
      <c r="V891" s="540" t="n">
        <f aca="false">IF($O891&gt;$W$4,IF($O891&lt;=4,ROUND($H891*($O891+0.5)*2,2),0),0)</f>
        <v>242.58</v>
      </c>
      <c r="W891" s="541" t="n">
        <f aca="false">IF($O891&gt;$W$4,IF($O891&gt;4,ROUND($H891*($O891+0.5)*2,2),0),0)</f>
        <v>0</v>
      </c>
      <c r="X891" s="558" t="str">
        <f aca="false">A891</f>
        <v>RH10</v>
      </c>
      <c r="Y891" s="560" t="n">
        <f aca="false">IF($D891=0.4,1.2,IF($D891=0.6,1.2,IF($D891=0.8,1.3,IF($D891=1,1.5,IF($D891=1.2,1.7,IF($D891&lt;=2,2,"--"))))))</f>
        <v>1.5</v>
      </c>
      <c r="Z891" s="564" t="s">
        <v>1151</v>
      </c>
      <c r="AA891" s="561" t="n">
        <f aca="false">Y891</f>
        <v>1.5</v>
      </c>
      <c r="AB891" s="543" t="n">
        <f aca="false">IF($Y891="--","--",I891)</f>
        <v>2.1318</v>
      </c>
      <c r="AC891" s="544" t="n">
        <f aca="false">IF($Y891="--","--",IF(D891&gt;1.5,0.15,ROUND($D891*0.1,2)))</f>
        <v>0.1</v>
      </c>
      <c r="AD891" s="544" t="n">
        <f aca="false">IF($Y891="--","--",0.15)</f>
        <v>0.15</v>
      </c>
      <c r="AE891" s="545" t="n">
        <f aca="false">IF($Y891="--","--",ROUND(AB891+AC891+AD891,2))</f>
        <v>2.38</v>
      </c>
      <c r="AF891" s="565" t="n">
        <f aca="false">IF($Y891="--","--",IF($AB891&lt;=2,$Y891+1,($Y891+1)+ROUNDUP($AB891-2,0)*0.1))</f>
        <v>2.6</v>
      </c>
      <c r="AG891" s="566" t="n">
        <f aca="false">IF($D891=0.4,0.92,IF($D891=0.6,0.68,IF($D891=0.8,0.74,IF($D891=1,0.7,IF($D891=1.2,0.66,IF($D891=1.5,0.6,IF($D891&lt;=2,(2.4-(D891+0.3)),"--")))))))</f>
        <v>0.7</v>
      </c>
      <c r="AH891" s="547" t="n">
        <f aca="false">IF($Y891="--","--",IF($AE891&lt;=$W$4,ROUND(IF($AE891&lt;1.5,$AE891*$AF891*$AG891,1.5*$AF891*$AG891),2),0))</f>
        <v>0</v>
      </c>
      <c r="AI891" s="547" t="n">
        <f aca="false">IF($Y891="--","--",IF($AE891&gt;$W$4,ROUND(IF($AE891&lt;1.5,$AE891*$AF891*$AG891,1.5*$AF891*$AG891),2),0))</f>
        <v>2.73</v>
      </c>
      <c r="AJ891" s="547" t="n">
        <f aca="false">IF($Y891="--","--",IF($AE891&gt;$W$4,ROUND(IF($AE891&lt;1.5,0,IF($AE891&gt;3,1.5*$AF891*$AG891,($AE891-1.5)*$AF891*$AG891)),2),0))</f>
        <v>1.6</v>
      </c>
      <c r="AK891" s="547" t="n">
        <f aca="false">IF($Y891="--","--",IF($AE891&gt;$W$4,ROUND(IF($AE891&lt;3,0,IF($AE891&gt;4.5,1.5*$AF891*$AG891,($AE891-3)*$AF891*$AG891)),2),0))</f>
        <v>0</v>
      </c>
      <c r="AL891" s="547" t="n">
        <f aca="false">IF($Y891="--","--",IF($AE891&gt;$W$4,ROUND(IF($AE891&lt;4.5,0,IF($AE891&gt;6,($AE891-4.5)*$AF891*$AG891,($AE891-4.5)*$AF891*$AG891)),2),0))</f>
        <v>0</v>
      </c>
      <c r="AM891" s="544" t="n">
        <f aca="false">IF($Y891="--","--",IF($AE891&gt;$W$4,IF($AE891&lt;=4,ROUND(($AG891*4)*($AE891+0.5)*2,2),0),0))</f>
        <v>16.13</v>
      </c>
      <c r="AN891" s="548" t="n">
        <f aca="false">IF($Y891="--","--",IF($AE891&gt;$W$4,IF($AE891&gt;4,ROUND(($AG891*4)*($AE891+0.5)*2,2),0),0))</f>
        <v>0</v>
      </c>
      <c r="AO891" s="558" t="s">
        <v>1928</v>
      </c>
      <c r="AP891" s="570" t="s">
        <v>10</v>
      </c>
      <c r="AQ891" s="571" t="s">
        <v>1929</v>
      </c>
      <c r="AR891" s="560" t="n">
        <v>1</v>
      </c>
      <c r="AS891" s="561"/>
      <c r="AT891" s="561"/>
      <c r="AU891" s="562" t="n">
        <v>39</v>
      </c>
      <c r="AV891" s="560" t="n">
        <f aca="false">IF($Y891="--","--",Y891+0.2)</f>
        <v>1.7</v>
      </c>
      <c r="AW891" s="564" t="s">
        <v>1151</v>
      </c>
      <c r="AX891" s="561" t="n">
        <f aca="false">AV891</f>
        <v>1.7</v>
      </c>
      <c r="AY891" s="538" t="n">
        <f aca="false">IF(D891&gt;2,AU891,AU891-AV891)</f>
        <v>37.3</v>
      </c>
      <c r="AZ891" s="538" t="n">
        <f aca="false">N891</f>
        <v>0.2</v>
      </c>
      <c r="BA891" s="538" t="n">
        <f aca="false">P891</f>
        <v>1.9</v>
      </c>
      <c r="BB891" s="537" t="n">
        <f aca="false">IF(F891=0,IF(ROUND(AY891*(((N891*P891)+(((D891+M891*2)/6)*P891))-ROUND(((D891+M891*2)^2)*((PI()*96.379/(4*360))-((SIN((96.379/2)*PI()/180))*(COS((96.379/2)*PI()/180))/4)),4)),2),ROUND(AY891*(((N891*P891)+(((D891+M891*2)/4)*P891))-ROUND(((D891+M891*2)^2)*((PI()*120/(4*360))-((SIN((120/2)*PI()/180))*(COS((120/2)*PI()/180))/4)),4)),2)),0)</f>
        <v>27.19</v>
      </c>
      <c r="BC891" s="549" t="n">
        <f aca="false">IF(F891&gt;0,ROUND(AY891*N891*P891,2),0)</f>
        <v>0</v>
      </c>
      <c r="BD891" s="549" t="n">
        <f aca="false">SUM(Q891:U891,AH891:AL891)</f>
        <v>197.73</v>
      </c>
      <c r="BE891" s="549" t="n">
        <f aca="false">IF(F891=0,ROUND((PI()*((D891+M891*2)^2)/4)*AY891,2),ROUND((D891+M891*2)*(F891+M891*2)*AY891,2))</f>
        <v>42.19</v>
      </c>
      <c r="BF891" s="572" t="n">
        <f aca="false">IF(($I891+M891-0.15)&lt;=2,($I891+M891+0.15),IF(($I891+M891)&lt;=3,2.35,($I891+M891+0.2)-0.85))</f>
        <v>2.35</v>
      </c>
      <c r="BG891" s="572" t="n">
        <f aca="false">IF(D891&gt;2,(I891-F891-M891-0.11),IF(($I891+M891)&lt;=2,0,IF(($I891+M891)&gt;3,0.85,(I891+M891+0.2-BF891))))</f>
        <v>0.0818000000000003</v>
      </c>
      <c r="BH891" s="572" t="n">
        <f aca="false">IF(D891&gt;2,ROUND(((1.42+0.4)+(0.91+0.4))*2*BG891,2),ROUND(AV891*AX891*BF891,2))</f>
        <v>6.79</v>
      </c>
      <c r="BI891" s="572" t="n">
        <f aca="false">ROUND(((PI()*0.9^2)/4)*BG891,2)</f>
        <v>0.05</v>
      </c>
      <c r="BJ891" s="550" t="n">
        <f aca="false">ROUND(BD891-BE891-BH891-BI891-BB891-BC891,2)</f>
        <v>121.51</v>
      </c>
      <c r="BK891" s="516"/>
    </row>
    <row r="892" customFormat="false" ht="14.25" hidden="false" customHeight="false" outlineLevel="0" collapsed="false">
      <c r="A892" s="558" t="s">
        <v>1929</v>
      </c>
      <c r="B892" s="570" t="s">
        <v>10</v>
      </c>
      <c r="C892" s="571" t="s">
        <v>1915</v>
      </c>
      <c r="D892" s="560" t="n">
        <v>1</v>
      </c>
      <c r="E892" s="561"/>
      <c r="F892" s="561"/>
      <c r="G892" s="560" t="s">
        <v>1150</v>
      </c>
      <c r="H892" s="562" t="n">
        <v>10</v>
      </c>
      <c r="I892" s="563" t="n">
        <v>2.5801</v>
      </c>
      <c r="J892" s="563" t="n">
        <v>2.85938</v>
      </c>
      <c r="K892" s="536" t="n">
        <v>0</v>
      </c>
      <c r="L892" s="537" t="n">
        <f aca="false">ROUND((I892+J892)/2,2)</f>
        <v>2.72</v>
      </c>
      <c r="M892" s="538" t="n">
        <f aca="false">IF(F892=0,ROUND($D892*0.1,2),IF(D892&gt;2.8,0.18,0.15))</f>
        <v>0.1</v>
      </c>
      <c r="N892" s="538" t="n">
        <f aca="false">IF(F892=0,IF(ROUND($D892/4,2),IF(ROUND(($D892*1.2)/6,2)&lt;0.1,0.1,ROUND(($D892*1.2)/6,2))),0.5)</f>
        <v>0.2</v>
      </c>
      <c r="O892" s="537" t="n">
        <f aca="false">L892+M892+N892</f>
        <v>3.02</v>
      </c>
      <c r="P892" s="537" t="n">
        <f aca="false">IF(O892&lt;2,(D892+M892*2)+0.6,(D892+M892*2)+0.6+ROUNDUP(O892-2,0)*0.1)</f>
        <v>2</v>
      </c>
      <c r="Q892" s="539" t="n">
        <f aca="false">IF($O892&lt;=$W$4,ROUND(IF($O892&lt;1.5,$O892*$H892*$P892,1.5*$H892*$P892),2),0)</f>
        <v>0</v>
      </c>
      <c r="R892" s="539" t="n">
        <f aca="false">IF($O892&gt;$W$4,ROUND(IF($O892&lt;1.5,$O892*$H892*$P892,1.5*$H892*$P892),2),0)</f>
        <v>30</v>
      </c>
      <c r="S892" s="539" t="n">
        <f aca="false">IF($O892&gt;$W$4,ROUND(IF($O892&lt;1.5,0,IF($O892&gt;3,1.5*$H892*$P892,($O892-1.5)*$H892*$P892)),2),0)</f>
        <v>30</v>
      </c>
      <c r="T892" s="539" t="n">
        <f aca="false">IF($O892&gt;$W$4,ROUND(IF($O892&lt;3,0,IF($O892&gt;4.5,1.5*$H892*$P892,($O892-3)*$H892*$P892)),2),0)</f>
        <v>0.4</v>
      </c>
      <c r="U892" s="539" t="n">
        <f aca="false">IF($O892&gt;$W$4,ROUND(IF($O892&lt;4.5,0,IF($O892&gt;6,($O892-4.5)*$H892*$P892,($O892-4.5)*$H892*$P892)),2),0)</f>
        <v>0</v>
      </c>
      <c r="V892" s="540" t="n">
        <f aca="false">IF($O892&gt;$W$4,IF($O892&lt;=4,ROUND($H892*($O892+0.5)*2,2),0),0)</f>
        <v>70.4</v>
      </c>
      <c r="W892" s="541" t="n">
        <f aca="false">IF($O892&gt;$W$4,IF($O892&gt;4,ROUND($H892*($O892+0.5)*2,2),0),0)</f>
        <v>0</v>
      </c>
      <c r="X892" s="558" t="str">
        <f aca="false">A892</f>
        <v>RH11</v>
      </c>
      <c r="Y892" s="560" t="n">
        <f aca="false">IF($D892=0.4,1.2,IF($D892=0.6,1.2,IF($D892=0.8,1.3,IF($D892=1,1.5,IF($D892=1.2,1.7,IF($D892&lt;=2,2,"--"))))))</f>
        <v>1.5</v>
      </c>
      <c r="Z892" s="564" t="s">
        <v>1151</v>
      </c>
      <c r="AA892" s="561" t="n">
        <f aca="false">Y892</f>
        <v>1.5</v>
      </c>
      <c r="AB892" s="543" t="n">
        <f aca="false">IF($Y892="--","--",I892)</f>
        <v>2.5801</v>
      </c>
      <c r="AC892" s="544" t="n">
        <f aca="false">IF($Y892="--","--",IF(D892&gt;1.5,0.15,ROUND($D892*0.1,2)))</f>
        <v>0.1</v>
      </c>
      <c r="AD892" s="544" t="n">
        <f aca="false">IF($Y892="--","--",0.15)</f>
        <v>0.15</v>
      </c>
      <c r="AE892" s="545" t="n">
        <f aca="false">IF($Y892="--","--",ROUND(AB892+AC892+AD892,2))</f>
        <v>2.83</v>
      </c>
      <c r="AF892" s="565" t="n">
        <f aca="false">IF($Y892="--","--",IF($AB892&lt;=2,$Y892+1,($Y892+1)+ROUNDUP($AB892-2,0)*0.1))</f>
        <v>2.6</v>
      </c>
      <c r="AG892" s="566" t="n">
        <f aca="false">IF($D892=0.4,0.92,IF($D892=0.6,0.68,IF($D892=0.8,0.74,IF($D892=1,0.7,IF($D892=1.2,0.66,IF($D892=1.5,0.6,IF($D892&lt;=2,(2.4-(D892+0.3)),"--")))))))</f>
        <v>0.7</v>
      </c>
      <c r="AH892" s="547" t="n">
        <f aca="false">IF($Y892="--","--",IF($AE892&lt;=$W$4,ROUND(IF($AE892&lt;1.5,$AE892*$AF892*$AG892,1.5*$AF892*$AG892),2),0))</f>
        <v>0</v>
      </c>
      <c r="AI892" s="547" t="n">
        <f aca="false">IF($Y892="--","--",IF($AE892&gt;$W$4,ROUND(IF($AE892&lt;1.5,$AE892*$AF892*$AG892,1.5*$AF892*$AG892),2),0))</f>
        <v>2.73</v>
      </c>
      <c r="AJ892" s="547" t="n">
        <f aca="false">IF($Y892="--","--",IF($AE892&gt;$W$4,ROUND(IF($AE892&lt;1.5,0,IF($AE892&gt;3,1.5*$AF892*$AG892,($AE892-1.5)*$AF892*$AG892)),2),0))</f>
        <v>2.42</v>
      </c>
      <c r="AK892" s="547" t="n">
        <f aca="false">IF($Y892="--","--",IF($AE892&gt;$W$4,ROUND(IF($AE892&lt;3,0,IF($AE892&gt;4.5,1.5*$AF892*$AG892,($AE892-3)*$AF892*$AG892)),2),0))</f>
        <v>0</v>
      </c>
      <c r="AL892" s="547" t="n">
        <f aca="false">IF($Y892="--","--",IF($AE892&gt;$W$4,ROUND(IF($AE892&lt;4.5,0,IF($AE892&gt;6,($AE892-4.5)*$AF892*$AG892,($AE892-4.5)*$AF892*$AG892)),2),0))</f>
        <v>0</v>
      </c>
      <c r="AM892" s="544" t="n">
        <f aca="false">IF($Y892="--","--",IF($AE892&gt;$W$4,IF($AE892&lt;=4,ROUND(($AG892*4)*($AE892+0.5)*2,2),0),0))</f>
        <v>18.65</v>
      </c>
      <c r="AN892" s="548" t="n">
        <f aca="false">IF($Y892="--","--",IF($AE892&gt;$W$4,IF($AE892&gt;4,ROUND(($AG892*4)*($AE892+0.5)*2,2),0),0))</f>
        <v>0</v>
      </c>
      <c r="AO892" s="558" t="s">
        <v>1929</v>
      </c>
      <c r="AP892" s="570" t="s">
        <v>10</v>
      </c>
      <c r="AQ892" s="571" t="s">
        <v>1915</v>
      </c>
      <c r="AR892" s="560" t="n">
        <v>1</v>
      </c>
      <c r="AS892" s="561"/>
      <c r="AT892" s="561"/>
      <c r="AU892" s="562" t="n">
        <v>10</v>
      </c>
      <c r="AV892" s="560" t="n">
        <f aca="false">IF($Y892="--","--",Y892+0.2)</f>
        <v>1.7</v>
      </c>
      <c r="AW892" s="564" t="s">
        <v>1151</v>
      </c>
      <c r="AX892" s="561" t="n">
        <f aca="false">AV892</f>
        <v>1.7</v>
      </c>
      <c r="AY892" s="538" t="n">
        <f aca="false">IF(D892&gt;2,AU892,AU892-AV892)</f>
        <v>8.3</v>
      </c>
      <c r="AZ892" s="538" t="n">
        <f aca="false">N892</f>
        <v>0.2</v>
      </c>
      <c r="BA892" s="538" t="n">
        <f aca="false">P892</f>
        <v>2</v>
      </c>
      <c r="BB892" s="537" t="n">
        <f aca="false">IF(F892=0,IF(ROUND(AY892*(((N892*P892)+(((D892+M892*2)/6)*P892))-ROUND(((D892+M892*2)^2)*((PI()*96.379/(4*360))-((SIN((96.379/2)*PI()/180))*(COS((96.379/2)*PI()/180))/4)),4)),2),ROUND(AY892*(((N892*P892)+(((D892+M892*2)/4)*P892))-ROUND(((D892+M892*2)^2)*((PI()*120/(4*360))-((SIN((120/2)*PI()/180))*(COS((120/2)*PI()/180))/4)),4)),2)),0)</f>
        <v>6.46</v>
      </c>
      <c r="BC892" s="549" t="n">
        <f aca="false">IF(F892&gt;0,ROUND(AY892*N892*P892,2),0)</f>
        <v>0</v>
      </c>
      <c r="BD892" s="549" t="n">
        <f aca="false">SUM(Q892:U892,AH892:AL892)</f>
        <v>65.55</v>
      </c>
      <c r="BE892" s="549" t="n">
        <f aca="false">IF(F892=0,ROUND((PI()*((D892+M892*2)^2)/4)*AY892,2),ROUND((D892+M892*2)*(F892+M892*2)*AY892,2))</f>
        <v>9.39</v>
      </c>
      <c r="BF892" s="572" t="n">
        <f aca="false">IF(($I892+M892-0.15)&lt;=2,($I892+M892+0.15),IF(($I892+M892)&lt;=3,2.35,($I892+M892+0.2)-0.85))</f>
        <v>2.35</v>
      </c>
      <c r="BG892" s="572" t="n">
        <f aca="false">IF(D892&gt;2,(I892-F892-M892-0.11),IF(($I892+M892)&lt;=2,0,IF(($I892+M892)&gt;3,0.85,(I892+M892+0.2-BF892))))</f>
        <v>0.5301</v>
      </c>
      <c r="BH892" s="572" t="n">
        <f aca="false">IF(D892&gt;2,ROUND(((1.42+0.4)+(0.91+0.4))*2*BG892,2),ROUND(AV892*AX892*BF892,2))</f>
        <v>6.79</v>
      </c>
      <c r="BI892" s="572" t="n">
        <f aca="false">ROUND(((PI()*0.9^2)/4)*BG892,2)</f>
        <v>0.34</v>
      </c>
      <c r="BJ892" s="550" t="n">
        <f aca="false">ROUND(BD892-BE892-BH892-BI892-BB892-BC892,2)</f>
        <v>42.57</v>
      </c>
      <c r="BK892" s="516"/>
    </row>
    <row r="893" customFormat="false" ht="14.25" hidden="false" customHeight="false" outlineLevel="0" collapsed="false">
      <c r="A893" s="558" t="s">
        <v>1915</v>
      </c>
      <c r="B893" s="570" t="s">
        <v>10</v>
      </c>
      <c r="C893" s="571" t="s">
        <v>1930</v>
      </c>
      <c r="D893" s="560" t="n">
        <v>1</v>
      </c>
      <c r="E893" s="561"/>
      <c r="F893" s="561"/>
      <c r="G893" s="560" t="s">
        <v>1150</v>
      </c>
      <c r="H893" s="562" t="n">
        <v>33</v>
      </c>
      <c r="I893" s="563" t="n">
        <v>2.85938</v>
      </c>
      <c r="J893" s="563" t="n">
        <v>2</v>
      </c>
      <c r="K893" s="536" t="n">
        <v>0.2</v>
      </c>
      <c r="L893" s="537" t="n">
        <f aca="false">ROUND((I893+J893)/2,2)</f>
        <v>2.43</v>
      </c>
      <c r="M893" s="538" t="n">
        <f aca="false">IF(F893=0,ROUND($D893*0.1,2),IF(D893&gt;2.8,0.18,0.15))</f>
        <v>0.1</v>
      </c>
      <c r="N893" s="538" t="n">
        <f aca="false">IF(F893=0,IF(ROUND($D893/4,2),IF(ROUND(($D893*1.2)/6,2)&lt;0.1,0.1,ROUND(($D893*1.2)/6,2))),0.5)</f>
        <v>0.2</v>
      </c>
      <c r="O893" s="537" t="n">
        <f aca="false">L893+M893+N893</f>
        <v>2.73</v>
      </c>
      <c r="P893" s="537" t="n">
        <f aca="false">IF(O893&lt;2,(D893+M893*2)+0.6,(D893+M893*2)+0.6+ROUNDUP(O893-2,0)*0.1)</f>
        <v>1.9</v>
      </c>
      <c r="Q893" s="539" t="n">
        <f aca="false">IF($O893&lt;=$W$4,ROUND(IF($O893&lt;1.5,$O893*$H893*$P893,1.5*$H893*$P893),2),0)</f>
        <v>0</v>
      </c>
      <c r="R893" s="539" t="n">
        <f aca="false">IF($O893&gt;$W$4,ROUND(IF($O893&lt;1.5,$O893*$H893*$P893,1.5*$H893*$P893),2),0)</f>
        <v>94.05</v>
      </c>
      <c r="S893" s="539" t="n">
        <f aca="false">IF($O893&gt;$W$4,ROUND(IF($O893&lt;1.5,0,IF($O893&gt;3,1.5*$H893*$P893,($O893-1.5)*$H893*$P893)),2),0)</f>
        <v>77.12</v>
      </c>
      <c r="T893" s="539" t="n">
        <f aca="false">IF($O893&gt;$W$4,ROUND(IF($O893&lt;3,0,IF($O893&gt;4.5,1.5*$H893*$P893,($O893-3)*$H893*$P893)),2),0)</f>
        <v>0</v>
      </c>
      <c r="U893" s="539" t="n">
        <f aca="false">IF($O893&gt;$W$4,ROUND(IF($O893&lt;4.5,0,IF($O893&gt;6,($O893-4.5)*$H893*$P893,($O893-4.5)*$H893*$P893)),2),0)</f>
        <v>0</v>
      </c>
      <c r="V893" s="540" t="n">
        <f aca="false">IF($O893&gt;$W$4,IF($O893&lt;=4,ROUND($H893*($O893+0.5)*2,2),0),0)</f>
        <v>213.18</v>
      </c>
      <c r="W893" s="541" t="n">
        <f aca="false">IF($O893&gt;$W$4,IF($O893&gt;4,ROUND($H893*($O893+0.5)*2,2),0),0)</f>
        <v>0</v>
      </c>
      <c r="X893" s="558" t="str">
        <f aca="false">A893</f>
        <v>RH12</v>
      </c>
      <c r="Y893" s="560" t="n">
        <f aca="false">IF($D893=0.4,1.2,IF($D893=0.6,1.2,IF($D893=0.8,1.3,IF($D893=1,1.5,IF($D893=1.2,1.7,IF($D893&lt;=2,2,"--"))))))</f>
        <v>1.5</v>
      </c>
      <c r="Z893" s="564" t="s">
        <v>1151</v>
      </c>
      <c r="AA893" s="561" t="n">
        <f aca="false">Y893</f>
        <v>1.5</v>
      </c>
      <c r="AB893" s="543" t="n">
        <f aca="false">IF($Y893="--","--",I893)</f>
        <v>2.85938</v>
      </c>
      <c r="AC893" s="544" t="n">
        <f aca="false">IF($Y893="--","--",IF(D893&gt;1.5,0.15,ROUND($D893*0.1,2)))</f>
        <v>0.1</v>
      </c>
      <c r="AD893" s="544" t="n">
        <f aca="false">IF($Y893="--","--",0.15)</f>
        <v>0.15</v>
      </c>
      <c r="AE893" s="545" t="n">
        <f aca="false">IF($Y893="--","--",ROUND(AB893+AC893+AD893,2))</f>
        <v>3.11</v>
      </c>
      <c r="AF893" s="565" t="n">
        <f aca="false">IF($Y893="--","--",IF($AB893&lt;=2,$Y893+1,($Y893+1)+ROUNDUP($AB893-2,0)*0.1))</f>
        <v>2.6</v>
      </c>
      <c r="AG893" s="566" t="n">
        <f aca="false">IF($D893=0.4,0.92,IF($D893=0.6,0.68,IF($D893=0.8,0.74,IF($D893=1,0.7,IF($D893=1.2,0.66,IF($D893=1.5,0.6,IF($D893&lt;=2,(2.4-(D893+0.3)),"--")))))))</f>
        <v>0.7</v>
      </c>
      <c r="AH893" s="547" t="n">
        <f aca="false">IF($Y893="--","--",IF($AE893&lt;=$W$4,ROUND(IF($AE893&lt;1.5,$AE893*$AF893*$AG893,1.5*$AF893*$AG893),2),0))</f>
        <v>0</v>
      </c>
      <c r="AI893" s="547" t="n">
        <f aca="false">IF($Y893="--","--",IF($AE893&gt;$W$4,ROUND(IF($AE893&lt;1.5,$AE893*$AF893*$AG893,1.5*$AF893*$AG893),2),0))</f>
        <v>2.73</v>
      </c>
      <c r="AJ893" s="547" t="n">
        <f aca="false">IF($Y893="--","--",IF($AE893&gt;$W$4,ROUND(IF($AE893&lt;1.5,0,IF($AE893&gt;3,1.5*$AF893*$AG893,($AE893-1.5)*$AF893*$AG893)),2),0))</f>
        <v>2.73</v>
      </c>
      <c r="AK893" s="547" t="n">
        <f aca="false">IF($Y893="--","--",IF($AE893&gt;$W$4,ROUND(IF($AE893&lt;3,0,IF($AE893&gt;4.5,1.5*$AF893*$AG893,($AE893-3)*$AF893*$AG893)),2),0))</f>
        <v>0.2</v>
      </c>
      <c r="AL893" s="547" t="n">
        <f aca="false">IF($Y893="--","--",IF($AE893&gt;$W$4,ROUND(IF($AE893&lt;4.5,0,IF($AE893&gt;6,($AE893-4.5)*$AF893*$AG893,($AE893-4.5)*$AF893*$AG893)),2),0))</f>
        <v>0</v>
      </c>
      <c r="AM893" s="544" t="n">
        <f aca="false">IF($Y893="--","--",IF($AE893&gt;$W$4,IF($AE893&lt;=4,ROUND(($AG893*4)*($AE893+0.5)*2,2),0),0))</f>
        <v>20.22</v>
      </c>
      <c r="AN893" s="548" t="n">
        <f aca="false">IF($Y893="--","--",IF($AE893&gt;$W$4,IF($AE893&gt;4,ROUND(($AG893*4)*($AE893+0.5)*2,2),0),0))</f>
        <v>0</v>
      </c>
      <c r="AO893" s="558" t="s">
        <v>1915</v>
      </c>
      <c r="AP893" s="570" t="s">
        <v>10</v>
      </c>
      <c r="AQ893" s="571" t="s">
        <v>1930</v>
      </c>
      <c r="AR893" s="560" t="n">
        <v>1</v>
      </c>
      <c r="AS893" s="561"/>
      <c r="AT893" s="561"/>
      <c r="AU893" s="562" t="n">
        <v>33</v>
      </c>
      <c r="AV893" s="560" t="n">
        <f aca="false">IF($Y893="--","--",Y893+0.2)</f>
        <v>1.7</v>
      </c>
      <c r="AW893" s="564" t="s">
        <v>1151</v>
      </c>
      <c r="AX893" s="561" t="n">
        <f aca="false">AV893</f>
        <v>1.7</v>
      </c>
      <c r="AY893" s="538" t="n">
        <f aca="false">IF(D893&gt;2,AU893,AU893-AV893)</f>
        <v>31.3</v>
      </c>
      <c r="AZ893" s="538" t="n">
        <f aca="false">N893</f>
        <v>0.2</v>
      </c>
      <c r="BA893" s="538" t="n">
        <f aca="false">P893</f>
        <v>1.9</v>
      </c>
      <c r="BB893" s="537" t="n">
        <f aca="false">IF(F893=0,IF(ROUND(AY893*(((N893*P893)+(((D893+M893*2)/6)*P893))-ROUND(((D893+M893*2)^2)*((PI()*96.379/(4*360))-((SIN((96.379/2)*PI()/180))*(COS((96.379/2)*PI()/180))/4)),4)),2),ROUND(AY893*(((N893*P893)+(((D893+M893*2)/4)*P893))-ROUND(((D893+M893*2)^2)*((PI()*120/(4*360))-((SIN((120/2)*PI()/180))*(COS((120/2)*PI()/180))/4)),4)),2)),0)</f>
        <v>22.81</v>
      </c>
      <c r="BC893" s="549" t="n">
        <f aca="false">IF(F893&gt;0,ROUND(AY893*N893*P893,2),0)</f>
        <v>0</v>
      </c>
      <c r="BD893" s="549" t="n">
        <f aca="false">SUM(Q893:U893,AH893:AL893)</f>
        <v>176.83</v>
      </c>
      <c r="BE893" s="549" t="n">
        <f aca="false">IF(F893=0,ROUND((PI()*((D893+M893*2)^2)/4)*AY893,2),ROUND((D893+M893*2)*(F893+M893*2)*AY893,2))</f>
        <v>35.4</v>
      </c>
      <c r="BF893" s="572" t="n">
        <f aca="false">IF(($I893+M893-0.15)&lt;=2,($I893+M893+0.15),IF(($I893+M893)&lt;=3,2.35,($I893+M893+0.2)-0.85))</f>
        <v>2.35</v>
      </c>
      <c r="BG893" s="572" t="n">
        <f aca="false">IF(D893&gt;2,(I893-F893-M893-0.11),IF(($I893+M893)&lt;=2,0,IF(($I893+M893)&gt;3,0.85,(I893+M893+0.2-BF893))))</f>
        <v>0.80938</v>
      </c>
      <c r="BH893" s="572" t="n">
        <f aca="false">IF(D893&gt;2,ROUND(((1.42+0.4)+(0.91+0.4))*2*BG893,2),ROUND(AV893*AX893*BF893,2))</f>
        <v>6.79</v>
      </c>
      <c r="BI893" s="572" t="n">
        <f aca="false">ROUND(((PI()*0.9^2)/4)*BG893,2)</f>
        <v>0.51</v>
      </c>
      <c r="BJ893" s="550" t="n">
        <f aca="false">ROUND(BD893-BE893-BH893-BI893-BB893-BC893,2)</f>
        <v>111.32</v>
      </c>
      <c r="BK893" s="516"/>
    </row>
    <row r="894" customFormat="false" ht="14.25" hidden="false" customHeight="false" outlineLevel="0" collapsed="false">
      <c r="A894" s="558" t="s">
        <v>1930</v>
      </c>
      <c r="B894" s="570" t="s">
        <v>10</v>
      </c>
      <c r="C894" s="571" t="s">
        <v>1931</v>
      </c>
      <c r="D894" s="560" t="n">
        <v>1.2</v>
      </c>
      <c r="E894" s="561"/>
      <c r="F894" s="561"/>
      <c r="G894" s="560" t="s">
        <v>1155</v>
      </c>
      <c r="H894" s="562" t="n">
        <v>35</v>
      </c>
      <c r="I894" s="563" t="n">
        <v>2.2</v>
      </c>
      <c r="J894" s="563" t="n">
        <v>1.9461509835294</v>
      </c>
      <c r="K894" s="536" t="n">
        <v>0</v>
      </c>
      <c r="L894" s="537" t="n">
        <f aca="false">ROUND((I894+J894)/2,2)</f>
        <v>2.07</v>
      </c>
      <c r="M894" s="538" t="n">
        <f aca="false">IF(F894=0,ROUND($D894*0.1,2),IF(D894&gt;2.8,0.18,0.15))</f>
        <v>0.12</v>
      </c>
      <c r="N894" s="538" t="n">
        <f aca="false">IF(F894=0,IF(ROUND($D894/4,2),IF(ROUND(($D894*1.2)/6,2)&lt;0.1,0.1,ROUND(($D894*1.2)/6,2))),0.5)</f>
        <v>0.24</v>
      </c>
      <c r="O894" s="537" t="n">
        <f aca="false">L894+M894+N894</f>
        <v>2.43</v>
      </c>
      <c r="P894" s="537" t="n">
        <f aca="false">IF(O894&lt;2,(D894+M894*2)+0.6,(D894+M894*2)+0.6+ROUNDUP(O894-2,0)*0.1)</f>
        <v>2.14</v>
      </c>
      <c r="Q894" s="539" t="n">
        <f aca="false">IF($O894&lt;=$W$4,ROUND(IF($O894&lt;1.5,$O894*$H894*$P894,1.5*$H894*$P894),2),0)</f>
        <v>0</v>
      </c>
      <c r="R894" s="539" t="n">
        <f aca="false">IF($O894&gt;$W$4,ROUND(IF($O894&lt;1.5,$O894*$H894*$P894,1.5*$H894*$P894),2),0)</f>
        <v>112.35</v>
      </c>
      <c r="S894" s="539" t="n">
        <f aca="false">IF($O894&gt;$W$4,ROUND(IF($O894&lt;1.5,0,IF($O894&gt;3,1.5*$H894*$P894,($O894-1.5)*$H894*$P894)),2),0)</f>
        <v>69.66</v>
      </c>
      <c r="T894" s="539" t="n">
        <f aca="false">IF($O894&gt;$W$4,ROUND(IF($O894&lt;3,0,IF($O894&gt;4.5,1.5*$H894*$P894,($O894-3)*$H894*$P894)),2),0)</f>
        <v>0</v>
      </c>
      <c r="U894" s="539" t="n">
        <f aca="false">IF($O894&gt;$W$4,ROUND(IF($O894&lt;4.5,0,IF($O894&gt;6,($O894-4.5)*$H894*$P894,($O894-4.5)*$H894*$P894)),2),0)</f>
        <v>0</v>
      </c>
      <c r="V894" s="540" t="n">
        <f aca="false">IF($O894&gt;$W$4,IF($O894&lt;=4,ROUND($H894*($O894+0.5)*2,2),0),0)</f>
        <v>205.1</v>
      </c>
      <c r="W894" s="541" t="n">
        <f aca="false">IF($O894&gt;$W$4,IF($O894&gt;4,ROUND($H894*($O894+0.5)*2,2),0),0)</f>
        <v>0</v>
      </c>
      <c r="X894" s="558" t="str">
        <f aca="false">A894</f>
        <v>RH13</v>
      </c>
      <c r="Y894" s="560" t="n">
        <f aca="false">IF($D894=0.4,1.2,IF($D894=0.6,1.2,IF($D894=0.8,1.3,IF($D894=1,1.5,IF($D894=1.2,1.7,IF($D894&lt;=2,2,"--"))))))</f>
        <v>1.7</v>
      </c>
      <c r="Z894" s="564" t="s">
        <v>1151</v>
      </c>
      <c r="AA894" s="561" t="n">
        <f aca="false">Y894</f>
        <v>1.7</v>
      </c>
      <c r="AB894" s="543" t="n">
        <f aca="false">IF($Y894="--","--",I894)</f>
        <v>2.2</v>
      </c>
      <c r="AC894" s="544" t="n">
        <f aca="false">IF($Y894="--","--",IF(D894&gt;1.5,0.15,ROUND($D894*0.1,2)))</f>
        <v>0.12</v>
      </c>
      <c r="AD894" s="544" t="n">
        <f aca="false">IF($Y894="--","--",0.15)</f>
        <v>0.15</v>
      </c>
      <c r="AE894" s="545" t="n">
        <f aca="false">IF($Y894="--","--",ROUND(AB894+AC894+AD894,2))</f>
        <v>2.47</v>
      </c>
      <c r="AF894" s="565" t="n">
        <f aca="false">IF($Y894="--","--",IF($AB894&lt;=2,$Y894+1,($Y894+1)+ROUNDUP($AB894-2,0)*0.1))</f>
        <v>2.8</v>
      </c>
      <c r="AG894" s="566" t="n">
        <f aca="false">IF($D894=0.4,0.92,IF($D894=0.6,0.68,IF($D894=0.8,0.74,IF($D894=1,0.7,IF($D894=1.2,0.66,IF($D894=1.5,0.6,IF($D894&lt;=2,(2.4-(D894+0.3)),"--")))))))</f>
        <v>0.66</v>
      </c>
      <c r="AH894" s="547" t="n">
        <f aca="false">IF($Y894="--","--",IF($AE894&lt;=$W$4,ROUND(IF($AE894&lt;1.5,$AE894*$AF894*$AG894,1.5*$AF894*$AG894),2),0))</f>
        <v>0</v>
      </c>
      <c r="AI894" s="547" t="n">
        <f aca="false">IF($Y894="--","--",IF($AE894&gt;$W$4,ROUND(IF($AE894&lt;1.5,$AE894*$AF894*$AG894,1.5*$AF894*$AG894),2),0))</f>
        <v>2.77</v>
      </c>
      <c r="AJ894" s="547" t="n">
        <f aca="false">IF($Y894="--","--",IF($AE894&gt;$W$4,ROUND(IF($AE894&lt;1.5,0,IF($AE894&gt;3,1.5*$AF894*$AG894,($AE894-1.5)*$AF894*$AG894)),2),0))</f>
        <v>1.79</v>
      </c>
      <c r="AK894" s="547" t="n">
        <f aca="false">IF($Y894="--","--",IF($AE894&gt;$W$4,ROUND(IF($AE894&lt;3,0,IF($AE894&gt;4.5,1.5*$AF894*$AG894,($AE894-3)*$AF894*$AG894)),2),0))</f>
        <v>0</v>
      </c>
      <c r="AL894" s="547" t="n">
        <f aca="false">IF($Y894="--","--",IF($AE894&gt;$W$4,ROUND(IF($AE894&lt;4.5,0,IF($AE894&gt;6,($AE894-4.5)*$AF894*$AG894,($AE894-4.5)*$AF894*$AG894)),2),0))</f>
        <v>0</v>
      </c>
      <c r="AM894" s="544" t="n">
        <f aca="false">IF($Y894="--","--",IF($AE894&gt;$W$4,IF($AE894&lt;=4,ROUND(($AG894*4)*($AE894+0.5)*2,2),0),0))</f>
        <v>15.68</v>
      </c>
      <c r="AN894" s="548" t="n">
        <f aca="false">IF($Y894="--","--",IF($AE894&gt;$W$4,IF($AE894&gt;4,ROUND(($AG894*4)*($AE894+0.5)*2,2),0),0))</f>
        <v>0</v>
      </c>
      <c r="AO894" s="558" t="s">
        <v>1930</v>
      </c>
      <c r="AP894" s="570" t="s">
        <v>10</v>
      </c>
      <c r="AQ894" s="571" t="s">
        <v>1931</v>
      </c>
      <c r="AR894" s="560" t="n">
        <v>1.2</v>
      </c>
      <c r="AS894" s="561"/>
      <c r="AT894" s="561"/>
      <c r="AU894" s="562" t="n">
        <v>35</v>
      </c>
      <c r="AV894" s="560" t="n">
        <f aca="false">IF($Y894="--","--",Y894+0.2)</f>
        <v>1.9</v>
      </c>
      <c r="AW894" s="564" t="s">
        <v>1151</v>
      </c>
      <c r="AX894" s="561" t="n">
        <f aca="false">AV894</f>
        <v>1.9</v>
      </c>
      <c r="AY894" s="538" t="n">
        <f aca="false">IF(D894&gt;2,AU894,AU894-AV894)</f>
        <v>33.1</v>
      </c>
      <c r="AZ894" s="538" t="n">
        <f aca="false">N894</f>
        <v>0.24</v>
      </c>
      <c r="BA894" s="538" t="n">
        <f aca="false">P894</f>
        <v>2.14</v>
      </c>
      <c r="BB894" s="537" t="n">
        <f aca="false">IF(F894=0,IF(ROUND(AY894*(((N894*P894)+(((D894+M894*2)/6)*P894))-ROUND(((D894+M894*2)^2)*((PI()*96.379/(4*360))-((SIN((96.379/2)*PI()/180))*(COS((96.379/2)*PI()/180))/4)),4)),2),ROUND(AY894*(((N894*P894)+(((D894+M894*2)/4)*P894))-ROUND(((D894+M894*2)^2)*((PI()*120/(4*360))-((SIN((120/2)*PI()/180))*(COS((120/2)*PI()/180))/4)),4)),2)),0)</f>
        <v>31.96</v>
      </c>
      <c r="BC894" s="549" t="n">
        <f aca="false">IF(F894&gt;0,ROUND(AY894*N894*P894,2),0)</f>
        <v>0</v>
      </c>
      <c r="BD894" s="549" t="n">
        <f aca="false">SUM(Q894:U894,AH894:AL894)</f>
        <v>186.57</v>
      </c>
      <c r="BE894" s="549" t="n">
        <f aca="false">IF(F894=0,ROUND((PI()*((D894+M894*2)^2)/4)*AY894,2),ROUND((D894+M894*2)*(F894+M894*2)*AY894,2))</f>
        <v>53.91</v>
      </c>
      <c r="BF894" s="572" t="n">
        <f aca="false">IF(($I894+M894-0.15)&lt;=2,($I894+M894+0.15),IF(($I894+M894)&lt;=3,2.35,($I894+M894+0.2)-0.85))</f>
        <v>2.35</v>
      </c>
      <c r="BG894" s="572" t="n">
        <f aca="false">IF(D894&gt;2,(I894-F894-M894-0.11),IF(($I894+M894)&lt;=2,0,IF(($I894+M894)&gt;3,0.85,(I894+M894+0.2-BF894))))</f>
        <v>0.17</v>
      </c>
      <c r="BH894" s="572" t="n">
        <f aca="false">IF(D894&gt;2,ROUND(((1.42+0.4)+(0.91+0.4))*2*BG894,2),ROUND(AV894*AX894*BF894,2))</f>
        <v>8.48</v>
      </c>
      <c r="BI894" s="572" t="n">
        <f aca="false">ROUND(((PI()*0.9^2)/4)*BG894,2)</f>
        <v>0.11</v>
      </c>
      <c r="BJ894" s="550" t="n">
        <f aca="false">ROUND(BD894-BE894-BH894-BI894-BB894-BC894,2)</f>
        <v>92.11</v>
      </c>
      <c r="BK894" s="516"/>
    </row>
    <row r="895" customFormat="false" ht="14.25" hidden="false" customHeight="false" outlineLevel="0" collapsed="false">
      <c r="A895" s="530" t="s">
        <v>1931</v>
      </c>
      <c r="B895" s="531" t="s">
        <v>10</v>
      </c>
      <c r="C895" s="569" t="s">
        <v>1932</v>
      </c>
      <c r="D895" s="533" t="n">
        <v>1.2</v>
      </c>
      <c r="E895" s="534"/>
      <c r="F895" s="534"/>
      <c r="G895" s="533" t="s">
        <v>1155</v>
      </c>
      <c r="H895" s="535" t="n">
        <v>35</v>
      </c>
      <c r="I895" s="536" t="n">
        <v>1.9461509835294</v>
      </c>
      <c r="J895" s="536" t="n">
        <v>1.8783509835294</v>
      </c>
      <c r="K895" s="536" t="n">
        <v>0.18</v>
      </c>
      <c r="L895" s="537" t="n">
        <f aca="false">ROUND((I895+J895)/2,2)</f>
        <v>1.91</v>
      </c>
      <c r="M895" s="538" t="n">
        <f aca="false">IF(F895=0,ROUND($D895*0.1,2),IF(D895&gt;2.8,0.18,0.15))</f>
        <v>0.12</v>
      </c>
      <c r="N895" s="538" t="n">
        <f aca="false">IF(F895=0,IF(ROUND($D895/4,2),IF(ROUND(($D895*1.2)/6,2)&lt;0.1,0.1,ROUND(($D895*1.2)/6,2))),0.5)</f>
        <v>0.24</v>
      </c>
      <c r="O895" s="537" t="n">
        <f aca="false">L895+M895+N895</f>
        <v>2.27</v>
      </c>
      <c r="P895" s="537" t="n">
        <f aca="false">IF(O895&lt;2,(D895+M895*2)+0.6,(D895+M895*2)+0.6+ROUNDUP(O895-2,0)*0.1)</f>
        <v>2.14</v>
      </c>
      <c r="Q895" s="539" t="n">
        <f aca="false">IF($O895&lt;=$W$4,ROUND(IF($O895&lt;1.5,$O895*$H895*$P895,1.5*$H895*$P895),2),0)</f>
        <v>0</v>
      </c>
      <c r="R895" s="539" t="n">
        <f aca="false">IF($O895&gt;$W$4,ROUND(IF($O895&lt;1.5,$O895*$H895*$P895,1.5*$H895*$P895),2),0)</f>
        <v>112.35</v>
      </c>
      <c r="S895" s="539" t="n">
        <f aca="false">IF($O895&gt;$W$4,ROUND(IF($O895&lt;1.5,0,IF($O895&gt;3,1.5*$H895*$P895,($O895-1.5)*$H895*$P895)),2),0)</f>
        <v>57.67</v>
      </c>
      <c r="T895" s="539" t="n">
        <f aca="false">IF($O895&gt;$W$4,ROUND(IF($O895&lt;3,0,IF($O895&gt;4.5,1.5*$H895*$P895,($O895-3)*$H895*$P895)),2),0)</f>
        <v>0</v>
      </c>
      <c r="U895" s="539" t="n">
        <f aca="false">IF($O895&gt;$W$4,ROUND(IF($O895&lt;4.5,0,IF($O895&gt;6,($O895-4.5)*$H895*$P895,($O895-4.5)*$H895*$P895)),2),0)</f>
        <v>0</v>
      </c>
      <c r="V895" s="540" t="n">
        <f aca="false">IF($O895&gt;$W$4,IF($O895&lt;=4,ROUND($H895*($O895+0.5)*2,2),0),0)</f>
        <v>193.9</v>
      </c>
      <c r="W895" s="541" t="n">
        <f aca="false">IF($O895&gt;$W$4,IF($O895&gt;4,ROUND($H895*($O895+0.5)*2,2),0),0)</f>
        <v>0</v>
      </c>
      <c r="X895" s="530" t="str">
        <f aca="false">A895</f>
        <v>RH14</v>
      </c>
      <c r="Y895" s="533" t="n">
        <f aca="false">IF($D895=0.4,1.2,IF($D895=0.6,1.2,IF($D895=0.8,1.3,IF($D895=1,1.5,IF($D895=1.2,1.7,IF($D895&lt;=2,2,"--"))))))</f>
        <v>1.7</v>
      </c>
      <c r="Z895" s="542" t="s">
        <v>1151</v>
      </c>
      <c r="AA895" s="534" t="n">
        <f aca="false">Y895</f>
        <v>1.7</v>
      </c>
      <c r="AB895" s="543" t="n">
        <f aca="false">IF($Y895="--","--",I895)</f>
        <v>1.9461509835294</v>
      </c>
      <c r="AC895" s="544" t="n">
        <f aca="false">IF($Y895="--","--",IF(D895&gt;1.5,0.15,ROUND($D895*0.1,2)))</f>
        <v>0.12</v>
      </c>
      <c r="AD895" s="544" t="n">
        <f aca="false">IF($Y895="--","--",0.15)</f>
        <v>0.15</v>
      </c>
      <c r="AE895" s="545" t="n">
        <f aca="false">IF($Y895="--","--",ROUND(AB895+AC895+AD895,2))</f>
        <v>2.22</v>
      </c>
      <c r="AF895" s="545" t="n">
        <f aca="false">IF($Y895="--","--",IF($AB895&lt;=2,$Y895+1,($Y895+1)+ROUNDUP($AB895-2,0)*0.1))</f>
        <v>2.7</v>
      </c>
      <c r="AG895" s="546" t="n">
        <f aca="false">IF($D895=0.4,0.92,IF($D895=0.6,0.68,IF($D895=0.8,0.74,IF($D895=1,0.7,IF($D895=1.2,0.66,IF($D895=1.5,0.6,IF($D895&lt;=2,(2.4-(D895+0.3)),"--")))))))</f>
        <v>0.66</v>
      </c>
      <c r="AH895" s="547" t="n">
        <f aca="false">IF($Y895="--","--",IF($AE895&lt;=$W$4,ROUND(IF($AE895&lt;1.5,$AE895*$AF895*$AG895,1.5*$AF895*$AG895),2),0))</f>
        <v>0</v>
      </c>
      <c r="AI895" s="547" t="n">
        <f aca="false">IF($Y895="--","--",IF($AE895&gt;$W$4,ROUND(IF($AE895&lt;1.5,$AE895*$AF895*$AG895,1.5*$AF895*$AG895),2),0))</f>
        <v>2.67</v>
      </c>
      <c r="AJ895" s="547" t="n">
        <f aca="false">IF($Y895="--","--",IF($AE895&gt;$W$4,ROUND(IF($AE895&lt;1.5,0,IF($AE895&gt;3,1.5*$AF895*$AG895,($AE895-1.5)*$AF895*$AG895)),2),0))</f>
        <v>1.28</v>
      </c>
      <c r="AK895" s="547" t="n">
        <f aca="false">IF($Y895="--","--",IF($AE895&gt;$W$4,ROUND(IF($AE895&lt;3,0,IF($AE895&gt;4.5,1.5*$AF895*$AG895,($AE895-3)*$AF895*$AG895)),2),0))</f>
        <v>0</v>
      </c>
      <c r="AL895" s="547" t="n">
        <f aca="false">IF($Y895="--","--",IF($AE895&gt;$W$4,ROUND(IF($AE895&lt;4.5,0,IF($AE895&gt;6,($AE895-4.5)*$AF895*$AG895,($AE895-4.5)*$AF895*$AG895)),2),0))</f>
        <v>0</v>
      </c>
      <c r="AM895" s="544" t="n">
        <f aca="false">IF($Y895="--","--",IF($AE895&gt;$W$4,IF($AE895&lt;=4,ROUND(($AG895*4)*($AE895+0.5)*2,2),0),0))</f>
        <v>14.36</v>
      </c>
      <c r="AN895" s="548" t="n">
        <f aca="false">IF($Y895="--","--",IF($AE895&gt;$W$4,IF($AE895&gt;4,ROUND(($AG895*4)*($AE895+0.5)*2,2),0),0))</f>
        <v>0</v>
      </c>
      <c r="AO895" s="530" t="s">
        <v>1931</v>
      </c>
      <c r="AP895" s="531" t="s">
        <v>10</v>
      </c>
      <c r="AQ895" s="569" t="s">
        <v>1932</v>
      </c>
      <c r="AR895" s="533" t="n">
        <v>1.2</v>
      </c>
      <c r="AS895" s="534"/>
      <c r="AT895" s="534"/>
      <c r="AU895" s="535" t="n">
        <v>35</v>
      </c>
      <c r="AV895" s="533" t="n">
        <f aca="false">IF($Y895="--","--",Y895+0.2)</f>
        <v>1.9</v>
      </c>
      <c r="AW895" s="542" t="s">
        <v>1151</v>
      </c>
      <c r="AX895" s="534" t="n">
        <f aca="false">AV895</f>
        <v>1.9</v>
      </c>
      <c r="AY895" s="538" t="n">
        <f aca="false">IF(D895&gt;2,AU895,AU895-AV895)</f>
        <v>33.1</v>
      </c>
      <c r="AZ895" s="538" t="n">
        <f aca="false">N895</f>
        <v>0.24</v>
      </c>
      <c r="BA895" s="538" t="n">
        <f aca="false">P895</f>
        <v>2.14</v>
      </c>
      <c r="BB895" s="537" t="n">
        <f aca="false">IF(F895=0,IF(ROUND(AY895*(((N895*P895)+(((D895+M895*2)/6)*P895))-ROUND(((D895+M895*2)^2)*((PI()*96.379/(4*360))-((SIN((96.379/2)*PI()/180))*(COS((96.379/2)*PI()/180))/4)),4)),2),ROUND(AY895*(((N895*P895)+(((D895+M895*2)/4)*P895))-ROUND(((D895+M895*2)^2)*((PI()*120/(4*360))-((SIN((120/2)*PI()/180))*(COS((120/2)*PI()/180))/4)),4)),2)),0)</f>
        <v>31.96</v>
      </c>
      <c r="BC895" s="549" t="n">
        <f aca="false">IF(F895&gt;0,ROUND(AY895*N895*P895,2),0)</f>
        <v>0</v>
      </c>
      <c r="BD895" s="549" t="n">
        <f aca="false">SUM(Q895:U895,AH895:AL895)</f>
        <v>173.97</v>
      </c>
      <c r="BE895" s="549" t="n">
        <f aca="false">IF(F895=0,ROUND((PI()*((D895+M895*2)^2)/4)*AY895,2),ROUND((D895+M895*2)*(F895+M895*2)*AY895,2))</f>
        <v>53.91</v>
      </c>
      <c r="BF895" s="572" t="n">
        <f aca="false">IF(($I895+M895-0.15)&lt;=2,($I895+M895+0.15),IF(($I895+M895)&lt;=3,2.35,($I895+M895+0.2)-0.85))</f>
        <v>2.2161509835294</v>
      </c>
      <c r="BG895" s="572" t="n">
        <f aca="false">IF(D895&gt;2,(I895-F895-M895-0.11),IF(($I895+M895)&lt;=2,0,IF(($I895+M895)&gt;3,0.85,(I895+M895+0.2-BF895))))</f>
        <v>0.0500000000000003</v>
      </c>
      <c r="BH895" s="572" t="n">
        <f aca="false">IF(D895&gt;2,ROUND(((1.42+0.4)+(0.91+0.4))*2*BG895,2),ROUND(AV895*AX895*BF895,2))</f>
        <v>8</v>
      </c>
      <c r="BI895" s="572" t="n">
        <f aca="false">ROUND(((PI()*0.9^2)/4)*BG895,2)</f>
        <v>0.03</v>
      </c>
      <c r="BJ895" s="550" t="n">
        <f aca="false">ROUND(BD895-BE895-BH895-BI895-BB895-BC895,2)</f>
        <v>80.07</v>
      </c>
      <c r="BK895" s="516"/>
    </row>
    <row r="896" customFormat="false" ht="14.25" hidden="false" customHeight="false" outlineLevel="0" collapsed="false">
      <c r="A896" s="558" t="s">
        <v>1932</v>
      </c>
      <c r="B896" s="570" t="s">
        <v>10</v>
      </c>
      <c r="C896" s="571" t="s">
        <v>1933</v>
      </c>
      <c r="D896" s="560" t="n">
        <v>1.2</v>
      </c>
      <c r="E896" s="561"/>
      <c r="F896" s="561"/>
      <c r="G896" s="560" t="s">
        <v>1155</v>
      </c>
      <c r="H896" s="562" t="n">
        <v>30</v>
      </c>
      <c r="I896" s="563" t="n">
        <v>2.0583509835294</v>
      </c>
      <c r="J896" s="563" t="n">
        <v>1.9926509835294</v>
      </c>
      <c r="K896" s="536" t="n">
        <v>0</v>
      </c>
      <c r="L896" s="537" t="n">
        <f aca="false">ROUND((I896+J896)/2,2)</f>
        <v>2.03</v>
      </c>
      <c r="M896" s="538" t="n">
        <f aca="false">IF(F896=0,ROUND($D896*0.1,2),IF(D896&gt;2.8,0.18,0.15))</f>
        <v>0.12</v>
      </c>
      <c r="N896" s="538" t="n">
        <f aca="false">IF(F896=0,IF(ROUND($D896/4,2),IF(ROUND(($D896*1.2)/6,2)&lt;0.1,0.1,ROUND(($D896*1.2)/6,2))),0.5)</f>
        <v>0.24</v>
      </c>
      <c r="O896" s="537" t="n">
        <f aca="false">L896+M896+N896</f>
        <v>2.39</v>
      </c>
      <c r="P896" s="537" t="n">
        <f aca="false">IF(O896&lt;2,(D896+M896*2)+0.6,(D896+M896*2)+0.6+ROUNDUP(O896-2,0)*0.1)</f>
        <v>2.14</v>
      </c>
      <c r="Q896" s="539" t="n">
        <f aca="false">IF($O896&lt;=$W$4,ROUND(IF($O896&lt;1.5,$O896*$H896*$P896,1.5*$H896*$P896),2),0)</f>
        <v>0</v>
      </c>
      <c r="R896" s="539" t="n">
        <f aca="false">IF($O896&gt;$W$4,ROUND(IF($O896&lt;1.5,$O896*$H896*$P896,1.5*$H896*$P896),2),0)</f>
        <v>96.3</v>
      </c>
      <c r="S896" s="539" t="n">
        <f aca="false">IF($O896&gt;$W$4,ROUND(IF($O896&lt;1.5,0,IF($O896&gt;3,1.5*$H896*$P896,($O896-1.5)*$H896*$P896)),2),0)</f>
        <v>57.14</v>
      </c>
      <c r="T896" s="539" t="n">
        <f aca="false">IF($O896&gt;$W$4,ROUND(IF($O896&lt;3,0,IF($O896&gt;4.5,1.5*$H896*$P896,($O896-3)*$H896*$P896)),2),0)</f>
        <v>0</v>
      </c>
      <c r="U896" s="539" t="n">
        <f aca="false">IF($O896&gt;$W$4,ROUND(IF($O896&lt;4.5,0,IF($O896&gt;6,($O896-4.5)*$H896*$P896,($O896-4.5)*$H896*$P896)),2),0)</f>
        <v>0</v>
      </c>
      <c r="V896" s="540" t="n">
        <f aca="false">IF($O896&gt;$W$4,IF($O896&lt;=4,ROUND($H896*($O896+0.5)*2,2),0),0)</f>
        <v>173.4</v>
      </c>
      <c r="W896" s="541" t="n">
        <f aca="false">IF($O896&gt;$W$4,IF($O896&gt;4,ROUND($H896*($O896+0.5)*2,2),0),0)</f>
        <v>0</v>
      </c>
      <c r="X896" s="558" t="str">
        <f aca="false">A896</f>
        <v>RH15</v>
      </c>
      <c r="Y896" s="560" t="n">
        <f aca="false">IF($D896=0.4,1.2,IF($D896=0.6,1.2,IF($D896=0.8,1.3,IF($D896=1,1.5,IF($D896=1.2,1.7,IF($D896&lt;=2,2,"--"))))))</f>
        <v>1.7</v>
      </c>
      <c r="Z896" s="564" t="s">
        <v>1151</v>
      </c>
      <c r="AA896" s="561" t="n">
        <f aca="false">Y896</f>
        <v>1.7</v>
      </c>
      <c r="AB896" s="543" t="n">
        <f aca="false">IF($Y896="--","--",I896)</f>
        <v>2.0583509835294</v>
      </c>
      <c r="AC896" s="544" t="n">
        <f aca="false">IF($Y896="--","--",IF(D896&gt;1.5,0.15,ROUND($D896*0.1,2)))</f>
        <v>0.12</v>
      </c>
      <c r="AD896" s="544" t="n">
        <f aca="false">IF($Y896="--","--",0.15)</f>
        <v>0.15</v>
      </c>
      <c r="AE896" s="545" t="n">
        <f aca="false">IF($Y896="--","--",ROUND(AB896+AC896+AD896,2))</f>
        <v>2.33</v>
      </c>
      <c r="AF896" s="565" t="n">
        <f aca="false">IF($Y896="--","--",IF($AB896&lt;=2,$Y896+1,($Y896+1)+ROUNDUP($AB896-2,0)*0.1))</f>
        <v>2.8</v>
      </c>
      <c r="AG896" s="566" t="n">
        <f aca="false">IF($D896=0.4,0.92,IF($D896=0.6,0.68,IF($D896=0.8,0.74,IF($D896=1,0.7,IF($D896=1.2,0.66,IF($D896=1.5,0.6,IF($D896&lt;=2,(2.4-(D896+0.3)),"--")))))))</f>
        <v>0.66</v>
      </c>
      <c r="AH896" s="547" t="n">
        <f aca="false">IF($Y896="--","--",IF($AE896&lt;=$W$4,ROUND(IF($AE896&lt;1.5,$AE896*$AF896*$AG896,1.5*$AF896*$AG896),2),0))</f>
        <v>0</v>
      </c>
      <c r="AI896" s="547" t="n">
        <f aca="false">IF($Y896="--","--",IF($AE896&gt;$W$4,ROUND(IF($AE896&lt;1.5,$AE896*$AF896*$AG896,1.5*$AF896*$AG896),2),0))</f>
        <v>2.77</v>
      </c>
      <c r="AJ896" s="547" t="n">
        <f aca="false">IF($Y896="--","--",IF($AE896&gt;$W$4,ROUND(IF($AE896&lt;1.5,0,IF($AE896&gt;3,1.5*$AF896*$AG896,($AE896-1.5)*$AF896*$AG896)),2),0))</f>
        <v>1.53</v>
      </c>
      <c r="AK896" s="547" t="n">
        <f aca="false">IF($Y896="--","--",IF($AE896&gt;$W$4,ROUND(IF($AE896&lt;3,0,IF($AE896&gt;4.5,1.5*$AF896*$AG896,($AE896-3)*$AF896*$AG896)),2),0))</f>
        <v>0</v>
      </c>
      <c r="AL896" s="547" t="n">
        <f aca="false">IF($Y896="--","--",IF($AE896&gt;$W$4,ROUND(IF($AE896&lt;4.5,0,IF($AE896&gt;6,($AE896-4.5)*$AF896*$AG896,($AE896-4.5)*$AF896*$AG896)),2),0))</f>
        <v>0</v>
      </c>
      <c r="AM896" s="544" t="n">
        <f aca="false">IF($Y896="--","--",IF($AE896&gt;$W$4,IF($AE896&lt;=4,ROUND(($AG896*4)*($AE896+0.5)*2,2),0),0))</f>
        <v>14.94</v>
      </c>
      <c r="AN896" s="548" t="n">
        <f aca="false">IF($Y896="--","--",IF($AE896&gt;$W$4,IF($AE896&gt;4,ROUND(($AG896*4)*($AE896+0.5)*2,2),0),0))</f>
        <v>0</v>
      </c>
      <c r="AO896" s="558" t="s">
        <v>1932</v>
      </c>
      <c r="AP896" s="570" t="s">
        <v>10</v>
      </c>
      <c r="AQ896" s="571" t="s">
        <v>1933</v>
      </c>
      <c r="AR896" s="560" t="n">
        <v>1.2</v>
      </c>
      <c r="AS896" s="561"/>
      <c r="AT896" s="561"/>
      <c r="AU896" s="562" t="n">
        <v>30</v>
      </c>
      <c r="AV896" s="560" t="n">
        <f aca="false">IF($Y896="--","--",Y896+0.2)</f>
        <v>1.9</v>
      </c>
      <c r="AW896" s="564" t="s">
        <v>1151</v>
      </c>
      <c r="AX896" s="561" t="n">
        <f aca="false">AV896</f>
        <v>1.9</v>
      </c>
      <c r="AY896" s="538" t="n">
        <f aca="false">IF(D896&gt;2,AU896,AU896-AV896)</f>
        <v>28.1</v>
      </c>
      <c r="AZ896" s="538" t="n">
        <f aca="false">N896</f>
        <v>0.24</v>
      </c>
      <c r="BA896" s="538" t="n">
        <f aca="false">P896</f>
        <v>2.14</v>
      </c>
      <c r="BB896" s="537" t="n">
        <f aca="false">IF(F896=0,IF(ROUND(AY896*(((N896*P896)+(((D896+M896*2)/6)*P896))-ROUND(((D896+M896*2)^2)*((PI()*96.379/(4*360))-((SIN((96.379/2)*PI()/180))*(COS((96.379/2)*PI()/180))/4)),4)),2),ROUND(AY896*(((N896*P896)+(((D896+M896*2)/4)*P896))-ROUND(((D896+M896*2)^2)*((PI()*120/(4*360))-((SIN((120/2)*PI()/180))*(COS((120/2)*PI()/180))/4)),4)),2)),0)</f>
        <v>27.13</v>
      </c>
      <c r="BC896" s="549" t="n">
        <f aca="false">IF(F896&gt;0,ROUND(AY896*N896*P896,2),0)</f>
        <v>0</v>
      </c>
      <c r="BD896" s="549" t="n">
        <f aca="false">SUM(Q896:U896,AH896:AL896)</f>
        <v>157.74</v>
      </c>
      <c r="BE896" s="549" t="n">
        <f aca="false">IF(F896=0,ROUND((PI()*((D896+M896*2)^2)/4)*AY896,2),ROUND((D896+M896*2)*(F896+M896*2)*AY896,2))</f>
        <v>45.76</v>
      </c>
      <c r="BF896" s="572" t="n">
        <f aca="false">IF(($I896+M896-0.15)&lt;=2,($I896+M896+0.15),IF(($I896+M896)&lt;=3,2.35,($I896+M896+0.2)-0.85))</f>
        <v>2.35</v>
      </c>
      <c r="BG896" s="572" t="n">
        <f aca="false">IF(D896&gt;2,(I896-F896-M896-0.11),IF(($I896+M896)&lt;=2,0,IF(($I896+M896)&gt;3,0.85,(I896+M896+0.2-BF896))))</f>
        <v>0.0283509835294002</v>
      </c>
      <c r="BH896" s="572" t="n">
        <f aca="false">IF(D896&gt;2,ROUND(((1.42+0.4)+(0.91+0.4))*2*BG896,2),ROUND(AV896*AX896*BF896,2))</f>
        <v>8.48</v>
      </c>
      <c r="BI896" s="572" t="n">
        <f aca="false">ROUND(((PI()*0.9^2)/4)*BG896,2)</f>
        <v>0.02</v>
      </c>
      <c r="BJ896" s="550" t="n">
        <f aca="false">ROUND(BD896-BE896-BH896-BI896-BB896-BC896,2)</f>
        <v>76.35</v>
      </c>
      <c r="BK896" s="516"/>
    </row>
    <row r="897" customFormat="false" ht="14.25" hidden="false" customHeight="false" outlineLevel="0" collapsed="false">
      <c r="A897" s="558" t="s">
        <v>1933</v>
      </c>
      <c r="B897" s="570" t="s">
        <v>10</v>
      </c>
      <c r="C897" s="571" t="s">
        <v>1934</v>
      </c>
      <c r="D897" s="560" t="n">
        <v>1.2</v>
      </c>
      <c r="E897" s="561"/>
      <c r="F897" s="561"/>
      <c r="G897" s="560" t="s">
        <v>1155</v>
      </c>
      <c r="H897" s="562" t="n">
        <v>29</v>
      </c>
      <c r="I897" s="563" t="n">
        <v>1.9926509835294</v>
      </c>
      <c r="J897" s="563" t="n">
        <v>2.0012509835294</v>
      </c>
      <c r="K897" s="536" t="n">
        <v>0.3</v>
      </c>
      <c r="L897" s="537" t="n">
        <f aca="false">ROUND((I897+J897)/2,2)</f>
        <v>2</v>
      </c>
      <c r="M897" s="538" t="n">
        <f aca="false">IF(F897=0,ROUND($D897*0.1,2),IF(D897&gt;2.8,0.18,0.15))</f>
        <v>0.12</v>
      </c>
      <c r="N897" s="538" t="n">
        <f aca="false">IF(F897=0,IF(ROUND($D897/4,2),IF(ROUND(($D897*1.2)/6,2)&lt;0.1,0.1,ROUND(($D897*1.2)/6,2))),0.5)</f>
        <v>0.24</v>
      </c>
      <c r="O897" s="537" t="n">
        <f aca="false">L897+M897+N897</f>
        <v>2.36</v>
      </c>
      <c r="P897" s="537" t="n">
        <f aca="false">IF(O897&lt;2,(D897+M897*2)+0.6,(D897+M897*2)+0.6+ROUNDUP(O897-2,0)*0.1)</f>
        <v>2.14</v>
      </c>
      <c r="Q897" s="539" t="n">
        <f aca="false">IF($O897&lt;=$W$4,ROUND(IF($O897&lt;1.5,$O897*$H897*$P897,1.5*$H897*$P897),2),0)</f>
        <v>0</v>
      </c>
      <c r="R897" s="539" t="n">
        <f aca="false">IF($O897&gt;$W$4,ROUND(IF($O897&lt;1.5,$O897*$H897*$P897,1.5*$H897*$P897),2),0)</f>
        <v>93.09</v>
      </c>
      <c r="S897" s="539" t="n">
        <f aca="false">IF($O897&gt;$W$4,ROUND(IF($O897&lt;1.5,0,IF($O897&gt;3,1.5*$H897*$P897,($O897-1.5)*$H897*$P897)),2),0)</f>
        <v>53.37</v>
      </c>
      <c r="T897" s="539" t="n">
        <f aca="false">IF($O897&gt;$W$4,ROUND(IF($O897&lt;3,0,IF($O897&gt;4.5,1.5*$H897*$P897,($O897-3)*$H897*$P897)),2),0)</f>
        <v>0</v>
      </c>
      <c r="U897" s="539" t="n">
        <f aca="false">IF($O897&gt;$W$4,ROUND(IF($O897&lt;4.5,0,IF($O897&gt;6,($O897-4.5)*$H897*$P897,($O897-4.5)*$H897*$P897)),2),0)</f>
        <v>0</v>
      </c>
      <c r="V897" s="540" t="n">
        <f aca="false">IF($O897&gt;$W$4,IF($O897&lt;=4,ROUND($H897*($O897+0.5)*2,2),0),0)</f>
        <v>165.88</v>
      </c>
      <c r="W897" s="541" t="n">
        <f aca="false">IF($O897&gt;$W$4,IF($O897&gt;4,ROUND($H897*($O897+0.5)*2,2),0),0)</f>
        <v>0</v>
      </c>
      <c r="X897" s="558" t="str">
        <f aca="false">A897</f>
        <v>RH16</v>
      </c>
      <c r="Y897" s="560" t="n">
        <f aca="false">IF($D897=0.4,1.2,IF($D897=0.6,1.2,IF($D897=0.8,1.3,IF($D897=1,1.5,IF($D897=1.2,1.7,IF($D897&lt;=2,2,"--"))))))</f>
        <v>1.7</v>
      </c>
      <c r="Z897" s="564" t="s">
        <v>1151</v>
      </c>
      <c r="AA897" s="561" t="n">
        <f aca="false">Y897</f>
        <v>1.7</v>
      </c>
      <c r="AB897" s="543" t="n">
        <f aca="false">IF($Y897="--","--",I897)</f>
        <v>1.9926509835294</v>
      </c>
      <c r="AC897" s="544" t="n">
        <f aca="false">IF($Y897="--","--",IF(D897&gt;1.5,0.15,ROUND($D897*0.1,2)))</f>
        <v>0.12</v>
      </c>
      <c r="AD897" s="544" t="n">
        <f aca="false">IF($Y897="--","--",0.15)</f>
        <v>0.15</v>
      </c>
      <c r="AE897" s="545" t="n">
        <f aca="false">IF($Y897="--","--",ROUND(AB897+AC897+AD897,2))</f>
        <v>2.26</v>
      </c>
      <c r="AF897" s="565" t="n">
        <f aca="false">IF($Y897="--","--",IF($AB897&lt;=2,$Y897+1,($Y897+1)+ROUNDUP($AB897-2,0)*0.1))</f>
        <v>2.7</v>
      </c>
      <c r="AG897" s="566" t="n">
        <f aca="false">IF($D897=0.4,0.92,IF($D897=0.6,0.68,IF($D897=0.8,0.74,IF($D897=1,0.7,IF($D897=1.2,0.66,IF($D897=1.5,0.6,IF($D897&lt;=2,(2.4-(D897+0.3)),"--")))))))</f>
        <v>0.66</v>
      </c>
      <c r="AH897" s="547" t="n">
        <f aca="false">IF($Y897="--","--",IF($AE897&lt;=$W$4,ROUND(IF($AE897&lt;1.5,$AE897*$AF897*$AG897,1.5*$AF897*$AG897),2),0))</f>
        <v>0</v>
      </c>
      <c r="AI897" s="547" t="n">
        <f aca="false">IF($Y897="--","--",IF($AE897&gt;$W$4,ROUND(IF($AE897&lt;1.5,$AE897*$AF897*$AG897,1.5*$AF897*$AG897),2),0))</f>
        <v>2.67</v>
      </c>
      <c r="AJ897" s="547" t="n">
        <f aca="false">IF($Y897="--","--",IF($AE897&gt;$W$4,ROUND(IF($AE897&lt;1.5,0,IF($AE897&gt;3,1.5*$AF897*$AG897,($AE897-1.5)*$AF897*$AG897)),2),0))</f>
        <v>1.35</v>
      </c>
      <c r="AK897" s="547" t="n">
        <f aca="false">IF($Y897="--","--",IF($AE897&gt;$W$4,ROUND(IF($AE897&lt;3,0,IF($AE897&gt;4.5,1.5*$AF897*$AG897,($AE897-3)*$AF897*$AG897)),2),0))</f>
        <v>0</v>
      </c>
      <c r="AL897" s="547" t="n">
        <f aca="false">IF($Y897="--","--",IF($AE897&gt;$W$4,ROUND(IF($AE897&lt;4.5,0,IF($AE897&gt;6,($AE897-4.5)*$AF897*$AG897,($AE897-4.5)*$AF897*$AG897)),2),0))</f>
        <v>0</v>
      </c>
      <c r="AM897" s="544" t="n">
        <f aca="false">IF($Y897="--","--",IF($AE897&gt;$W$4,IF($AE897&lt;=4,ROUND(($AG897*4)*($AE897+0.5)*2,2),0),0))</f>
        <v>14.57</v>
      </c>
      <c r="AN897" s="548" t="n">
        <f aca="false">IF($Y897="--","--",IF($AE897&gt;$W$4,IF($AE897&gt;4,ROUND(($AG897*4)*($AE897+0.5)*2,2),0),0))</f>
        <v>0</v>
      </c>
      <c r="AO897" s="558" t="s">
        <v>1933</v>
      </c>
      <c r="AP897" s="570" t="s">
        <v>10</v>
      </c>
      <c r="AQ897" s="571" t="s">
        <v>1934</v>
      </c>
      <c r="AR897" s="560" t="n">
        <v>1.2</v>
      </c>
      <c r="AS897" s="561"/>
      <c r="AT897" s="561"/>
      <c r="AU897" s="562" t="n">
        <v>29</v>
      </c>
      <c r="AV897" s="560" t="n">
        <f aca="false">IF($Y897="--","--",Y897+0.2)</f>
        <v>1.9</v>
      </c>
      <c r="AW897" s="564" t="s">
        <v>1151</v>
      </c>
      <c r="AX897" s="561" t="n">
        <f aca="false">AV897</f>
        <v>1.9</v>
      </c>
      <c r="AY897" s="538" t="n">
        <f aca="false">IF(D897&gt;2,AU897,AU897-AV897)</f>
        <v>27.1</v>
      </c>
      <c r="AZ897" s="538" t="n">
        <f aca="false">N897</f>
        <v>0.24</v>
      </c>
      <c r="BA897" s="538" t="n">
        <f aca="false">P897</f>
        <v>2.14</v>
      </c>
      <c r="BB897" s="537" t="n">
        <f aca="false">IF(F897=0,IF(ROUND(AY897*(((N897*P897)+(((D897+M897*2)/6)*P897))-ROUND(((D897+M897*2)^2)*((PI()*96.379/(4*360))-((SIN((96.379/2)*PI()/180))*(COS((96.379/2)*PI()/180))/4)),4)),2),ROUND(AY897*(((N897*P897)+(((D897+M897*2)/4)*P897))-ROUND(((D897+M897*2)^2)*((PI()*120/(4*360))-((SIN((120/2)*PI()/180))*(COS((120/2)*PI()/180))/4)),4)),2)),0)</f>
        <v>26.17</v>
      </c>
      <c r="BC897" s="549" t="n">
        <f aca="false">IF(F897&gt;0,ROUND(AY897*N897*P897,2),0)</f>
        <v>0</v>
      </c>
      <c r="BD897" s="549" t="n">
        <f aca="false">SUM(Q897:U897,AH897:AL897)</f>
        <v>150.48</v>
      </c>
      <c r="BE897" s="549" t="n">
        <f aca="false">IF(F897=0,ROUND((PI()*((D897+M897*2)^2)/4)*AY897,2),ROUND((D897+M897*2)*(F897+M897*2)*AY897,2))</f>
        <v>44.14</v>
      </c>
      <c r="BF897" s="572" t="n">
        <f aca="false">IF(($I897+M897-0.15)&lt;=2,($I897+M897+0.15),IF(($I897+M897)&lt;=3,2.35,($I897+M897+0.2)-0.85))</f>
        <v>2.2626509835294</v>
      </c>
      <c r="BG897" s="572" t="n">
        <f aca="false">IF(D897&gt;2,(I897-F897-M897-0.11),IF(($I897+M897)&lt;=2,0,IF(($I897+M897)&gt;3,0.85,(I897+M897+0.2-BF897))))</f>
        <v>0.0500000000000003</v>
      </c>
      <c r="BH897" s="572" t="n">
        <f aca="false">IF(D897&gt;2,ROUND(((1.42+0.4)+(0.91+0.4))*2*BG897,2),ROUND(AV897*AX897*BF897,2))</f>
        <v>8.17</v>
      </c>
      <c r="BI897" s="572" t="n">
        <f aca="false">ROUND(((PI()*0.9^2)/4)*BG897,2)</f>
        <v>0.03</v>
      </c>
      <c r="BJ897" s="550" t="n">
        <f aca="false">ROUND(BD897-BE897-BH897-BI897-BB897-BC897,2)</f>
        <v>71.97</v>
      </c>
      <c r="BK897" s="516"/>
    </row>
    <row r="898" s="452" customFormat="true" ht="14.25" hidden="false" customHeight="false" outlineLevel="0" collapsed="false">
      <c r="A898" s="573" t="s">
        <v>1934</v>
      </c>
      <c r="B898" s="574" t="s">
        <v>10</v>
      </c>
      <c r="C898" s="590" t="s">
        <v>1935</v>
      </c>
      <c r="D898" s="576" t="n">
        <v>1.5</v>
      </c>
      <c r="E898" s="577" t="s">
        <v>1151</v>
      </c>
      <c r="F898" s="577" t="n">
        <v>1.5</v>
      </c>
      <c r="G898" s="576" t="s">
        <v>1193</v>
      </c>
      <c r="H898" s="578" t="n">
        <v>22</v>
      </c>
      <c r="I898" s="579" t="n">
        <v>2.30108783708625</v>
      </c>
      <c r="J898" s="579" t="n">
        <v>2.11648783708625</v>
      </c>
      <c r="K898" s="580" t="n">
        <v>0</v>
      </c>
      <c r="L898" s="581" t="n">
        <f aca="false">ROUND((I898+J898)/2,2)</f>
        <v>2.21</v>
      </c>
      <c r="M898" s="540" t="n">
        <f aca="false">IF(F898=0,ROUND($D898*0.1,2),IF(D898&gt;2.8,0.18,0.15))</f>
        <v>0.15</v>
      </c>
      <c r="N898" s="540" t="n">
        <f aca="false">IF(F898=0,IF(ROUND($D898/4,2),IF(ROUND(($D898*1.2)/6,2)&lt;0.1,0.1,ROUND(($D898*1.2)/6,2))),0.5)</f>
        <v>0.5</v>
      </c>
      <c r="O898" s="581" t="n">
        <f aca="false">L898+M898+N898</f>
        <v>2.86</v>
      </c>
      <c r="P898" s="581" t="n">
        <f aca="false">IF(O898&lt;2,(D898+M898*2)+0.6,(D898+M898*2)+0.6+ROUNDUP(O898-2,0)*0.1)</f>
        <v>2.5</v>
      </c>
      <c r="Q898" s="582" t="n">
        <f aca="false">IF($O898&lt;=$W$4,ROUND(IF($O898&lt;1.5,$O898*$H898*$P898,1.5*$H898*$P898),2),0)</f>
        <v>0</v>
      </c>
      <c r="R898" s="582" t="n">
        <f aca="false">IF($O898&gt;$W$4,ROUND(IF($O898&lt;1.5,$O898*$H898*$P898,1.5*$H898*$P898),2),0)</f>
        <v>82.5</v>
      </c>
      <c r="S898" s="582" t="n">
        <f aca="false">IF($O898&gt;$W$4,ROUND(IF($O898&lt;1.5,0,IF($O898&gt;3,1.5*$H898*$P898,($O898-1.5)*$H898*$P898)),2),0)</f>
        <v>74.8</v>
      </c>
      <c r="T898" s="582" t="n">
        <f aca="false">IF($O898&gt;$W$4,ROUND(IF($O898&lt;3,0,IF($O898&gt;4.5,1.5*$H898*$P898,($O898-3)*$H898*$P898)),2),0)</f>
        <v>0</v>
      </c>
      <c r="U898" s="582" t="n">
        <f aca="false">IF($O898&gt;$W$4,ROUND(IF($O898&lt;4.5,0,IF($O898&gt;6,($O898-4.5)*$H898*$P898,($O898-4.5)*$H898*$P898)),2),0)</f>
        <v>0</v>
      </c>
      <c r="V898" s="540" t="n">
        <f aca="false">IF($O898&gt;$W$4,IF($O898&lt;=4,ROUND($H898*($O898+0.5)*2,2),0),0)</f>
        <v>147.84</v>
      </c>
      <c r="W898" s="541" t="n">
        <f aca="false">IF($O898&gt;$W$4,IF($O898&gt;4,ROUND($H898*($O898+0.5)*2,2),0),0)</f>
        <v>0</v>
      </c>
      <c r="X898" s="573" t="str">
        <f aca="false">A898</f>
        <v>RH17</v>
      </c>
      <c r="Y898" s="576" t="n">
        <f aca="false">IF($D898=0.4,1.2,IF($D898=0.6,1.2,IF($D898=0.8,1.3,IF($D898=1,1.5,IF($D898=1.2,1.7,IF($D898&lt;=2,2,"--"))))))</f>
        <v>2</v>
      </c>
      <c r="Z898" s="583" t="s">
        <v>1151</v>
      </c>
      <c r="AA898" s="577" t="n">
        <f aca="false">Y898</f>
        <v>2</v>
      </c>
      <c r="AB898" s="584" t="n">
        <f aca="false">IF($Y898="--","--",I898)</f>
        <v>2.30108783708625</v>
      </c>
      <c r="AC898" s="585" t="n">
        <f aca="false">IF($Y898="--","--",IF(D898&gt;1.5,0.15,ROUND($D898*0.1,2)))</f>
        <v>0.15</v>
      </c>
      <c r="AD898" s="585" t="n">
        <f aca="false">IF($Y898="--","--",0.15)</f>
        <v>0.15</v>
      </c>
      <c r="AE898" s="586" t="n">
        <f aca="false">IF($Y898="--","--",ROUND(AB898+AC898+AD898,2))</f>
        <v>2.6</v>
      </c>
      <c r="AF898" s="587" t="n">
        <f aca="false">IF($Y898="--","--",IF($AB898&lt;=2,$Y898+1,($Y898+1)+ROUNDUP($AB898-2,0)*0.1))</f>
        <v>3.1</v>
      </c>
      <c r="AG898" s="588" t="n">
        <f aca="false">IF($D898=0.4,0.92,IF($D898=0.6,0.68,IF($D898=0.8,0.74,IF($D898=1,0.7,IF($D898=1.2,0.66,IF($D898=1.5,0.6,IF($D898&lt;=2,(2.4-(D898+0.3)),"--")))))))</f>
        <v>0.6</v>
      </c>
      <c r="AH898" s="589" t="n">
        <f aca="false">IF($Y898="--","--",IF($AE898&lt;=$W$4,ROUND(IF($AE898&lt;1.5,$AE898*$AF898*$AG898,1.5*$AF898*$AG898),2),0))</f>
        <v>0</v>
      </c>
      <c r="AI898" s="589" t="n">
        <f aca="false">IF($Y898="--","--",IF($AE898&gt;$W$4,ROUND(IF($AE898&lt;1.5,$AE898*$AF898*$AG898,1.5*$AF898*$AG898),2),0))</f>
        <v>2.79</v>
      </c>
      <c r="AJ898" s="589" t="n">
        <f aca="false">IF($Y898="--","--",IF($AE898&gt;$W$4,ROUND(IF($AE898&lt;1.5,0,IF($AE898&gt;3,1.5*$AF898*$AG898,($AE898-1.5)*$AF898*$AG898)),2),0))</f>
        <v>2.05</v>
      </c>
      <c r="AK898" s="589" t="n">
        <f aca="false">IF($Y898="--","--",IF($AE898&gt;$W$4,ROUND(IF($AE898&lt;3,0,IF($AE898&gt;4.5,1.5*$AF898*$AG898,($AE898-3)*$AF898*$AG898)),2),0))</f>
        <v>0</v>
      </c>
      <c r="AL898" s="589" t="n">
        <f aca="false">IF($Y898="--","--",IF($AE898&gt;$W$4,ROUND(IF($AE898&lt;4.5,0,IF($AE898&gt;6,($AE898-4.5)*$AF898*$AG898,($AE898-4.5)*$AF898*$AG898)),2),0))</f>
        <v>0</v>
      </c>
      <c r="AM898" s="585" t="n">
        <f aca="false">IF($Y898="--","--",IF($AE898&gt;$W$4,IF($AE898&lt;=4,ROUND(($AG898*4)*($AE898+0.5)*2,2),0),0))</f>
        <v>14.88</v>
      </c>
      <c r="AN898" s="548" t="n">
        <f aca="false">IF($Y898="--","--",IF($AE898&gt;$W$4,IF($AE898&gt;4,ROUND(($AG898*4)*($AE898+0.5)*2,2),0),0))</f>
        <v>0</v>
      </c>
      <c r="AO898" s="573" t="s">
        <v>1934</v>
      </c>
      <c r="AP898" s="574" t="s">
        <v>10</v>
      </c>
      <c r="AQ898" s="590" t="s">
        <v>1935</v>
      </c>
      <c r="AR898" s="576" t="n">
        <v>1.5</v>
      </c>
      <c r="AS898" s="577" t="s">
        <v>1151</v>
      </c>
      <c r="AT898" s="577" t="n">
        <v>1.5</v>
      </c>
      <c r="AU898" s="578" t="n">
        <v>22</v>
      </c>
      <c r="AV898" s="576" t="n">
        <f aca="false">IF($Y898="--","--",Y898+0.2)</f>
        <v>2.2</v>
      </c>
      <c r="AW898" s="583" t="s">
        <v>1151</v>
      </c>
      <c r="AX898" s="577" t="n">
        <f aca="false">AV898</f>
        <v>2.2</v>
      </c>
      <c r="AY898" s="540" t="n">
        <f aca="false">IF(D898&gt;2,AU898,AU898-AV898)</f>
        <v>19.8</v>
      </c>
      <c r="AZ898" s="540" t="n">
        <f aca="false">N898</f>
        <v>0.5</v>
      </c>
      <c r="BA898" s="540" t="n">
        <f aca="false">P898</f>
        <v>2.5</v>
      </c>
      <c r="BB898" s="581" t="n">
        <f aca="false">IF(F898=0,IF(ROUND(AY898*(((N898*P898)+(((D898+M898*2)/6)*P898))-ROUND(((D898+M898*2)^2)*((PI()*96.379/(4*360))-((SIN((96.379/2)*PI()/180))*(COS((96.379/2)*PI()/180))/4)),4)),2),ROUND(AY898*(((N898*P898)+(((D898+M898*2)/4)*P898))-ROUND(((D898+M898*2)^2)*((PI()*120/(4*360))-((SIN((120/2)*PI()/180))*(COS((120/2)*PI()/180))/4)),4)),2)),0)</f>
        <v>0</v>
      </c>
      <c r="BC898" s="591" t="n">
        <f aca="false">IF(F898&gt;0,ROUND(AY898*N898*P898,2),0)</f>
        <v>24.75</v>
      </c>
      <c r="BD898" s="591" t="n">
        <f aca="false">SUM(Q898:U898,AH898:AL898)</f>
        <v>162.14</v>
      </c>
      <c r="BE898" s="591" t="n">
        <f aca="false">IF(F898=0,ROUND((PI()*((D898+M898*2)^2)/4)*AY898,2),ROUND((D898+M898*2)*(F898+M898*2)*AY898,2))</f>
        <v>64.15</v>
      </c>
      <c r="BF898" s="592" t="n">
        <f aca="false">IF(($I898+M898-0.15)&lt;=2,($I898+M898+0.15),IF(($I898+M898)&lt;=3,2.35,($I898+M898+0.2)-0.85))</f>
        <v>2.35</v>
      </c>
      <c r="BG898" s="592" t="n">
        <f aca="false">IF(D898&gt;2,(I898-F898-M898-0.11),IF(($I898+M898)&lt;=2,0,IF(($I898+M898)&gt;3,0.85,(I898+M898+0.2-BF898))))</f>
        <v>0.30108783708625</v>
      </c>
      <c r="BH898" s="592" t="n">
        <f aca="false">IF(D898&gt;2,ROUND(((1.42+0.4)+(0.91+0.4))*2*BG898,2),ROUND(AV898*AX898*BF898,2))</f>
        <v>11.37</v>
      </c>
      <c r="BI898" s="592" t="n">
        <f aca="false">ROUND(((PI()*0.9^2)/4)*BG898,2)</f>
        <v>0.19</v>
      </c>
      <c r="BJ898" s="593" t="n">
        <f aca="false">ROUND(BD898-BE898-BH898-BI898-BB898-BC898,2)</f>
        <v>61.68</v>
      </c>
      <c r="BK898" s="594"/>
    </row>
    <row r="899" s="452" customFormat="true" ht="14.25" hidden="false" customHeight="false" outlineLevel="0" collapsed="false">
      <c r="A899" s="573" t="s">
        <v>1935</v>
      </c>
      <c r="B899" s="574" t="s">
        <v>10</v>
      </c>
      <c r="C899" s="590" t="s">
        <v>1936</v>
      </c>
      <c r="D899" s="576" t="n">
        <v>1.5</v>
      </c>
      <c r="E899" s="577" t="s">
        <v>1151</v>
      </c>
      <c r="F899" s="577" t="n">
        <v>1.5</v>
      </c>
      <c r="G899" s="576" t="s">
        <v>1193</v>
      </c>
      <c r="H899" s="578" t="n">
        <v>31</v>
      </c>
      <c r="I899" s="579" t="n">
        <v>2.11648783708625</v>
      </c>
      <c r="J899" s="579" t="n">
        <v>1.87938783708625</v>
      </c>
      <c r="K899" s="580" t="n">
        <v>0</v>
      </c>
      <c r="L899" s="581" t="n">
        <f aca="false">ROUND((I899+J899)/2,2)</f>
        <v>2</v>
      </c>
      <c r="M899" s="540" t="n">
        <f aca="false">IF(F899=0,ROUND($D899*0.1,2),IF(D899&gt;2.8,0.18,0.15))</f>
        <v>0.15</v>
      </c>
      <c r="N899" s="540" t="n">
        <f aca="false">IF(F899=0,IF(ROUND($D899/4,2),IF(ROUND(($D899*1.2)/6,2)&lt;0.1,0.1,ROUND(($D899*1.2)/6,2))),0.5)</f>
        <v>0.5</v>
      </c>
      <c r="O899" s="581" t="n">
        <f aca="false">L899+M899+N899</f>
        <v>2.65</v>
      </c>
      <c r="P899" s="581" t="n">
        <f aca="false">IF(O899&lt;2,(D899+M899*2)+0.6,(D899+M899*2)+0.6+ROUNDUP(O899-2,0)*0.1)</f>
        <v>2.5</v>
      </c>
      <c r="Q899" s="582" t="n">
        <f aca="false">IF($O899&lt;=$W$4,ROUND(IF($O899&lt;1.5,$O899*$H899*$P899,1.5*$H899*$P899),2),0)</f>
        <v>0</v>
      </c>
      <c r="R899" s="582" t="n">
        <f aca="false">IF($O899&gt;$W$4,ROUND(IF($O899&lt;1.5,$O899*$H899*$P899,1.5*$H899*$P899),2),0)</f>
        <v>116.25</v>
      </c>
      <c r="S899" s="582" t="n">
        <f aca="false">IF($O899&gt;$W$4,ROUND(IF($O899&lt;1.5,0,IF($O899&gt;3,1.5*$H899*$P899,($O899-1.5)*$H899*$P899)),2),0)</f>
        <v>89.13</v>
      </c>
      <c r="T899" s="582" t="n">
        <f aca="false">IF($O899&gt;$W$4,ROUND(IF($O899&lt;3,0,IF($O899&gt;4.5,1.5*$H899*$P899,($O899-3)*$H899*$P899)),2),0)</f>
        <v>0</v>
      </c>
      <c r="U899" s="582" t="n">
        <f aca="false">IF($O899&gt;$W$4,ROUND(IF($O899&lt;4.5,0,IF($O899&gt;6,($O899-4.5)*$H899*$P899,($O899-4.5)*$H899*$P899)),2),0)</f>
        <v>0</v>
      </c>
      <c r="V899" s="540" t="n">
        <f aca="false">IF($O899&gt;$W$4,IF($O899&lt;=4,ROUND($H899*($O899+0.5)*2,2),0),0)</f>
        <v>195.3</v>
      </c>
      <c r="W899" s="541" t="n">
        <f aca="false">IF($O899&gt;$W$4,IF($O899&gt;4,ROUND($H899*($O899+0.5)*2,2),0),0)</f>
        <v>0</v>
      </c>
      <c r="X899" s="573" t="str">
        <f aca="false">A899</f>
        <v>RH18</v>
      </c>
      <c r="Y899" s="576" t="n">
        <f aca="false">IF($D899=0.4,1.2,IF($D899=0.6,1.2,IF($D899=0.8,1.3,IF($D899=1,1.5,IF($D899=1.2,1.7,IF($D899&lt;=2,2,"--"))))))</f>
        <v>2</v>
      </c>
      <c r="Z899" s="583" t="s">
        <v>1151</v>
      </c>
      <c r="AA899" s="577" t="n">
        <f aca="false">Y899</f>
        <v>2</v>
      </c>
      <c r="AB899" s="584" t="n">
        <f aca="false">IF($Y899="--","--",I899)</f>
        <v>2.11648783708625</v>
      </c>
      <c r="AC899" s="585" t="n">
        <f aca="false">IF($Y899="--","--",IF(D899&gt;1.5,0.15,ROUND($D899*0.1,2)))</f>
        <v>0.15</v>
      </c>
      <c r="AD899" s="585" t="n">
        <f aca="false">IF($Y899="--","--",0.15)</f>
        <v>0.15</v>
      </c>
      <c r="AE899" s="586" t="n">
        <f aca="false">IF($Y899="--","--",ROUND(AB899+AC899+AD899,2))</f>
        <v>2.42</v>
      </c>
      <c r="AF899" s="587" t="n">
        <f aca="false">IF($Y899="--","--",IF($AB899&lt;=2,$Y899+1,($Y899+1)+ROUNDUP($AB899-2,0)*0.1))</f>
        <v>3.1</v>
      </c>
      <c r="AG899" s="588" t="n">
        <f aca="false">IF($D899=0.4,0.92,IF($D899=0.6,0.68,IF($D899=0.8,0.74,IF($D899=1,0.7,IF($D899=1.2,0.66,IF($D899=1.5,0.6,IF($D899&lt;=2,(2.4-(D899+0.3)),"--")))))))</f>
        <v>0.6</v>
      </c>
      <c r="AH899" s="589" t="n">
        <f aca="false">IF($Y899="--","--",IF($AE899&lt;=$W$4,ROUND(IF($AE899&lt;1.5,$AE899*$AF899*$AG899,1.5*$AF899*$AG899),2),0))</f>
        <v>0</v>
      </c>
      <c r="AI899" s="589" t="n">
        <f aca="false">IF($Y899="--","--",IF($AE899&gt;$W$4,ROUND(IF($AE899&lt;1.5,$AE899*$AF899*$AG899,1.5*$AF899*$AG899),2),0))</f>
        <v>2.79</v>
      </c>
      <c r="AJ899" s="589" t="n">
        <f aca="false">IF($Y899="--","--",IF($AE899&gt;$W$4,ROUND(IF($AE899&lt;1.5,0,IF($AE899&gt;3,1.5*$AF899*$AG899,($AE899-1.5)*$AF899*$AG899)),2),0))</f>
        <v>1.71</v>
      </c>
      <c r="AK899" s="589" t="n">
        <f aca="false">IF($Y899="--","--",IF($AE899&gt;$W$4,ROUND(IF($AE899&lt;3,0,IF($AE899&gt;4.5,1.5*$AF899*$AG899,($AE899-3)*$AF899*$AG899)),2),0))</f>
        <v>0</v>
      </c>
      <c r="AL899" s="589" t="n">
        <f aca="false">IF($Y899="--","--",IF($AE899&gt;$W$4,ROUND(IF($AE899&lt;4.5,0,IF($AE899&gt;6,($AE899-4.5)*$AF899*$AG899,($AE899-4.5)*$AF899*$AG899)),2),0))</f>
        <v>0</v>
      </c>
      <c r="AM899" s="585" t="n">
        <f aca="false">IF($Y899="--","--",IF($AE899&gt;$W$4,IF($AE899&lt;=4,ROUND(($AG899*4)*($AE899+0.5)*2,2),0),0))</f>
        <v>14.02</v>
      </c>
      <c r="AN899" s="548" t="n">
        <f aca="false">IF($Y899="--","--",IF($AE899&gt;$W$4,IF($AE899&gt;4,ROUND(($AG899*4)*($AE899+0.5)*2,2),0),0))</f>
        <v>0</v>
      </c>
      <c r="AO899" s="573" t="s">
        <v>1935</v>
      </c>
      <c r="AP899" s="574" t="s">
        <v>10</v>
      </c>
      <c r="AQ899" s="590" t="s">
        <v>1936</v>
      </c>
      <c r="AR899" s="576" t="n">
        <v>1.5</v>
      </c>
      <c r="AS899" s="577" t="s">
        <v>1151</v>
      </c>
      <c r="AT899" s="577" t="n">
        <v>1.5</v>
      </c>
      <c r="AU899" s="578" t="n">
        <v>31</v>
      </c>
      <c r="AV899" s="576" t="n">
        <f aca="false">IF($Y899="--","--",Y899+0.2)</f>
        <v>2.2</v>
      </c>
      <c r="AW899" s="583" t="s">
        <v>1151</v>
      </c>
      <c r="AX899" s="577" t="n">
        <f aca="false">AV899</f>
        <v>2.2</v>
      </c>
      <c r="AY899" s="540" t="n">
        <f aca="false">IF(D899&gt;2,AU899,AU899-AV899)</f>
        <v>28.8</v>
      </c>
      <c r="AZ899" s="540" t="n">
        <f aca="false">N899</f>
        <v>0.5</v>
      </c>
      <c r="BA899" s="540" t="n">
        <f aca="false">P899</f>
        <v>2.5</v>
      </c>
      <c r="BB899" s="581" t="n">
        <f aca="false">IF(F899=0,IF(ROUND(AY899*(((N899*P899)+(((D899+M899*2)/6)*P899))-ROUND(((D899+M899*2)^2)*((PI()*96.379/(4*360))-((SIN((96.379/2)*PI()/180))*(COS((96.379/2)*PI()/180))/4)),4)),2),ROUND(AY899*(((N899*P899)+(((D899+M899*2)/4)*P899))-ROUND(((D899+M899*2)^2)*((PI()*120/(4*360))-((SIN((120/2)*PI()/180))*(COS((120/2)*PI()/180))/4)),4)),2)),0)</f>
        <v>0</v>
      </c>
      <c r="BC899" s="591" t="n">
        <f aca="false">IF(F899&gt;0,ROUND(AY899*N899*P899,2),0)</f>
        <v>36</v>
      </c>
      <c r="BD899" s="591" t="n">
        <f aca="false">SUM(Q899:U899,AH899:AL899)</f>
        <v>209.88</v>
      </c>
      <c r="BE899" s="591" t="n">
        <f aca="false">IF(F899=0,ROUND((PI()*((D899+M899*2)^2)/4)*AY899,2),ROUND((D899+M899*2)*(F899+M899*2)*AY899,2))</f>
        <v>93.31</v>
      </c>
      <c r="BF899" s="592" t="n">
        <f aca="false">IF(($I899+M899-0.15)&lt;=2,($I899+M899+0.15),IF(($I899+M899)&lt;=3,2.35,($I899+M899+0.2)-0.85))</f>
        <v>2.35</v>
      </c>
      <c r="BG899" s="592" t="n">
        <f aca="false">IF(D899&gt;2,(I899-F899-M899-0.11),IF(($I899+M899)&lt;=2,0,IF(($I899+M899)&gt;3,0.85,(I899+M899+0.2-BF899))))</f>
        <v>0.11648783708625</v>
      </c>
      <c r="BH899" s="592" t="n">
        <f aca="false">IF(D899&gt;2,ROUND(((1.42+0.4)+(0.91+0.4))*2*BG899,2),ROUND(AV899*AX899*BF899,2))</f>
        <v>11.37</v>
      </c>
      <c r="BI899" s="592" t="n">
        <f aca="false">ROUND(((PI()*0.9^2)/4)*BG899,2)</f>
        <v>0.07</v>
      </c>
      <c r="BJ899" s="593" t="n">
        <f aca="false">ROUND(BD899-BE899-BH899-BI899-BB899-BC899,2)</f>
        <v>69.13</v>
      </c>
      <c r="BK899" s="594"/>
    </row>
    <row r="900" s="452" customFormat="true" ht="14.25" hidden="false" customHeight="false" outlineLevel="0" collapsed="false">
      <c r="A900" s="573" t="s">
        <v>1936</v>
      </c>
      <c r="B900" s="574" t="s">
        <v>10</v>
      </c>
      <c r="C900" s="590" t="s">
        <v>1937</v>
      </c>
      <c r="D900" s="576" t="n">
        <v>1.5</v>
      </c>
      <c r="E900" s="577" t="s">
        <v>1151</v>
      </c>
      <c r="F900" s="577" t="n">
        <v>1.5</v>
      </c>
      <c r="G900" s="576" t="s">
        <v>1193</v>
      </c>
      <c r="H900" s="578" t="n">
        <v>29</v>
      </c>
      <c r="I900" s="579" t="n">
        <v>1.87938783708625</v>
      </c>
      <c r="J900" s="579" t="n">
        <v>2.08298783708625</v>
      </c>
      <c r="K900" s="580" t="n">
        <v>0</v>
      </c>
      <c r="L900" s="581" t="n">
        <f aca="false">ROUND((I900+J900)/2,2)</f>
        <v>1.98</v>
      </c>
      <c r="M900" s="540" t="n">
        <f aca="false">IF(F900=0,ROUND($D900*0.1,2),IF(D900&gt;2.8,0.18,0.15))</f>
        <v>0.15</v>
      </c>
      <c r="N900" s="540" t="n">
        <f aca="false">IF(F900=0,IF(ROUND($D900/4,2),IF(ROUND(($D900*1.2)/6,2)&lt;0.1,0.1,ROUND(($D900*1.2)/6,2))),0.5)</f>
        <v>0.5</v>
      </c>
      <c r="O900" s="581" t="n">
        <f aca="false">L900+M900+N900</f>
        <v>2.63</v>
      </c>
      <c r="P900" s="581" t="n">
        <f aca="false">IF(O900&lt;2,(D900+M900*2)+0.6,(D900+M900*2)+0.6+ROUNDUP(O900-2,0)*0.1)</f>
        <v>2.5</v>
      </c>
      <c r="Q900" s="582" t="n">
        <f aca="false">IF($O900&lt;=$W$4,ROUND(IF($O900&lt;1.5,$O900*$H900*$P900,1.5*$H900*$P900),2),0)</f>
        <v>0</v>
      </c>
      <c r="R900" s="582" t="n">
        <f aca="false">IF($O900&gt;$W$4,ROUND(IF($O900&lt;1.5,$O900*$H900*$P900,1.5*$H900*$P900),2),0)</f>
        <v>108.75</v>
      </c>
      <c r="S900" s="582" t="n">
        <f aca="false">IF($O900&gt;$W$4,ROUND(IF($O900&lt;1.5,0,IF($O900&gt;3,1.5*$H900*$P900,($O900-1.5)*$H900*$P900)),2),0)</f>
        <v>81.93</v>
      </c>
      <c r="T900" s="582" t="n">
        <f aca="false">IF($O900&gt;$W$4,ROUND(IF($O900&lt;3,0,IF($O900&gt;4.5,1.5*$H900*$P900,($O900-3)*$H900*$P900)),2),0)</f>
        <v>0</v>
      </c>
      <c r="U900" s="582" t="n">
        <f aca="false">IF($O900&gt;$W$4,ROUND(IF($O900&lt;4.5,0,IF($O900&gt;6,($O900-4.5)*$H900*$P900,($O900-4.5)*$H900*$P900)),2),0)</f>
        <v>0</v>
      </c>
      <c r="V900" s="540" t="n">
        <f aca="false">IF($O900&gt;$W$4,IF($O900&lt;=4,ROUND($H900*($O900+0.5)*2,2),0),0)</f>
        <v>181.54</v>
      </c>
      <c r="W900" s="541" t="n">
        <f aca="false">IF($O900&gt;$W$4,IF($O900&gt;4,ROUND($H900*($O900+0.5)*2,2),0),0)</f>
        <v>0</v>
      </c>
      <c r="X900" s="573" t="str">
        <f aca="false">A900</f>
        <v>RH19</v>
      </c>
      <c r="Y900" s="576" t="n">
        <f aca="false">IF($D900=0.4,1.2,IF($D900=0.6,1.2,IF($D900=0.8,1.3,IF($D900=1,1.5,IF($D900=1.2,1.7,IF($D900&lt;=2,2,"--"))))))</f>
        <v>2</v>
      </c>
      <c r="Z900" s="583" t="s">
        <v>1151</v>
      </c>
      <c r="AA900" s="577" t="n">
        <f aca="false">Y900</f>
        <v>2</v>
      </c>
      <c r="AB900" s="584" t="n">
        <f aca="false">IF($Y900="--","--",I900)</f>
        <v>1.87938783708625</v>
      </c>
      <c r="AC900" s="585" t="n">
        <f aca="false">IF($Y900="--","--",IF(D900&gt;1.5,0.15,ROUND($D900*0.1,2)))</f>
        <v>0.15</v>
      </c>
      <c r="AD900" s="585" t="n">
        <f aca="false">IF($Y900="--","--",0.15)</f>
        <v>0.15</v>
      </c>
      <c r="AE900" s="586" t="n">
        <f aca="false">IF($Y900="--","--",ROUND(AB900+AC900+AD900,2))</f>
        <v>2.18</v>
      </c>
      <c r="AF900" s="587" t="n">
        <f aca="false">IF($Y900="--","--",IF($AB900&lt;=2,$Y900+1,($Y900+1)+ROUNDUP($AB900-2,0)*0.1))</f>
        <v>3</v>
      </c>
      <c r="AG900" s="588" t="n">
        <f aca="false">IF($D900=0.4,0.92,IF($D900=0.6,0.68,IF($D900=0.8,0.74,IF($D900=1,0.7,IF($D900=1.2,0.66,IF($D900=1.5,0.6,IF($D900&lt;=2,(2.4-(D900+0.3)),"--")))))))</f>
        <v>0.6</v>
      </c>
      <c r="AH900" s="589" t="n">
        <f aca="false">IF($Y900="--","--",IF($AE900&lt;=$W$4,ROUND(IF($AE900&lt;1.5,$AE900*$AF900*$AG900,1.5*$AF900*$AG900),2),0))</f>
        <v>0</v>
      </c>
      <c r="AI900" s="589" t="n">
        <f aca="false">IF($Y900="--","--",IF($AE900&gt;$W$4,ROUND(IF($AE900&lt;1.5,$AE900*$AF900*$AG900,1.5*$AF900*$AG900),2),0))</f>
        <v>2.7</v>
      </c>
      <c r="AJ900" s="589" t="n">
        <f aca="false">IF($Y900="--","--",IF($AE900&gt;$W$4,ROUND(IF($AE900&lt;1.5,0,IF($AE900&gt;3,1.5*$AF900*$AG900,($AE900-1.5)*$AF900*$AG900)),2),0))</f>
        <v>1.22</v>
      </c>
      <c r="AK900" s="589" t="n">
        <f aca="false">IF($Y900="--","--",IF($AE900&gt;$W$4,ROUND(IF($AE900&lt;3,0,IF($AE900&gt;4.5,1.5*$AF900*$AG900,($AE900-3)*$AF900*$AG900)),2),0))</f>
        <v>0</v>
      </c>
      <c r="AL900" s="589" t="n">
        <f aca="false">IF($Y900="--","--",IF($AE900&gt;$W$4,ROUND(IF($AE900&lt;4.5,0,IF($AE900&gt;6,($AE900-4.5)*$AF900*$AG900,($AE900-4.5)*$AF900*$AG900)),2),0))</f>
        <v>0</v>
      </c>
      <c r="AM900" s="585" t="n">
        <f aca="false">IF($Y900="--","--",IF($AE900&gt;$W$4,IF($AE900&lt;=4,ROUND(($AG900*4)*($AE900+0.5)*2,2),0),0))</f>
        <v>12.86</v>
      </c>
      <c r="AN900" s="548" t="n">
        <f aca="false">IF($Y900="--","--",IF($AE900&gt;$W$4,IF($AE900&gt;4,ROUND(($AG900*4)*($AE900+0.5)*2,2),0),0))</f>
        <v>0</v>
      </c>
      <c r="AO900" s="573" t="s">
        <v>1936</v>
      </c>
      <c r="AP900" s="574" t="s">
        <v>10</v>
      </c>
      <c r="AQ900" s="590" t="s">
        <v>1937</v>
      </c>
      <c r="AR900" s="576" t="n">
        <v>1.5</v>
      </c>
      <c r="AS900" s="577" t="s">
        <v>1151</v>
      </c>
      <c r="AT900" s="577" t="n">
        <v>1.5</v>
      </c>
      <c r="AU900" s="578" t="n">
        <v>29</v>
      </c>
      <c r="AV900" s="576" t="n">
        <f aca="false">IF($Y900="--","--",Y900+0.2)</f>
        <v>2.2</v>
      </c>
      <c r="AW900" s="583" t="s">
        <v>1151</v>
      </c>
      <c r="AX900" s="577" t="n">
        <f aca="false">AV900</f>
        <v>2.2</v>
      </c>
      <c r="AY900" s="540" t="n">
        <f aca="false">IF(D900&gt;2,AU900,AU900-AV900)</f>
        <v>26.8</v>
      </c>
      <c r="AZ900" s="540" t="n">
        <f aca="false">N900</f>
        <v>0.5</v>
      </c>
      <c r="BA900" s="540" t="n">
        <f aca="false">P900</f>
        <v>2.5</v>
      </c>
      <c r="BB900" s="581" t="n">
        <f aca="false">IF(F900=0,IF(ROUND(AY900*(((N900*P900)+(((D900+M900*2)/6)*P900))-ROUND(((D900+M900*2)^2)*((PI()*96.379/(4*360))-((SIN((96.379/2)*PI()/180))*(COS((96.379/2)*PI()/180))/4)),4)),2),ROUND(AY900*(((N900*P900)+(((D900+M900*2)/4)*P900))-ROUND(((D900+M900*2)^2)*((PI()*120/(4*360))-((SIN((120/2)*PI()/180))*(COS((120/2)*PI()/180))/4)),4)),2)),0)</f>
        <v>0</v>
      </c>
      <c r="BC900" s="591" t="n">
        <f aca="false">IF(F900&gt;0,ROUND(AY900*N900*P900,2),0)</f>
        <v>33.5</v>
      </c>
      <c r="BD900" s="591" t="n">
        <f aca="false">SUM(Q900:U900,AH900:AL900)</f>
        <v>194.6</v>
      </c>
      <c r="BE900" s="591" t="n">
        <f aca="false">IF(F900=0,ROUND((PI()*((D900+M900*2)^2)/4)*AY900,2),ROUND((D900+M900*2)*(F900+M900*2)*AY900,2))</f>
        <v>86.83</v>
      </c>
      <c r="BF900" s="592" t="n">
        <f aca="false">IF(($I900+M900-0.15)&lt;=2,($I900+M900+0.15),IF(($I900+M900)&lt;=3,2.35,($I900+M900+0.2)-0.85))</f>
        <v>2.17938783708625</v>
      </c>
      <c r="BG900" s="592" t="n">
        <f aca="false">IF(D900&gt;2,(I900-F900-M900-0.11),IF(($I900+M900)&lt;=2,0,IF(($I900+M900)&gt;3,0.85,(I900+M900+0.2-BF900))))</f>
        <v>0.0500000000000003</v>
      </c>
      <c r="BH900" s="592" t="n">
        <f aca="false">IF(D900&gt;2,ROUND(((1.42+0.4)+(0.91+0.4))*2*BG900,2),ROUND(AV900*AX900*BF900,2))</f>
        <v>10.55</v>
      </c>
      <c r="BI900" s="592" t="n">
        <f aca="false">ROUND(((PI()*0.9^2)/4)*BG900,2)</f>
        <v>0.03</v>
      </c>
      <c r="BJ900" s="593" t="n">
        <f aca="false">ROUND(BD900-BE900-BH900-BI900-BB900-BC900,2)</f>
        <v>63.69</v>
      </c>
      <c r="BK900" s="594"/>
    </row>
    <row r="901" s="452" customFormat="true" ht="14.25" hidden="false" customHeight="false" outlineLevel="0" collapsed="false">
      <c r="A901" s="573" t="s">
        <v>1937</v>
      </c>
      <c r="B901" s="574" t="s">
        <v>10</v>
      </c>
      <c r="C901" s="590" t="s">
        <v>1938</v>
      </c>
      <c r="D901" s="576" t="n">
        <v>1.5</v>
      </c>
      <c r="E901" s="577" t="s">
        <v>1151</v>
      </c>
      <c r="F901" s="577" t="n">
        <v>1.5</v>
      </c>
      <c r="G901" s="576" t="s">
        <v>1193</v>
      </c>
      <c r="H901" s="578" t="n">
        <v>21</v>
      </c>
      <c r="I901" s="579" t="n">
        <v>2.08298783708625</v>
      </c>
      <c r="J901" s="579" t="n">
        <v>2.10948783708625</v>
      </c>
      <c r="K901" s="580" t="n">
        <v>0</v>
      </c>
      <c r="L901" s="581" t="n">
        <f aca="false">ROUND((I901+J901)/2,2)</f>
        <v>2.1</v>
      </c>
      <c r="M901" s="540" t="n">
        <f aca="false">IF(F901=0,ROUND($D901*0.1,2),IF(D901&gt;2.8,0.18,0.15))</f>
        <v>0.15</v>
      </c>
      <c r="N901" s="540" t="n">
        <f aca="false">IF(F901=0,IF(ROUND($D901/4,2),IF(ROUND(($D901*1.2)/6,2)&lt;0.1,0.1,ROUND(($D901*1.2)/6,2))),0.5)</f>
        <v>0.5</v>
      </c>
      <c r="O901" s="581" t="n">
        <f aca="false">L901+M901+N901</f>
        <v>2.75</v>
      </c>
      <c r="P901" s="581" t="n">
        <f aca="false">IF(O901&lt;2,(D901+M901*2)+0.6,(D901+M901*2)+0.6+ROUNDUP(O901-2,0)*0.1)</f>
        <v>2.5</v>
      </c>
      <c r="Q901" s="582" t="n">
        <f aca="false">IF($O901&lt;=$W$4,ROUND(IF($O901&lt;1.5,$O901*$H901*$P901,1.5*$H901*$P901),2),0)</f>
        <v>0</v>
      </c>
      <c r="R901" s="582" t="n">
        <f aca="false">IF($O901&gt;$W$4,ROUND(IF($O901&lt;1.5,$O901*$H901*$P901,1.5*$H901*$P901),2),0)</f>
        <v>78.75</v>
      </c>
      <c r="S901" s="582" t="n">
        <f aca="false">IF($O901&gt;$W$4,ROUND(IF($O901&lt;1.5,0,IF($O901&gt;3,1.5*$H901*$P901,($O901-1.5)*$H901*$P901)),2),0)</f>
        <v>65.63</v>
      </c>
      <c r="T901" s="582" t="n">
        <f aca="false">IF($O901&gt;$W$4,ROUND(IF($O901&lt;3,0,IF($O901&gt;4.5,1.5*$H901*$P901,($O901-3)*$H901*$P901)),2),0)</f>
        <v>0</v>
      </c>
      <c r="U901" s="582" t="n">
        <f aca="false">IF($O901&gt;$W$4,ROUND(IF($O901&lt;4.5,0,IF($O901&gt;6,($O901-4.5)*$H901*$P901,($O901-4.5)*$H901*$P901)),2),0)</f>
        <v>0</v>
      </c>
      <c r="V901" s="540" t="n">
        <f aca="false">IF($O901&gt;$W$4,IF($O901&lt;=4,ROUND($H901*($O901+0.5)*2,2),0),0)</f>
        <v>136.5</v>
      </c>
      <c r="W901" s="541" t="n">
        <f aca="false">IF($O901&gt;$W$4,IF($O901&gt;4,ROUND($H901*($O901+0.5)*2,2),0),0)</f>
        <v>0</v>
      </c>
      <c r="X901" s="573" t="str">
        <f aca="false">A901</f>
        <v>RH20</v>
      </c>
      <c r="Y901" s="576" t="n">
        <f aca="false">IF($D901=0.4,1.2,IF($D901=0.6,1.2,IF($D901=0.8,1.3,IF($D901=1,1.5,IF($D901=1.2,1.7,IF($D901&lt;=2,2,"--"))))))</f>
        <v>2</v>
      </c>
      <c r="Z901" s="583" t="s">
        <v>1151</v>
      </c>
      <c r="AA901" s="577" t="n">
        <f aca="false">Y901</f>
        <v>2</v>
      </c>
      <c r="AB901" s="584" t="n">
        <f aca="false">IF($Y901="--","--",I901)</f>
        <v>2.08298783708625</v>
      </c>
      <c r="AC901" s="585" t="n">
        <f aca="false">IF($Y901="--","--",IF(D901&gt;1.5,0.15,ROUND($D901*0.1,2)))</f>
        <v>0.15</v>
      </c>
      <c r="AD901" s="585" t="n">
        <f aca="false">IF($Y901="--","--",0.15)</f>
        <v>0.15</v>
      </c>
      <c r="AE901" s="586" t="n">
        <f aca="false">IF($Y901="--","--",ROUND(AB901+AC901+AD901,2))</f>
        <v>2.38</v>
      </c>
      <c r="AF901" s="587" t="n">
        <f aca="false">IF($Y901="--","--",IF($AB901&lt;=2,$Y901+1,($Y901+1)+ROUNDUP($AB901-2,0)*0.1))</f>
        <v>3.1</v>
      </c>
      <c r="AG901" s="588" t="n">
        <f aca="false">IF($D901=0.4,0.92,IF($D901=0.6,0.68,IF($D901=0.8,0.74,IF($D901=1,0.7,IF($D901=1.2,0.66,IF($D901=1.5,0.6,IF($D901&lt;=2,(2.4-(D901+0.3)),"--")))))))</f>
        <v>0.6</v>
      </c>
      <c r="AH901" s="589" t="n">
        <f aca="false">IF($Y901="--","--",IF($AE901&lt;=$W$4,ROUND(IF($AE901&lt;1.5,$AE901*$AF901*$AG901,1.5*$AF901*$AG901),2),0))</f>
        <v>0</v>
      </c>
      <c r="AI901" s="589" t="n">
        <f aca="false">IF($Y901="--","--",IF($AE901&gt;$W$4,ROUND(IF($AE901&lt;1.5,$AE901*$AF901*$AG901,1.5*$AF901*$AG901),2),0))</f>
        <v>2.79</v>
      </c>
      <c r="AJ901" s="589" t="n">
        <f aca="false">IF($Y901="--","--",IF($AE901&gt;$W$4,ROUND(IF($AE901&lt;1.5,0,IF($AE901&gt;3,1.5*$AF901*$AG901,($AE901-1.5)*$AF901*$AG901)),2),0))</f>
        <v>1.64</v>
      </c>
      <c r="AK901" s="589" t="n">
        <f aca="false">IF($Y901="--","--",IF($AE901&gt;$W$4,ROUND(IF($AE901&lt;3,0,IF($AE901&gt;4.5,1.5*$AF901*$AG901,($AE901-3)*$AF901*$AG901)),2),0))</f>
        <v>0</v>
      </c>
      <c r="AL901" s="589" t="n">
        <f aca="false">IF($Y901="--","--",IF($AE901&gt;$W$4,ROUND(IF($AE901&lt;4.5,0,IF($AE901&gt;6,($AE901-4.5)*$AF901*$AG901,($AE901-4.5)*$AF901*$AG901)),2),0))</f>
        <v>0</v>
      </c>
      <c r="AM901" s="585" t="n">
        <f aca="false">IF($Y901="--","--",IF($AE901&gt;$W$4,IF($AE901&lt;=4,ROUND(($AG901*4)*($AE901+0.5)*2,2),0),0))</f>
        <v>13.82</v>
      </c>
      <c r="AN901" s="548" t="n">
        <f aca="false">IF($Y901="--","--",IF($AE901&gt;$W$4,IF($AE901&gt;4,ROUND(($AG901*4)*($AE901+0.5)*2,2),0),0))</f>
        <v>0</v>
      </c>
      <c r="AO901" s="573" t="s">
        <v>1937</v>
      </c>
      <c r="AP901" s="574" t="s">
        <v>10</v>
      </c>
      <c r="AQ901" s="590" t="s">
        <v>1938</v>
      </c>
      <c r="AR901" s="576" t="n">
        <v>1.5</v>
      </c>
      <c r="AS901" s="577" t="s">
        <v>1151</v>
      </c>
      <c r="AT901" s="577" t="n">
        <v>1.5</v>
      </c>
      <c r="AU901" s="578" t="n">
        <v>21</v>
      </c>
      <c r="AV901" s="576" t="n">
        <f aca="false">IF($Y901="--","--",Y901+0.2)</f>
        <v>2.2</v>
      </c>
      <c r="AW901" s="583" t="s">
        <v>1151</v>
      </c>
      <c r="AX901" s="577" t="n">
        <f aca="false">AV901</f>
        <v>2.2</v>
      </c>
      <c r="AY901" s="540" t="n">
        <f aca="false">IF(D901&gt;2,AU901,AU901-AV901)</f>
        <v>18.8</v>
      </c>
      <c r="AZ901" s="540" t="n">
        <f aca="false">N901</f>
        <v>0.5</v>
      </c>
      <c r="BA901" s="540" t="n">
        <f aca="false">P901</f>
        <v>2.5</v>
      </c>
      <c r="BB901" s="581" t="n">
        <f aca="false">IF(F901=0,IF(ROUND(AY901*(((N901*P901)+(((D901+M901*2)/6)*P901))-ROUND(((D901+M901*2)^2)*((PI()*96.379/(4*360))-((SIN((96.379/2)*PI()/180))*(COS((96.379/2)*PI()/180))/4)),4)),2),ROUND(AY901*(((N901*P901)+(((D901+M901*2)/4)*P901))-ROUND(((D901+M901*2)^2)*((PI()*120/(4*360))-((SIN((120/2)*PI()/180))*(COS((120/2)*PI()/180))/4)),4)),2)),0)</f>
        <v>0</v>
      </c>
      <c r="BC901" s="591" t="n">
        <f aca="false">IF(F901&gt;0,ROUND(AY901*N901*P901,2),0)</f>
        <v>23.5</v>
      </c>
      <c r="BD901" s="591" t="n">
        <f aca="false">SUM(Q901:U901,AH901:AL901)</f>
        <v>148.81</v>
      </c>
      <c r="BE901" s="591" t="n">
        <f aca="false">IF(F901=0,ROUND((PI()*((D901+M901*2)^2)/4)*AY901,2),ROUND((D901+M901*2)*(F901+M901*2)*AY901,2))</f>
        <v>60.91</v>
      </c>
      <c r="BF901" s="592" t="n">
        <f aca="false">IF(($I901+M901-0.15)&lt;=2,($I901+M901+0.15),IF(($I901+M901)&lt;=3,2.35,($I901+M901+0.2)-0.85))</f>
        <v>2.35</v>
      </c>
      <c r="BG901" s="592" t="n">
        <f aca="false">IF(D901&gt;2,(I901-F901-M901-0.11),IF(($I901+M901)&lt;=2,0,IF(($I901+M901)&gt;3,0.85,(I901+M901+0.2-BF901))))</f>
        <v>0.0829878370862498</v>
      </c>
      <c r="BH901" s="592" t="n">
        <f aca="false">IF(D901&gt;2,ROUND(((1.42+0.4)+(0.91+0.4))*2*BG901,2),ROUND(AV901*AX901*BF901,2))</f>
        <v>11.37</v>
      </c>
      <c r="BI901" s="592" t="n">
        <f aca="false">ROUND(((PI()*0.9^2)/4)*BG901,2)</f>
        <v>0.05</v>
      </c>
      <c r="BJ901" s="593" t="n">
        <f aca="false">ROUND(BD901-BE901-BH901-BI901-BB901-BC901,2)</f>
        <v>52.98</v>
      </c>
      <c r="BK901" s="594"/>
    </row>
    <row r="902" s="452" customFormat="true" ht="14.25" hidden="false" customHeight="false" outlineLevel="0" collapsed="false">
      <c r="A902" s="573" t="s">
        <v>1938</v>
      </c>
      <c r="B902" s="574" t="s">
        <v>10</v>
      </c>
      <c r="C902" s="590" t="s">
        <v>1939</v>
      </c>
      <c r="D902" s="576" t="n">
        <v>1.5</v>
      </c>
      <c r="E902" s="577" t="s">
        <v>1151</v>
      </c>
      <c r="F902" s="577" t="n">
        <v>1.5</v>
      </c>
      <c r="G902" s="576" t="s">
        <v>1193</v>
      </c>
      <c r="H902" s="578" t="n">
        <v>26</v>
      </c>
      <c r="I902" s="579" t="n">
        <v>2.10948783708625</v>
      </c>
      <c r="J902" s="579" t="n">
        <v>2.13858783708625</v>
      </c>
      <c r="K902" s="580" t="n">
        <v>0</v>
      </c>
      <c r="L902" s="581" t="n">
        <f aca="false">ROUND((I902+J902)/2,2)</f>
        <v>2.12</v>
      </c>
      <c r="M902" s="540" t="n">
        <f aca="false">IF(F902=0,ROUND($D902*0.1,2),IF(D902&gt;2.8,0.18,0.15))</f>
        <v>0.15</v>
      </c>
      <c r="N902" s="540" t="n">
        <f aca="false">IF(F902=0,IF(ROUND($D902/4,2),IF(ROUND(($D902*1.2)/6,2)&lt;0.1,0.1,ROUND(($D902*1.2)/6,2))),0.5)</f>
        <v>0.5</v>
      </c>
      <c r="O902" s="581" t="n">
        <f aca="false">L902+M902+N902</f>
        <v>2.77</v>
      </c>
      <c r="P902" s="581" t="n">
        <f aca="false">IF(O902&lt;2,(D902+M902*2)+0.6,(D902+M902*2)+0.6+ROUNDUP(O902-2,0)*0.1)</f>
        <v>2.5</v>
      </c>
      <c r="Q902" s="582" t="n">
        <f aca="false">IF($O902&lt;=$W$4,ROUND(IF($O902&lt;1.5,$O902*$H902*$P902,1.5*$H902*$P902),2),0)</f>
        <v>0</v>
      </c>
      <c r="R902" s="582" t="n">
        <f aca="false">IF($O902&gt;$W$4,ROUND(IF($O902&lt;1.5,$O902*$H902*$P902,1.5*$H902*$P902),2),0)</f>
        <v>97.5</v>
      </c>
      <c r="S902" s="582" t="n">
        <f aca="false">IF($O902&gt;$W$4,ROUND(IF($O902&lt;1.5,0,IF($O902&gt;3,1.5*$H902*$P902,($O902-1.5)*$H902*$P902)),2),0)</f>
        <v>82.55</v>
      </c>
      <c r="T902" s="582" t="n">
        <f aca="false">IF($O902&gt;$W$4,ROUND(IF($O902&lt;3,0,IF($O902&gt;4.5,1.5*$H902*$P902,($O902-3)*$H902*$P902)),2),0)</f>
        <v>0</v>
      </c>
      <c r="U902" s="582" t="n">
        <f aca="false">IF($O902&gt;$W$4,ROUND(IF($O902&lt;4.5,0,IF($O902&gt;6,($O902-4.5)*$H902*$P902,($O902-4.5)*$H902*$P902)),2),0)</f>
        <v>0</v>
      </c>
      <c r="V902" s="540" t="n">
        <f aca="false">IF($O902&gt;$W$4,IF($O902&lt;=4,ROUND($H902*($O902+0.5)*2,2),0),0)</f>
        <v>170.04</v>
      </c>
      <c r="W902" s="541" t="n">
        <f aca="false">IF($O902&gt;$W$4,IF($O902&gt;4,ROUND($H902*($O902+0.5)*2,2),0),0)</f>
        <v>0</v>
      </c>
      <c r="X902" s="573" t="str">
        <f aca="false">A902</f>
        <v>RH21</v>
      </c>
      <c r="Y902" s="576" t="n">
        <f aca="false">IF($D902=0.4,1.2,IF($D902=0.6,1.2,IF($D902=0.8,1.3,IF($D902=1,1.5,IF($D902=1.2,1.7,IF($D902&lt;=2,2,"--"))))))</f>
        <v>2</v>
      </c>
      <c r="Z902" s="583" t="s">
        <v>1151</v>
      </c>
      <c r="AA902" s="577" t="n">
        <f aca="false">Y902</f>
        <v>2</v>
      </c>
      <c r="AB902" s="584" t="n">
        <f aca="false">IF($Y902="--","--",I902)</f>
        <v>2.10948783708625</v>
      </c>
      <c r="AC902" s="585" t="n">
        <f aca="false">IF($Y902="--","--",IF(D902&gt;1.5,0.15,ROUND($D902*0.1,2)))</f>
        <v>0.15</v>
      </c>
      <c r="AD902" s="585" t="n">
        <f aca="false">IF($Y902="--","--",0.15)</f>
        <v>0.15</v>
      </c>
      <c r="AE902" s="586" t="n">
        <f aca="false">IF($Y902="--","--",ROUND(AB902+AC902+AD902,2))</f>
        <v>2.41</v>
      </c>
      <c r="AF902" s="587" t="n">
        <f aca="false">IF($Y902="--","--",IF($AB902&lt;=2,$Y902+1,($Y902+1)+ROUNDUP($AB902-2,0)*0.1))</f>
        <v>3.1</v>
      </c>
      <c r="AG902" s="588" t="n">
        <f aca="false">IF($D902=0.4,0.92,IF($D902=0.6,0.68,IF($D902=0.8,0.74,IF($D902=1,0.7,IF($D902=1.2,0.66,IF($D902=1.5,0.6,IF($D902&lt;=2,(2.4-(D902+0.3)),"--")))))))</f>
        <v>0.6</v>
      </c>
      <c r="AH902" s="589" t="n">
        <f aca="false">IF($Y902="--","--",IF($AE902&lt;=$W$4,ROUND(IF($AE902&lt;1.5,$AE902*$AF902*$AG902,1.5*$AF902*$AG902),2),0))</f>
        <v>0</v>
      </c>
      <c r="AI902" s="589" t="n">
        <f aca="false">IF($Y902="--","--",IF($AE902&gt;$W$4,ROUND(IF($AE902&lt;1.5,$AE902*$AF902*$AG902,1.5*$AF902*$AG902),2),0))</f>
        <v>2.79</v>
      </c>
      <c r="AJ902" s="589" t="n">
        <f aca="false">IF($Y902="--","--",IF($AE902&gt;$W$4,ROUND(IF($AE902&lt;1.5,0,IF($AE902&gt;3,1.5*$AF902*$AG902,($AE902-1.5)*$AF902*$AG902)),2),0))</f>
        <v>1.69</v>
      </c>
      <c r="AK902" s="589" t="n">
        <f aca="false">IF($Y902="--","--",IF($AE902&gt;$W$4,ROUND(IF($AE902&lt;3,0,IF($AE902&gt;4.5,1.5*$AF902*$AG902,($AE902-3)*$AF902*$AG902)),2),0))</f>
        <v>0</v>
      </c>
      <c r="AL902" s="589" t="n">
        <f aca="false">IF($Y902="--","--",IF($AE902&gt;$W$4,ROUND(IF($AE902&lt;4.5,0,IF($AE902&gt;6,($AE902-4.5)*$AF902*$AG902,($AE902-4.5)*$AF902*$AG902)),2),0))</f>
        <v>0</v>
      </c>
      <c r="AM902" s="585" t="n">
        <f aca="false">IF($Y902="--","--",IF($AE902&gt;$W$4,IF($AE902&lt;=4,ROUND(($AG902*4)*($AE902+0.5)*2,2),0),0))</f>
        <v>13.97</v>
      </c>
      <c r="AN902" s="548" t="n">
        <f aca="false">IF($Y902="--","--",IF($AE902&gt;$W$4,IF($AE902&gt;4,ROUND(($AG902*4)*($AE902+0.5)*2,2),0),0))</f>
        <v>0</v>
      </c>
      <c r="AO902" s="573" t="s">
        <v>1938</v>
      </c>
      <c r="AP902" s="574" t="s">
        <v>10</v>
      </c>
      <c r="AQ902" s="590" t="s">
        <v>1939</v>
      </c>
      <c r="AR902" s="576" t="n">
        <v>1.5</v>
      </c>
      <c r="AS902" s="577" t="s">
        <v>1151</v>
      </c>
      <c r="AT902" s="577" t="n">
        <v>1.5</v>
      </c>
      <c r="AU902" s="578" t="n">
        <v>26</v>
      </c>
      <c r="AV902" s="576" t="n">
        <f aca="false">IF($Y902="--","--",Y902+0.2)</f>
        <v>2.2</v>
      </c>
      <c r="AW902" s="583" t="s">
        <v>1151</v>
      </c>
      <c r="AX902" s="577" t="n">
        <f aca="false">AV902</f>
        <v>2.2</v>
      </c>
      <c r="AY902" s="540" t="n">
        <f aca="false">IF(D902&gt;2,AU902,AU902-AV902)</f>
        <v>23.8</v>
      </c>
      <c r="AZ902" s="540" t="n">
        <f aca="false">N902</f>
        <v>0.5</v>
      </c>
      <c r="BA902" s="540" t="n">
        <f aca="false">P902</f>
        <v>2.5</v>
      </c>
      <c r="BB902" s="581" t="n">
        <f aca="false">IF(F902=0,IF(ROUND(AY902*(((N902*P902)+(((D902+M902*2)/6)*P902))-ROUND(((D902+M902*2)^2)*((PI()*96.379/(4*360))-((SIN((96.379/2)*PI()/180))*(COS((96.379/2)*PI()/180))/4)),4)),2),ROUND(AY902*(((N902*P902)+(((D902+M902*2)/4)*P902))-ROUND(((D902+M902*2)^2)*((PI()*120/(4*360))-((SIN((120/2)*PI()/180))*(COS((120/2)*PI()/180))/4)),4)),2)),0)</f>
        <v>0</v>
      </c>
      <c r="BC902" s="591" t="n">
        <f aca="false">IF(F902&gt;0,ROUND(AY902*N902*P902,2),0)</f>
        <v>29.75</v>
      </c>
      <c r="BD902" s="591" t="n">
        <f aca="false">SUM(Q902:U902,AH902:AL902)</f>
        <v>184.53</v>
      </c>
      <c r="BE902" s="591" t="n">
        <f aca="false">IF(F902=0,ROUND((PI()*((D902+M902*2)^2)/4)*AY902,2),ROUND((D902+M902*2)*(F902+M902*2)*AY902,2))</f>
        <v>77.11</v>
      </c>
      <c r="BF902" s="592" t="n">
        <f aca="false">IF(($I902+M902-0.15)&lt;=2,($I902+M902+0.15),IF(($I902+M902)&lt;=3,2.35,($I902+M902+0.2)-0.85))</f>
        <v>2.35</v>
      </c>
      <c r="BG902" s="592" t="n">
        <f aca="false">IF(D902&gt;2,(I902-F902-M902-0.11),IF(($I902+M902)&lt;=2,0,IF(($I902+M902)&gt;3,0.85,(I902+M902+0.2-BF902))))</f>
        <v>0.10948783708625</v>
      </c>
      <c r="BH902" s="592" t="n">
        <f aca="false">IF(D902&gt;2,ROUND(((1.42+0.4)+(0.91+0.4))*2*BG902,2),ROUND(AV902*AX902*BF902,2))</f>
        <v>11.37</v>
      </c>
      <c r="BI902" s="592" t="n">
        <f aca="false">ROUND(((PI()*0.9^2)/4)*BG902,2)</f>
        <v>0.07</v>
      </c>
      <c r="BJ902" s="593" t="n">
        <f aca="false">ROUND(BD902-BE902-BH902-BI902-BB902-BC902,2)</f>
        <v>66.23</v>
      </c>
      <c r="BK902" s="594"/>
    </row>
    <row r="903" s="452" customFormat="true" ht="14.25" hidden="false" customHeight="false" outlineLevel="0" collapsed="false">
      <c r="A903" s="573" t="s">
        <v>1939</v>
      </c>
      <c r="B903" s="574" t="s">
        <v>10</v>
      </c>
      <c r="C903" s="590" t="s">
        <v>1940</v>
      </c>
      <c r="D903" s="576" t="n">
        <v>1.5</v>
      </c>
      <c r="E903" s="577" t="s">
        <v>1151</v>
      </c>
      <c r="F903" s="577" t="n">
        <v>1.5</v>
      </c>
      <c r="G903" s="576" t="s">
        <v>1193</v>
      </c>
      <c r="H903" s="578" t="n">
        <v>34</v>
      </c>
      <c r="I903" s="579" t="n">
        <v>2.13858783708625</v>
      </c>
      <c r="J903" s="579" t="n">
        <v>2.39178783708625</v>
      </c>
      <c r="K903" s="580" t="n">
        <v>0</v>
      </c>
      <c r="L903" s="581" t="n">
        <f aca="false">ROUND((I903+J903)/2,2)</f>
        <v>2.27</v>
      </c>
      <c r="M903" s="540" t="n">
        <f aca="false">IF(F903=0,ROUND($D903*0.1,2),IF(D903&gt;2.8,0.18,0.15))</f>
        <v>0.15</v>
      </c>
      <c r="N903" s="540" t="n">
        <f aca="false">IF(F903=0,IF(ROUND($D903/4,2),IF(ROUND(($D903*1.2)/6,2)&lt;0.1,0.1,ROUND(($D903*1.2)/6,2))),0.5)</f>
        <v>0.5</v>
      </c>
      <c r="O903" s="581" t="n">
        <f aca="false">L903+M903+N903</f>
        <v>2.92</v>
      </c>
      <c r="P903" s="581" t="n">
        <f aca="false">IF(O903&lt;2,(D903+M903*2)+0.6,(D903+M903*2)+0.6+ROUNDUP(O903-2,0)*0.1)</f>
        <v>2.5</v>
      </c>
      <c r="Q903" s="582" t="n">
        <f aca="false">IF($O903&lt;=$W$4,ROUND(IF($O903&lt;1.5,$O903*$H903*$P903,1.5*$H903*$P903),2),0)</f>
        <v>0</v>
      </c>
      <c r="R903" s="582" t="n">
        <f aca="false">IF($O903&gt;$W$4,ROUND(IF($O903&lt;1.5,$O903*$H903*$P903,1.5*$H903*$P903),2),0)</f>
        <v>127.5</v>
      </c>
      <c r="S903" s="582" t="n">
        <f aca="false">IF($O903&gt;$W$4,ROUND(IF($O903&lt;1.5,0,IF($O903&gt;3,1.5*$H903*$P903,($O903-1.5)*$H903*$P903)),2),0)</f>
        <v>120.7</v>
      </c>
      <c r="T903" s="582" t="n">
        <f aca="false">IF($O903&gt;$W$4,ROUND(IF($O903&lt;3,0,IF($O903&gt;4.5,1.5*$H903*$P903,($O903-3)*$H903*$P903)),2),0)</f>
        <v>0</v>
      </c>
      <c r="U903" s="582" t="n">
        <f aca="false">IF($O903&gt;$W$4,ROUND(IF($O903&lt;4.5,0,IF($O903&gt;6,($O903-4.5)*$H903*$P903,($O903-4.5)*$H903*$P903)),2),0)</f>
        <v>0</v>
      </c>
      <c r="V903" s="540" t="n">
        <f aca="false">IF($O903&gt;$W$4,IF($O903&lt;=4,ROUND($H903*($O903+0.5)*2,2),0),0)</f>
        <v>232.56</v>
      </c>
      <c r="W903" s="541" t="n">
        <f aca="false">IF($O903&gt;$W$4,IF($O903&gt;4,ROUND($H903*($O903+0.5)*2,2),0),0)</f>
        <v>0</v>
      </c>
      <c r="X903" s="573" t="str">
        <f aca="false">A903</f>
        <v>RH22</v>
      </c>
      <c r="Y903" s="576" t="n">
        <f aca="false">IF($D903=0.4,1.2,IF($D903=0.6,1.2,IF($D903=0.8,1.3,IF($D903=1,1.5,IF($D903=1.2,1.7,IF($D903&lt;=2,2,"--"))))))</f>
        <v>2</v>
      </c>
      <c r="Z903" s="583" t="s">
        <v>1151</v>
      </c>
      <c r="AA903" s="577" t="n">
        <f aca="false">Y903</f>
        <v>2</v>
      </c>
      <c r="AB903" s="584" t="n">
        <f aca="false">IF($Y903="--","--",I903)</f>
        <v>2.13858783708625</v>
      </c>
      <c r="AC903" s="585" t="n">
        <f aca="false">IF($Y903="--","--",IF(D903&gt;1.5,0.15,ROUND($D903*0.1,2)))</f>
        <v>0.15</v>
      </c>
      <c r="AD903" s="585" t="n">
        <f aca="false">IF($Y903="--","--",0.15)</f>
        <v>0.15</v>
      </c>
      <c r="AE903" s="586" t="n">
        <f aca="false">IF($Y903="--","--",ROUND(AB903+AC903+AD903,2))</f>
        <v>2.44</v>
      </c>
      <c r="AF903" s="587" t="n">
        <f aca="false">IF($Y903="--","--",IF($AB903&lt;=2,$Y903+1,($Y903+1)+ROUNDUP($AB903-2,0)*0.1))</f>
        <v>3.1</v>
      </c>
      <c r="AG903" s="588" t="n">
        <f aca="false">IF($D903=0.4,0.92,IF($D903=0.6,0.68,IF($D903=0.8,0.74,IF($D903=1,0.7,IF($D903=1.2,0.66,IF($D903=1.5,0.6,IF($D903&lt;=2,(2.4-(D903+0.3)),"--")))))))</f>
        <v>0.6</v>
      </c>
      <c r="AH903" s="589" t="n">
        <f aca="false">IF($Y903="--","--",IF($AE903&lt;=$W$4,ROUND(IF($AE903&lt;1.5,$AE903*$AF903*$AG903,1.5*$AF903*$AG903),2),0))</f>
        <v>0</v>
      </c>
      <c r="AI903" s="589" t="n">
        <f aca="false">IF($Y903="--","--",IF($AE903&gt;$W$4,ROUND(IF($AE903&lt;1.5,$AE903*$AF903*$AG903,1.5*$AF903*$AG903),2),0))</f>
        <v>2.79</v>
      </c>
      <c r="AJ903" s="589" t="n">
        <f aca="false">IF($Y903="--","--",IF($AE903&gt;$W$4,ROUND(IF($AE903&lt;1.5,0,IF($AE903&gt;3,1.5*$AF903*$AG903,($AE903-1.5)*$AF903*$AG903)),2),0))</f>
        <v>1.75</v>
      </c>
      <c r="AK903" s="589" t="n">
        <f aca="false">IF($Y903="--","--",IF($AE903&gt;$W$4,ROUND(IF($AE903&lt;3,0,IF($AE903&gt;4.5,1.5*$AF903*$AG903,($AE903-3)*$AF903*$AG903)),2),0))</f>
        <v>0</v>
      </c>
      <c r="AL903" s="589" t="n">
        <f aca="false">IF($Y903="--","--",IF($AE903&gt;$W$4,ROUND(IF($AE903&lt;4.5,0,IF($AE903&gt;6,($AE903-4.5)*$AF903*$AG903,($AE903-4.5)*$AF903*$AG903)),2),0))</f>
        <v>0</v>
      </c>
      <c r="AM903" s="585" t="n">
        <f aca="false">IF($Y903="--","--",IF($AE903&gt;$W$4,IF($AE903&lt;=4,ROUND(($AG903*4)*($AE903+0.5)*2,2),0),0))</f>
        <v>14.11</v>
      </c>
      <c r="AN903" s="548" t="n">
        <f aca="false">IF($Y903="--","--",IF($AE903&gt;$W$4,IF($AE903&gt;4,ROUND(($AG903*4)*($AE903+0.5)*2,2),0),0))</f>
        <v>0</v>
      </c>
      <c r="AO903" s="573" t="s">
        <v>1939</v>
      </c>
      <c r="AP903" s="574" t="s">
        <v>10</v>
      </c>
      <c r="AQ903" s="590" t="s">
        <v>1940</v>
      </c>
      <c r="AR903" s="576" t="n">
        <v>1.5</v>
      </c>
      <c r="AS903" s="577" t="s">
        <v>1151</v>
      </c>
      <c r="AT903" s="577" t="n">
        <v>1.5</v>
      </c>
      <c r="AU903" s="578" t="n">
        <v>34</v>
      </c>
      <c r="AV903" s="576" t="n">
        <f aca="false">IF($Y903="--","--",Y903+0.2)</f>
        <v>2.2</v>
      </c>
      <c r="AW903" s="583" t="s">
        <v>1151</v>
      </c>
      <c r="AX903" s="577" t="n">
        <f aca="false">AV903</f>
        <v>2.2</v>
      </c>
      <c r="AY903" s="540" t="n">
        <f aca="false">IF(D903&gt;2,AU903,AU903-AV903)</f>
        <v>31.8</v>
      </c>
      <c r="AZ903" s="540" t="n">
        <f aca="false">N903</f>
        <v>0.5</v>
      </c>
      <c r="BA903" s="540" t="n">
        <f aca="false">P903</f>
        <v>2.5</v>
      </c>
      <c r="BB903" s="581" t="n">
        <f aca="false">IF(F903=0,IF(ROUND(AY903*(((N903*P903)+(((D903+M903*2)/6)*P903))-ROUND(((D903+M903*2)^2)*((PI()*96.379/(4*360))-((SIN((96.379/2)*PI()/180))*(COS((96.379/2)*PI()/180))/4)),4)),2),ROUND(AY903*(((N903*P903)+(((D903+M903*2)/4)*P903))-ROUND(((D903+M903*2)^2)*((PI()*120/(4*360))-((SIN((120/2)*PI()/180))*(COS((120/2)*PI()/180))/4)),4)),2)),0)</f>
        <v>0</v>
      </c>
      <c r="BC903" s="591" t="n">
        <f aca="false">IF(F903&gt;0,ROUND(AY903*N903*P903,2),0)</f>
        <v>39.75</v>
      </c>
      <c r="BD903" s="591" t="n">
        <f aca="false">SUM(Q903:U903,AH903:AL903)</f>
        <v>252.74</v>
      </c>
      <c r="BE903" s="591" t="n">
        <f aca="false">IF(F903=0,ROUND((PI()*((D903+M903*2)^2)/4)*AY903,2),ROUND((D903+M903*2)*(F903+M903*2)*AY903,2))</f>
        <v>103.03</v>
      </c>
      <c r="BF903" s="592" t="n">
        <f aca="false">IF(($I903+M903-0.15)&lt;=2,($I903+M903+0.15),IF(($I903+M903)&lt;=3,2.35,($I903+M903+0.2)-0.85))</f>
        <v>2.35</v>
      </c>
      <c r="BG903" s="592" t="n">
        <f aca="false">IF(D903&gt;2,(I903-F903-M903-0.11),IF(($I903+M903)&lt;=2,0,IF(($I903+M903)&gt;3,0.85,(I903+M903+0.2-BF903))))</f>
        <v>0.13858783708625</v>
      </c>
      <c r="BH903" s="592" t="n">
        <f aca="false">IF(D903&gt;2,ROUND(((1.42+0.4)+(0.91+0.4))*2*BG903,2),ROUND(AV903*AX903*BF903,2))</f>
        <v>11.37</v>
      </c>
      <c r="BI903" s="592" t="n">
        <f aca="false">ROUND(((PI()*0.9^2)/4)*BG903,2)</f>
        <v>0.09</v>
      </c>
      <c r="BJ903" s="593" t="n">
        <f aca="false">ROUND(BD903-BE903-BH903-BI903-BB903-BC903,2)</f>
        <v>98.5</v>
      </c>
      <c r="BK903" s="594"/>
    </row>
    <row r="904" s="452" customFormat="true" ht="14.25" hidden="false" customHeight="false" outlineLevel="0" collapsed="false">
      <c r="A904" s="573" t="s">
        <v>1940</v>
      </c>
      <c r="B904" s="574" t="s">
        <v>10</v>
      </c>
      <c r="C904" s="590" t="s">
        <v>1941</v>
      </c>
      <c r="D904" s="576" t="n">
        <v>1.5</v>
      </c>
      <c r="E904" s="577" t="s">
        <v>1151</v>
      </c>
      <c r="F904" s="577" t="n">
        <v>1.5</v>
      </c>
      <c r="G904" s="576" t="s">
        <v>1193</v>
      </c>
      <c r="H904" s="578" t="n">
        <v>30</v>
      </c>
      <c r="I904" s="579" t="n">
        <v>2.39178783708625</v>
      </c>
      <c r="J904" s="579" t="n">
        <v>2.63388783708625</v>
      </c>
      <c r="K904" s="580" t="n">
        <v>0</v>
      </c>
      <c r="L904" s="581" t="n">
        <f aca="false">ROUND((I904+J904)/2,2)</f>
        <v>2.51</v>
      </c>
      <c r="M904" s="540" t="n">
        <f aca="false">IF(F904=0,ROUND($D904*0.1,2),IF(D904&gt;2.8,0.18,0.15))</f>
        <v>0.15</v>
      </c>
      <c r="N904" s="540" t="n">
        <f aca="false">IF(F904=0,IF(ROUND($D904/4,2),IF(ROUND(($D904*1.2)/6,2)&lt;0.1,0.1,ROUND(($D904*1.2)/6,2))),0.5)</f>
        <v>0.5</v>
      </c>
      <c r="O904" s="581" t="n">
        <f aca="false">L904+M904+N904</f>
        <v>3.16</v>
      </c>
      <c r="P904" s="581" t="n">
        <f aca="false">IF(O904&lt;2,(D904+M904*2)+0.6,(D904+M904*2)+0.6+ROUNDUP(O904-2,0)*0.1)</f>
        <v>2.6</v>
      </c>
      <c r="Q904" s="582" t="n">
        <f aca="false">IF($O904&lt;=$W$4,ROUND(IF($O904&lt;1.5,$O904*$H904*$P904,1.5*$H904*$P904),2),0)</f>
        <v>0</v>
      </c>
      <c r="R904" s="582" t="n">
        <f aca="false">IF($O904&gt;$W$4,ROUND(IF($O904&lt;1.5,$O904*$H904*$P904,1.5*$H904*$P904),2),0)</f>
        <v>117</v>
      </c>
      <c r="S904" s="582" t="n">
        <f aca="false">IF($O904&gt;$W$4,ROUND(IF($O904&lt;1.5,0,IF($O904&gt;3,1.5*$H904*$P904,($O904-1.5)*$H904*$P904)),2),0)</f>
        <v>117</v>
      </c>
      <c r="T904" s="582" t="n">
        <f aca="false">IF($O904&gt;$W$4,ROUND(IF($O904&lt;3,0,IF($O904&gt;4.5,1.5*$H904*$P904,($O904-3)*$H904*$P904)),2),0)</f>
        <v>12.48</v>
      </c>
      <c r="U904" s="582" t="n">
        <f aca="false">IF($O904&gt;$W$4,ROUND(IF($O904&lt;4.5,0,IF($O904&gt;6,($O904-4.5)*$H904*$P904,($O904-4.5)*$H904*$P904)),2),0)</f>
        <v>0</v>
      </c>
      <c r="V904" s="540" t="n">
        <f aca="false">IF($O904&gt;$W$4,IF($O904&lt;=4,ROUND($H904*($O904+0.5)*2,2),0),0)</f>
        <v>219.6</v>
      </c>
      <c r="W904" s="541" t="n">
        <f aca="false">IF($O904&gt;$W$4,IF($O904&gt;4,ROUND($H904*($O904+0.5)*2,2),0),0)</f>
        <v>0</v>
      </c>
      <c r="X904" s="573" t="str">
        <f aca="false">A904</f>
        <v>RH23</v>
      </c>
      <c r="Y904" s="576" t="n">
        <f aca="false">IF($D904=0.4,1.2,IF($D904=0.6,1.2,IF($D904=0.8,1.3,IF($D904=1,1.5,IF($D904=1.2,1.7,IF($D904&lt;=2,2,"--"))))))</f>
        <v>2</v>
      </c>
      <c r="Z904" s="583" t="s">
        <v>1151</v>
      </c>
      <c r="AA904" s="577" t="n">
        <f aca="false">Y904</f>
        <v>2</v>
      </c>
      <c r="AB904" s="584" t="n">
        <f aca="false">IF($Y904="--","--",I904)</f>
        <v>2.39178783708625</v>
      </c>
      <c r="AC904" s="585" t="n">
        <f aca="false">IF($Y904="--","--",IF(D904&gt;1.5,0.15,ROUND($D904*0.1,2)))</f>
        <v>0.15</v>
      </c>
      <c r="AD904" s="585" t="n">
        <f aca="false">IF($Y904="--","--",0.15)</f>
        <v>0.15</v>
      </c>
      <c r="AE904" s="586" t="n">
        <f aca="false">IF($Y904="--","--",ROUND(AB904+AC904+AD904,2))</f>
        <v>2.69</v>
      </c>
      <c r="AF904" s="587" t="n">
        <f aca="false">IF($Y904="--","--",IF($AB904&lt;=2,$Y904+1,($Y904+1)+ROUNDUP($AB904-2,0)*0.1))</f>
        <v>3.1</v>
      </c>
      <c r="AG904" s="588" t="n">
        <f aca="false">IF($D904=0.4,0.92,IF($D904=0.6,0.68,IF($D904=0.8,0.74,IF($D904=1,0.7,IF($D904=1.2,0.66,IF($D904=1.5,0.6,IF($D904&lt;=2,(2.4-(D904+0.3)),"--")))))))</f>
        <v>0.6</v>
      </c>
      <c r="AH904" s="589" t="n">
        <f aca="false">IF($Y904="--","--",IF($AE904&lt;=$W$4,ROUND(IF($AE904&lt;1.5,$AE904*$AF904*$AG904,1.5*$AF904*$AG904),2),0))</f>
        <v>0</v>
      </c>
      <c r="AI904" s="589" t="n">
        <f aca="false">IF($Y904="--","--",IF($AE904&gt;$W$4,ROUND(IF($AE904&lt;1.5,$AE904*$AF904*$AG904,1.5*$AF904*$AG904),2),0))</f>
        <v>2.79</v>
      </c>
      <c r="AJ904" s="589" t="n">
        <f aca="false">IF($Y904="--","--",IF($AE904&gt;$W$4,ROUND(IF($AE904&lt;1.5,0,IF($AE904&gt;3,1.5*$AF904*$AG904,($AE904-1.5)*$AF904*$AG904)),2),0))</f>
        <v>2.21</v>
      </c>
      <c r="AK904" s="589" t="n">
        <f aca="false">IF($Y904="--","--",IF($AE904&gt;$W$4,ROUND(IF($AE904&lt;3,0,IF($AE904&gt;4.5,1.5*$AF904*$AG904,($AE904-3)*$AF904*$AG904)),2),0))</f>
        <v>0</v>
      </c>
      <c r="AL904" s="589" t="n">
        <f aca="false">IF($Y904="--","--",IF($AE904&gt;$W$4,ROUND(IF($AE904&lt;4.5,0,IF($AE904&gt;6,($AE904-4.5)*$AF904*$AG904,($AE904-4.5)*$AF904*$AG904)),2),0))</f>
        <v>0</v>
      </c>
      <c r="AM904" s="585" t="n">
        <f aca="false">IF($Y904="--","--",IF($AE904&gt;$W$4,IF($AE904&lt;=4,ROUND(($AG904*4)*($AE904+0.5)*2,2),0),0))</f>
        <v>15.31</v>
      </c>
      <c r="AN904" s="548" t="n">
        <f aca="false">IF($Y904="--","--",IF($AE904&gt;$W$4,IF($AE904&gt;4,ROUND(($AG904*4)*($AE904+0.5)*2,2),0),0))</f>
        <v>0</v>
      </c>
      <c r="AO904" s="573" t="s">
        <v>1940</v>
      </c>
      <c r="AP904" s="574" t="s">
        <v>10</v>
      </c>
      <c r="AQ904" s="590" t="s">
        <v>1941</v>
      </c>
      <c r="AR904" s="576" t="n">
        <v>1.5</v>
      </c>
      <c r="AS904" s="577" t="s">
        <v>1151</v>
      </c>
      <c r="AT904" s="577" t="n">
        <v>1.5</v>
      </c>
      <c r="AU904" s="578" t="n">
        <v>30</v>
      </c>
      <c r="AV904" s="576" t="n">
        <f aca="false">IF($Y904="--","--",Y904+0.2)</f>
        <v>2.2</v>
      </c>
      <c r="AW904" s="583" t="s">
        <v>1151</v>
      </c>
      <c r="AX904" s="577" t="n">
        <f aca="false">AV904</f>
        <v>2.2</v>
      </c>
      <c r="AY904" s="540" t="n">
        <f aca="false">IF(D904&gt;2,AU904,AU904-AV904)</f>
        <v>27.8</v>
      </c>
      <c r="AZ904" s="540" t="n">
        <f aca="false">N904</f>
        <v>0.5</v>
      </c>
      <c r="BA904" s="540" t="n">
        <f aca="false">P904</f>
        <v>2.6</v>
      </c>
      <c r="BB904" s="581" t="n">
        <f aca="false">IF(F904=0,IF(ROUND(AY904*(((N904*P904)+(((D904+M904*2)/6)*P904))-ROUND(((D904+M904*2)^2)*((PI()*96.379/(4*360))-((SIN((96.379/2)*PI()/180))*(COS((96.379/2)*PI()/180))/4)),4)),2),ROUND(AY904*(((N904*P904)+(((D904+M904*2)/4)*P904))-ROUND(((D904+M904*2)^2)*((PI()*120/(4*360))-((SIN((120/2)*PI()/180))*(COS((120/2)*PI()/180))/4)),4)),2)),0)</f>
        <v>0</v>
      </c>
      <c r="BC904" s="591" t="n">
        <f aca="false">IF(F904&gt;0,ROUND(AY904*N904*P904,2),0)</f>
        <v>36.14</v>
      </c>
      <c r="BD904" s="591" t="n">
        <f aca="false">SUM(Q904:U904,AH904:AL904)</f>
        <v>251.48</v>
      </c>
      <c r="BE904" s="591" t="n">
        <f aca="false">IF(F904=0,ROUND((PI()*((D904+M904*2)^2)/4)*AY904,2),ROUND((D904+M904*2)*(F904+M904*2)*AY904,2))</f>
        <v>90.07</v>
      </c>
      <c r="BF904" s="592" t="n">
        <f aca="false">IF(($I904+M904-0.15)&lt;=2,($I904+M904+0.15),IF(($I904+M904)&lt;=3,2.35,($I904+M904+0.2)-0.85))</f>
        <v>2.35</v>
      </c>
      <c r="BG904" s="592" t="n">
        <f aca="false">IF(D904&gt;2,(I904-F904-M904-0.11),IF(($I904+M904)&lt;=2,0,IF(($I904+M904)&gt;3,0.85,(I904+M904+0.2-BF904))))</f>
        <v>0.39178783708625</v>
      </c>
      <c r="BH904" s="592" t="n">
        <f aca="false">IF(D904&gt;2,ROUND(((1.42+0.4)+(0.91+0.4))*2*BG904,2),ROUND(AV904*AX904*BF904,2))</f>
        <v>11.37</v>
      </c>
      <c r="BI904" s="592" t="n">
        <f aca="false">ROUND(((PI()*0.9^2)/4)*BG904,2)</f>
        <v>0.25</v>
      </c>
      <c r="BJ904" s="593" t="n">
        <f aca="false">ROUND(BD904-BE904-BH904-BI904-BB904-BC904,2)</f>
        <v>113.65</v>
      </c>
      <c r="BK904" s="594"/>
    </row>
    <row r="905" s="452" customFormat="true" ht="14.25" hidden="false" customHeight="false" outlineLevel="0" collapsed="false">
      <c r="A905" s="573" t="s">
        <v>1941</v>
      </c>
      <c r="B905" s="574" t="s">
        <v>10</v>
      </c>
      <c r="C905" s="590" t="s">
        <v>1942</v>
      </c>
      <c r="D905" s="576" t="n">
        <v>1.5</v>
      </c>
      <c r="E905" s="577" t="s">
        <v>1151</v>
      </c>
      <c r="F905" s="577" t="n">
        <v>1.5</v>
      </c>
      <c r="G905" s="576" t="s">
        <v>1193</v>
      </c>
      <c r="H905" s="578" t="n">
        <v>27</v>
      </c>
      <c r="I905" s="579" t="n">
        <v>2.63388783708625</v>
      </c>
      <c r="J905" s="579" t="n">
        <v>2.77308783708625</v>
      </c>
      <c r="K905" s="580" t="n">
        <v>0</v>
      </c>
      <c r="L905" s="581" t="n">
        <f aca="false">ROUND((I905+J905)/2,2)</f>
        <v>2.7</v>
      </c>
      <c r="M905" s="540" t="n">
        <f aca="false">IF(F905=0,ROUND($D905*0.1,2),IF(D905&gt;2.8,0.18,0.15))</f>
        <v>0.15</v>
      </c>
      <c r="N905" s="540" t="n">
        <f aca="false">IF(F905=0,IF(ROUND($D905/4,2),IF(ROUND(($D905*1.2)/6,2)&lt;0.1,0.1,ROUND(($D905*1.2)/6,2))),0.5)</f>
        <v>0.5</v>
      </c>
      <c r="O905" s="581" t="n">
        <f aca="false">L905+M905+N905</f>
        <v>3.35</v>
      </c>
      <c r="P905" s="581" t="n">
        <f aca="false">IF(O905&lt;2,(D905+M905*2)+0.6,(D905+M905*2)+0.6+ROUNDUP(O905-2,0)*0.1)</f>
        <v>2.6</v>
      </c>
      <c r="Q905" s="582" t="n">
        <f aca="false">IF($O905&lt;=$W$4,ROUND(IF($O905&lt;1.5,$O905*$H905*$P905,1.5*$H905*$P905),2),0)</f>
        <v>0</v>
      </c>
      <c r="R905" s="582" t="n">
        <f aca="false">IF($O905&gt;$W$4,ROUND(IF($O905&lt;1.5,$O905*$H905*$P905,1.5*$H905*$P905),2),0)</f>
        <v>105.3</v>
      </c>
      <c r="S905" s="582" t="n">
        <f aca="false">IF($O905&gt;$W$4,ROUND(IF($O905&lt;1.5,0,IF($O905&gt;3,1.5*$H905*$P905,($O905-1.5)*$H905*$P905)),2),0)</f>
        <v>105.3</v>
      </c>
      <c r="T905" s="582" t="n">
        <f aca="false">IF($O905&gt;$W$4,ROUND(IF($O905&lt;3,0,IF($O905&gt;4.5,1.5*$H905*$P905,($O905-3)*$H905*$P905)),2),0)</f>
        <v>24.57</v>
      </c>
      <c r="U905" s="582" t="n">
        <f aca="false">IF($O905&gt;$W$4,ROUND(IF($O905&lt;4.5,0,IF($O905&gt;6,($O905-4.5)*$H905*$P905,($O905-4.5)*$H905*$P905)),2),0)</f>
        <v>0</v>
      </c>
      <c r="V905" s="540" t="n">
        <f aca="false">IF($O905&gt;$W$4,IF($O905&lt;=4,ROUND($H905*($O905+0.5)*2,2),0),0)</f>
        <v>207.9</v>
      </c>
      <c r="W905" s="541" t="n">
        <f aca="false">IF($O905&gt;$W$4,IF($O905&gt;4,ROUND($H905*($O905+0.5)*2,2),0),0)</f>
        <v>0</v>
      </c>
      <c r="X905" s="573" t="str">
        <f aca="false">A905</f>
        <v>RH24</v>
      </c>
      <c r="Y905" s="576" t="n">
        <f aca="false">IF($D905=0.4,1.2,IF($D905=0.6,1.2,IF($D905=0.8,1.3,IF($D905=1,1.5,IF($D905=1.2,1.7,IF($D905&lt;=2,2,"--"))))))</f>
        <v>2</v>
      </c>
      <c r="Z905" s="583" t="s">
        <v>1151</v>
      </c>
      <c r="AA905" s="577" t="n">
        <f aca="false">Y905</f>
        <v>2</v>
      </c>
      <c r="AB905" s="584" t="n">
        <f aca="false">IF($Y905="--","--",I905)</f>
        <v>2.63388783708625</v>
      </c>
      <c r="AC905" s="585" t="n">
        <f aca="false">IF($Y905="--","--",IF(D905&gt;1.5,0.15,ROUND($D905*0.1,2)))</f>
        <v>0.15</v>
      </c>
      <c r="AD905" s="585" t="n">
        <f aca="false">IF($Y905="--","--",0.15)</f>
        <v>0.15</v>
      </c>
      <c r="AE905" s="586" t="n">
        <f aca="false">IF($Y905="--","--",ROUND(AB905+AC905+AD905,2))</f>
        <v>2.93</v>
      </c>
      <c r="AF905" s="587" t="n">
        <f aca="false">IF($Y905="--","--",IF($AB905&lt;=2,$Y905+1,($Y905+1)+ROUNDUP($AB905-2,0)*0.1))</f>
        <v>3.1</v>
      </c>
      <c r="AG905" s="588" t="n">
        <f aca="false">IF($D905=0.4,0.92,IF($D905=0.6,0.68,IF($D905=0.8,0.74,IF($D905=1,0.7,IF($D905=1.2,0.66,IF($D905=1.5,0.6,IF($D905&lt;=2,(2.4-(D905+0.3)),"--")))))))</f>
        <v>0.6</v>
      </c>
      <c r="AH905" s="589" t="n">
        <f aca="false">IF($Y905="--","--",IF($AE905&lt;=$W$4,ROUND(IF($AE905&lt;1.5,$AE905*$AF905*$AG905,1.5*$AF905*$AG905),2),0))</f>
        <v>0</v>
      </c>
      <c r="AI905" s="589" t="n">
        <f aca="false">IF($Y905="--","--",IF($AE905&gt;$W$4,ROUND(IF($AE905&lt;1.5,$AE905*$AF905*$AG905,1.5*$AF905*$AG905),2),0))</f>
        <v>2.79</v>
      </c>
      <c r="AJ905" s="589" t="n">
        <f aca="false">IF($Y905="--","--",IF($AE905&gt;$W$4,ROUND(IF($AE905&lt;1.5,0,IF($AE905&gt;3,1.5*$AF905*$AG905,($AE905-1.5)*$AF905*$AG905)),2),0))</f>
        <v>2.66</v>
      </c>
      <c r="AK905" s="589" t="n">
        <f aca="false">IF($Y905="--","--",IF($AE905&gt;$W$4,ROUND(IF($AE905&lt;3,0,IF($AE905&gt;4.5,1.5*$AF905*$AG905,($AE905-3)*$AF905*$AG905)),2),0))</f>
        <v>0</v>
      </c>
      <c r="AL905" s="589" t="n">
        <f aca="false">IF($Y905="--","--",IF($AE905&gt;$W$4,ROUND(IF($AE905&lt;4.5,0,IF($AE905&gt;6,($AE905-4.5)*$AF905*$AG905,($AE905-4.5)*$AF905*$AG905)),2),0))</f>
        <v>0</v>
      </c>
      <c r="AM905" s="585" t="n">
        <f aca="false">IF($Y905="--","--",IF($AE905&gt;$W$4,IF($AE905&lt;=4,ROUND(($AG905*4)*($AE905+0.5)*2,2),0),0))</f>
        <v>16.46</v>
      </c>
      <c r="AN905" s="548" t="n">
        <f aca="false">IF($Y905="--","--",IF($AE905&gt;$W$4,IF($AE905&gt;4,ROUND(($AG905*4)*($AE905+0.5)*2,2),0),0))</f>
        <v>0</v>
      </c>
      <c r="AO905" s="573" t="s">
        <v>1941</v>
      </c>
      <c r="AP905" s="574" t="s">
        <v>10</v>
      </c>
      <c r="AQ905" s="590" t="s">
        <v>1942</v>
      </c>
      <c r="AR905" s="576" t="n">
        <v>1.5</v>
      </c>
      <c r="AS905" s="577" t="s">
        <v>1151</v>
      </c>
      <c r="AT905" s="577" t="n">
        <v>1.5</v>
      </c>
      <c r="AU905" s="578" t="n">
        <v>27</v>
      </c>
      <c r="AV905" s="576" t="n">
        <f aca="false">IF($Y905="--","--",Y905+0.2)</f>
        <v>2.2</v>
      </c>
      <c r="AW905" s="583" t="s">
        <v>1151</v>
      </c>
      <c r="AX905" s="577" t="n">
        <f aca="false">AV905</f>
        <v>2.2</v>
      </c>
      <c r="AY905" s="540" t="n">
        <f aca="false">IF(D905&gt;2,AU905,AU905-AV905)</f>
        <v>24.8</v>
      </c>
      <c r="AZ905" s="540" t="n">
        <f aca="false">N905</f>
        <v>0.5</v>
      </c>
      <c r="BA905" s="540" t="n">
        <f aca="false">P905</f>
        <v>2.6</v>
      </c>
      <c r="BB905" s="581" t="n">
        <f aca="false">IF(F905=0,IF(ROUND(AY905*(((N905*P905)+(((D905+M905*2)/6)*P905))-ROUND(((D905+M905*2)^2)*((PI()*96.379/(4*360))-((SIN((96.379/2)*PI()/180))*(COS((96.379/2)*PI()/180))/4)),4)),2),ROUND(AY905*(((N905*P905)+(((D905+M905*2)/4)*P905))-ROUND(((D905+M905*2)^2)*((PI()*120/(4*360))-((SIN((120/2)*PI()/180))*(COS((120/2)*PI()/180))/4)),4)),2)),0)</f>
        <v>0</v>
      </c>
      <c r="BC905" s="591" t="n">
        <f aca="false">IF(F905&gt;0,ROUND(AY905*N905*P905,2),0)</f>
        <v>32.24</v>
      </c>
      <c r="BD905" s="591" t="n">
        <f aca="false">SUM(Q905:U905,AH905:AL905)</f>
        <v>240.62</v>
      </c>
      <c r="BE905" s="591" t="n">
        <f aca="false">IF(F905=0,ROUND((PI()*((D905+M905*2)^2)/4)*AY905,2),ROUND((D905+M905*2)*(F905+M905*2)*AY905,2))</f>
        <v>80.35</v>
      </c>
      <c r="BF905" s="592" t="n">
        <f aca="false">IF(($I905+M905-0.15)&lt;=2,($I905+M905+0.15),IF(($I905+M905)&lt;=3,2.35,($I905+M905+0.2)-0.85))</f>
        <v>2.35</v>
      </c>
      <c r="BG905" s="592" t="n">
        <f aca="false">IF(D905&gt;2,(I905-F905-M905-0.11),IF(($I905+M905)&lt;=2,0,IF(($I905+M905)&gt;3,0.85,(I905+M905+0.2-BF905))))</f>
        <v>0.63388783708625</v>
      </c>
      <c r="BH905" s="592" t="n">
        <f aca="false">IF(D905&gt;2,ROUND(((1.42+0.4)+(0.91+0.4))*2*BG905,2),ROUND(AV905*AX905*BF905,2))</f>
        <v>11.37</v>
      </c>
      <c r="BI905" s="592" t="n">
        <f aca="false">ROUND(((PI()*0.9^2)/4)*BG905,2)</f>
        <v>0.4</v>
      </c>
      <c r="BJ905" s="593" t="n">
        <f aca="false">ROUND(BD905-BE905-BH905-BI905-BB905-BC905,2)</f>
        <v>116.26</v>
      </c>
      <c r="BK905" s="594"/>
    </row>
    <row r="906" customFormat="false" ht="14.25" hidden="false" customHeight="false" outlineLevel="0" collapsed="false">
      <c r="A906" s="595" t="s">
        <v>1942</v>
      </c>
      <c r="B906" s="596" t="s">
        <v>10</v>
      </c>
      <c r="C906" s="597" t="s">
        <v>1943</v>
      </c>
      <c r="D906" s="598" t="n">
        <v>1.5</v>
      </c>
      <c r="E906" s="599" t="s">
        <v>1151</v>
      </c>
      <c r="F906" s="599" t="n">
        <v>1.5</v>
      </c>
      <c r="G906" s="598" t="s">
        <v>1193</v>
      </c>
      <c r="H906" s="600" t="n">
        <v>5</v>
      </c>
      <c r="I906" s="580" t="n">
        <v>2.77308783708625</v>
      </c>
      <c r="J906" s="580" t="n">
        <v>2.82998783708625</v>
      </c>
      <c r="K906" s="580" t="n">
        <v>0</v>
      </c>
      <c r="L906" s="581" t="n">
        <f aca="false">ROUND((I906+J906)/2,2)</f>
        <v>2.8</v>
      </c>
      <c r="M906" s="540" t="n">
        <f aca="false">IF(F906=0,ROUND($D906*0.1,2),IF(D906&gt;2.8,0.18,0.15))</f>
        <v>0.15</v>
      </c>
      <c r="N906" s="540" t="n">
        <f aca="false">IF(F906=0,IF(ROUND($D906/4,2),IF(ROUND(($D906*1.2)/6,2)&lt;0.1,0.1,ROUND(($D906*1.2)/6,2))),0.5)</f>
        <v>0.5</v>
      </c>
      <c r="O906" s="581" t="n">
        <f aca="false">L906+M906+N906</f>
        <v>3.45</v>
      </c>
      <c r="P906" s="581" t="n">
        <f aca="false">IF(O906&lt;2,(D906+M906*2)+0.6,(D906+M906*2)+0.6+ROUNDUP(O906-2,0)*0.1)</f>
        <v>2.6</v>
      </c>
      <c r="Q906" s="582" t="n">
        <f aca="false">IF($O906&lt;=$W$4,ROUND(IF($O906&lt;1.5,$O906*$H906*$P906,1.5*$H906*$P906),2),0)</f>
        <v>0</v>
      </c>
      <c r="R906" s="582" t="n">
        <f aca="false">IF($O906&gt;$W$4,ROUND(IF($O906&lt;1.5,$O906*$H906*$P906,1.5*$H906*$P906),2),0)</f>
        <v>19.5</v>
      </c>
      <c r="S906" s="582" t="n">
        <f aca="false">IF($O906&gt;$W$4,ROUND(IF($O906&lt;1.5,0,IF($O906&gt;3,1.5*$H906*$P906,($O906-1.5)*$H906*$P906)),2),0)</f>
        <v>19.5</v>
      </c>
      <c r="T906" s="582" t="n">
        <f aca="false">IF($O906&gt;$W$4,ROUND(IF($O906&lt;3,0,IF($O906&gt;4.5,1.5*$H906*$P906,($O906-3)*$H906*$P906)),2),0)</f>
        <v>5.85</v>
      </c>
      <c r="U906" s="582" t="n">
        <f aca="false">IF($O906&gt;$W$4,ROUND(IF($O906&lt;4.5,0,IF($O906&gt;6,($O906-4.5)*$H906*$P906,($O906-4.5)*$H906*$P906)),2),0)</f>
        <v>0</v>
      </c>
      <c r="V906" s="540" t="n">
        <f aca="false">IF($O906&gt;$W$4,IF($O906&lt;=4,ROUND($H906*($O906+0.5)*2,2),0),0)</f>
        <v>39.5</v>
      </c>
      <c r="W906" s="541" t="n">
        <f aca="false">IF($O906&gt;$W$4,IF($O906&gt;4,ROUND($H906*($O906+0.5)*2,2),0),0)</f>
        <v>0</v>
      </c>
      <c r="X906" s="595" t="str">
        <f aca="false">A906</f>
        <v>RH25</v>
      </c>
      <c r="Y906" s="598" t="n">
        <f aca="false">IF($D906=0.4,1.2,IF($D906=0.6,1.2,IF($D906=0.8,1.3,IF($D906=1,1.5,IF($D906=1.2,1.7,IF($D906&lt;=2,2,"--"))))))</f>
        <v>2</v>
      </c>
      <c r="Z906" s="601" t="s">
        <v>1151</v>
      </c>
      <c r="AA906" s="599" t="n">
        <f aca="false">Y906</f>
        <v>2</v>
      </c>
      <c r="AB906" s="584" t="n">
        <f aca="false">IF($Y906="--","--",I906)</f>
        <v>2.77308783708625</v>
      </c>
      <c r="AC906" s="585" t="n">
        <f aca="false">IF($Y906="--","--",IF(D906&gt;1.5,0.15,ROUND($D906*0.1,2)))</f>
        <v>0.15</v>
      </c>
      <c r="AD906" s="585" t="n">
        <f aca="false">IF($Y906="--","--",0.15)</f>
        <v>0.15</v>
      </c>
      <c r="AE906" s="586" t="n">
        <f aca="false">IF($Y906="--","--",ROUND(AB906+AC906+AD906,2))</f>
        <v>3.07</v>
      </c>
      <c r="AF906" s="586" t="n">
        <f aca="false">IF($Y906="--","--",IF($AB906&lt;=2,$Y906+1,($Y906+1)+ROUNDUP($AB906-2,0)*0.1))</f>
        <v>3.1</v>
      </c>
      <c r="AG906" s="602" t="n">
        <f aca="false">IF($D906=0.4,0.92,IF($D906=0.6,0.68,IF($D906=0.8,0.74,IF($D906=1,0.7,IF($D906=1.2,0.66,IF($D906=1.5,0.6,IF($D906&lt;=2,(2.4-(D906+0.3)),"--")))))))</f>
        <v>0.6</v>
      </c>
      <c r="AH906" s="589" t="n">
        <f aca="false">IF($Y906="--","--",IF($AE906&lt;=$W$4,ROUND(IF($AE906&lt;1.5,$AE906*$AF906*$AG906,1.5*$AF906*$AG906),2),0))</f>
        <v>0</v>
      </c>
      <c r="AI906" s="589" t="n">
        <f aca="false">IF($Y906="--","--",IF($AE906&gt;$W$4,ROUND(IF($AE906&lt;1.5,$AE906*$AF906*$AG906,1.5*$AF906*$AG906),2),0))</f>
        <v>2.79</v>
      </c>
      <c r="AJ906" s="589" t="n">
        <f aca="false">IF($Y906="--","--",IF($AE906&gt;$W$4,ROUND(IF($AE906&lt;1.5,0,IF($AE906&gt;3,1.5*$AF906*$AG906,($AE906-1.5)*$AF906*$AG906)),2),0))</f>
        <v>2.79</v>
      </c>
      <c r="AK906" s="589" t="n">
        <f aca="false">IF($Y906="--","--",IF($AE906&gt;$W$4,ROUND(IF($AE906&lt;3,0,IF($AE906&gt;4.5,1.5*$AF906*$AG906,($AE906-3)*$AF906*$AG906)),2),0))</f>
        <v>0.13</v>
      </c>
      <c r="AL906" s="589" t="n">
        <f aca="false">IF($Y906="--","--",IF($AE906&gt;$W$4,ROUND(IF($AE906&lt;4.5,0,IF($AE906&gt;6,($AE906-4.5)*$AF906*$AG906,($AE906-4.5)*$AF906*$AG906)),2),0))</f>
        <v>0</v>
      </c>
      <c r="AM906" s="585" t="n">
        <f aca="false">IF($Y906="--","--",IF($AE906&gt;$W$4,IF($AE906&lt;=4,ROUND(($AG906*4)*($AE906+0.5)*2,2),0),0))</f>
        <v>17.14</v>
      </c>
      <c r="AN906" s="548" t="n">
        <f aca="false">IF($Y906="--","--",IF($AE906&gt;$W$4,IF($AE906&gt;4,ROUND(($AG906*4)*($AE906+0.5)*2,2),0),0))</f>
        <v>0</v>
      </c>
      <c r="AO906" s="595" t="s">
        <v>1942</v>
      </c>
      <c r="AP906" s="596" t="s">
        <v>10</v>
      </c>
      <c r="AQ906" s="597" t="s">
        <v>1943</v>
      </c>
      <c r="AR906" s="598" t="n">
        <v>1.5</v>
      </c>
      <c r="AS906" s="599" t="s">
        <v>1151</v>
      </c>
      <c r="AT906" s="599" t="n">
        <v>1.5</v>
      </c>
      <c r="AU906" s="600" t="n">
        <v>5</v>
      </c>
      <c r="AV906" s="598" t="n">
        <f aca="false">IF($Y906="--","--",Y906+0.2)</f>
        <v>2.2</v>
      </c>
      <c r="AW906" s="601" t="s">
        <v>1151</v>
      </c>
      <c r="AX906" s="599" t="n">
        <f aca="false">AV906</f>
        <v>2.2</v>
      </c>
      <c r="AY906" s="540" t="n">
        <f aca="false">IF(D906&gt;2,AU906,AU906-AV906)</f>
        <v>2.8</v>
      </c>
      <c r="AZ906" s="540" t="n">
        <f aca="false">N906</f>
        <v>0.5</v>
      </c>
      <c r="BA906" s="540" t="n">
        <f aca="false">P906</f>
        <v>2.6</v>
      </c>
      <c r="BB906" s="581" t="n">
        <f aca="false">IF(F906=0,IF(ROUND(AY906*(((N906*P906)+(((D906+M906*2)/6)*P906))-ROUND(((D906+M906*2)^2)*((PI()*96.379/(4*360))-((SIN((96.379/2)*PI()/180))*(COS((96.379/2)*PI()/180))/4)),4)),2),ROUND(AY906*(((N906*P906)+(((D906+M906*2)/4)*P906))-ROUND(((D906+M906*2)^2)*((PI()*120/(4*360))-((SIN((120/2)*PI()/180))*(COS((120/2)*PI()/180))/4)),4)),2)),0)</f>
        <v>0</v>
      </c>
      <c r="BC906" s="591" t="n">
        <f aca="false">IF(F906&gt;0,ROUND(AY906*N906*P906,2),0)</f>
        <v>3.64</v>
      </c>
      <c r="BD906" s="591" t="n">
        <f aca="false">SUM(Q906:U906,AH906:AL906)</f>
        <v>50.56</v>
      </c>
      <c r="BE906" s="591" t="n">
        <f aca="false">IF(F906=0,ROUND((PI()*((D906+M906*2)^2)/4)*AY906,2),ROUND((D906+M906*2)*(F906+M906*2)*AY906,2))</f>
        <v>9.07</v>
      </c>
      <c r="BF906" s="592" t="n">
        <f aca="false">IF(($I906+M906-0.15)&lt;=2,($I906+M906+0.15),IF(($I906+M906)&lt;=3,2.35,($I906+M906+0.2)-0.85))</f>
        <v>2.35</v>
      </c>
      <c r="BG906" s="592" t="n">
        <f aca="false">IF(D906&gt;2,(I906-F906-M906-0.11),IF(($I906+M906)&lt;=2,0,IF(($I906+M906)&gt;3,0.85,(I906+M906+0.2-BF906))))</f>
        <v>0.77308783708625</v>
      </c>
      <c r="BH906" s="592" t="n">
        <f aca="false">IF(D906&gt;2,ROUND(((1.42+0.4)+(0.91+0.4))*2*BG906,2),ROUND(AV906*AX906*BF906,2))</f>
        <v>11.37</v>
      </c>
      <c r="BI906" s="592" t="n">
        <f aca="false">ROUND(((PI()*0.9^2)/4)*BG906,2)</f>
        <v>0.49</v>
      </c>
      <c r="BJ906" s="593" t="n">
        <f aca="false">ROUND(BD906-BE906-BH906-BI906-BB906-BC906,2)</f>
        <v>25.99</v>
      </c>
      <c r="BK906" s="594"/>
    </row>
    <row r="907" customFormat="false" ht="14.25" hidden="false" customHeight="false" outlineLevel="0" collapsed="false">
      <c r="A907" s="503"/>
      <c r="B907" s="504"/>
      <c r="C907" s="604"/>
      <c r="D907" s="505"/>
      <c r="E907" s="505"/>
      <c r="F907" s="505"/>
      <c r="G907" s="505"/>
      <c r="H907" s="507"/>
      <c r="I907" s="508"/>
      <c r="J907" s="508"/>
      <c r="K907" s="508"/>
      <c r="L907" s="509"/>
      <c r="M907" s="510"/>
      <c r="N907" s="510"/>
      <c r="O907" s="509"/>
      <c r="P907" s="509"/>
      <c r="Q907" s="511"/>
      <c r="R907" s="511"/>
      <c r="S907" s="511"/>
      <c r="T907" s="511"/>
      <c r="U907" s="511"/>
      <c r="V907" s="512"/>
      <c r="W907" s="513"/>
      <c r="X907" s="503"/>
      <c r="Y907" s="505"/>
      <c r="Z907" s="551"/>
      <c r="AA907" s="505"/>
      <c r="AB907" s="552"/>
      <c r="AC907" s="553"/>
      <c r="AD907" s="553"/>
      <c r="AE907" s="554"/>
      <c r="AF907" s="554"/>
      <c r="AG907" s="551"/>
      <c r="AH907" s="555"/>
      <c r="AI907" s="555"/>
      <c r="AJ907" s="555"/>
      <c r="AK907" s="555"/>
      <c r="AL907" s="555"/>
      <c r="AM907" s="553"/>
      <c r="AN907" s="556"/>
      <c r="AO907" s="503"/>
      <c r="AP907" s="504"/>
      <c r="AQ907" s="604"/>
      <c r="AR907" s="505"/>
      <c r="AS907" s="505"/>
      <c r="AT907" s="505"/>
      <c r="AU907" s="507"/>
      <c r="AV907" s="505"/>
      <c r="AW907" s="551"/>
      <c r="AX907" s="505"/>
      <c r="AY907" s="510"/>
      <c r="AZ907" s="510"/>
      <c r="BA907" s="510"/>
      <c r="BB907" s="509"/>
      <c r="BC907" s="509"/>
      <c r="BD907" s="509"/>
      <c r="BE907" s="509"/>
      <c r="BF907" s="511"/>
      <c r="BG907" s="511"/>
      <c r="BH907" s="511"/>
      <c r="BI907" s="511"/>
      <c r="BJ907" s="515"/>
      <c r="BK907" s="516"/>
    </row>
    <row r="908" s="456" customFormat="true" ht="14.25" hidden="false" customHeight="false" outlineLevel="0" collapsed="false">
      <c r="A908" s="517" t="s">
        <v>1944</v>
      </c>
      <c r="B908" s="504"/>
      <c r="C908" s="504"/>
      <c r="D908" s="505"/>
      <c r="E908" s="505"/>
      <c r="F908" s="505"/>
      <c r="G908" s="506"/>
      <c r="H908" s="507"/>
      <c r="I908" s="508"/>
      <c r="J908" s="508"/>
      <c r="K908" s="508"/>
      <c r="L908" s="509"/>
      <c r="M908" s="510"/>
      <c r="N908" s="510"/>
      <c r="O908" s="509"/>
      <c r="P908" s="509"/>
      <c r="Q908" s="511"/>
      <c r="R908" s="511"/>
      <c r="S908" s="511"/>
      <c r="T908" s="511"/>
      <c r="U908" s="511"/>
      <c r="V908" s="512"/>
      <c r="W908" s="513"/>
      <c r="X908" s="518" t="str">
        <f aca="false">$A908</f>
        <v>BACIA RM - BACIA ROMANA (M)</v>
      </c>
      <c r="Y908" s="505"/>
      <c r="Z908" s="551"/>
      <c r="AA908" s="505"/>
      <c r="AB908" s="552"/>
      <c r="AC908" s="553"/>
      <c r="AD908" s="553"/>
      <c r="AE908" s="554"/>
      <c r="AF908" s="554"/>
      <c r="AG908" s="551"/>
      <c r="AH908" s="555"/>
      <c r="AI908" s="555"/>
      <c r="AJ908" s="555"/>
      <c r="AK908" s="555"/>
      <c r="AL908" s="555"/>
      <c r="AM908" s="553"/>
      <c r="AN908" s="556"/>
      <c r="AO908" s="518" t="str">
        <f aca="false">$A908</f>
        <v>BACIA RM - BACIA ROMANA (M)</v>
      </c>
      <c r="AP908" s="504"/>
      <c r="AQ908" s="504"/>
      <c r="AR908" s="505"/>
      <c r="AS908" s="505"/>
      <c r="AT908" s="505"/>
      <c r="AU908" s="507"/>
      <c r="AV908" s="506"/>
      <c r="AW908" s="506"/>
      <c r="AX908" s="506"/>
      <c r="AY908" s="510"/>
      <c r="AZ908" s="510"/>
      <c r="BA908" s="510"/>
      <c r="BB908" s="509"/>
      <c r="BC908" s="509"/>
      <c r="BD908" s="509"/>
      <c r="BE908" s="509"/>
      <c r="BF908" s="509"/>
      <c r="BG908" s="509"/>
      <c r="BH908" s="509"/>
      <c r="BI908" s="509"/>
      <c r="BJ908" s="515"/>
      <c r="BK908" s="516"/>
    </row>
    <row r="909" customFormat="false" ht="14.25" hidden="false" customHeight="false" outlineLevel="0" collapsed="false">
      <c r="A909" s="557" t="s">
        <v>1945</v>
      </c>
      <c r="B909" s="504"/>
      <c r="C909" s="504"/>
      <c r="D909" s="505"/>
      <c r="E909" s="505"/>
      <c r="F909" s="505"/>
      <c r="G909" s="506"/>
      <c r="H909" s="507"/>
      <c r="I909" s="508"/>
      <c r="J909" s="508"/>
      <c r="K909" s="508"/>
      <c r="L909" s="509"/>
      <c r="M909" s="510"/>
      <c r="N909" s="510"/>
      <c r="O909" s="509"/>
      <c r="P909" s="509"/>
      <c r="Q909" s="511"/>
      <c r="R909" s="511"/>
      <c r="S909" s="511"/>
      <c r="T909" s="511"/>
      <c r="U909" s="511"/>
      <c r="V909" s="512"/>
      <c r="W909" s="513"/>
      <c r="X909" s="528" t="str">
        <f aca="false">$A909</f>
        <v>RUA ESTHER ALEXANDRE ANDRADE</v>
      </c>
      <c r="Y909" s="522"/>
      <c r="Z909" s="522"/>
      <c r="AA909" s="522"/>
      <c r="AB909" s="525"/>
      <c r="AC909" s="525"/>
      <c r="AD909" s="525"/>
      <c r="AE909" s="525"/>
      <c r="AF909" s="523"/>
      <c r="AG909" s="525"/>
      <c r="AH909" s="525"/>
      <c r="AI909" s="525"/>
      <c r="AJ909" s="525"/>
      <c r="AK909" s="525"/>
      <c r="AL909" s="525"/>
      <c r="AM909" s="525"/>
      <c r="AN909" s="527"/>
      <c r="AO909" s="557" t="str">
        <f aca="false">$A909</f>
        <v>RUA ESTHER ALEXANDRE ANDRADE</v>
      </c>
      <c r="AP909" s="504"/>
      <c r="AQ909" s="504"/>
      <c r="AR909" s="505"/>
      <c r="AS909" s="505"/>
      <c r="AT909" s="505"/>
      <c r="AU909" s="507"/>
      <c r="AV909" s="506"/>
      <c r="AW909" s="506"/>
      <c r="AX909" s="506"/>
      <c r="AY909" s="510"/>
      <c r="AZ909" s="510"/>
      <c r="BA909" s="510"/>
      <c r="BB909" s="509"/>
      <c r="BC909" s="509"/>
      <c r="BD909" s="509"/>
      <c r="BE909" s="509"/>
      <c r="BF909" s="509"/>
      <c r="BG909" s="509"/>
      <c r="BH909" s="509"/>
      <c r="BI909" s="509"/>
      <c r="BJ909" s="515"/>
      <c r="BK909" s="516"/>
    </row>
    <row r="910" customFormat="false" ht="14.25" hidden="false" customHeight="false" outlineLevel="0" collapsed="false">
      <c r="A910" s="558" t="s">
        <v>1946</v>
      </c>
      <c r="B910" s="570" t="s">
        <v>10</v>
      </c>
      <c r="C910" s="571" t="s">
        <v>1947</v>
      </c>
      <c r="D910" s="560" t="n">
        <v>0.4</v>
      </c>
      <c r="E910" s="561"/>
      <c r="F910" s="561"/>
      <c r="G910" s="560" t="s">
        <v>1150</v>
      </c>
      <c r="H910" s="562" t="n">
        <v>35</v>
      </c>
      <c r="I910" s="563" t="n">
        <v>1.367</v>
      </c>
      <c r="J910" s="563" t="n">
        <v>1.367</v>
      </c>
      <c r="K910" s="536" t="n">
        <v>0</v>
      </c>
      <c r="L910" s="537" t="n">
        <f aca="false">ROUND((I910+J910)/2,2)</f>
        <v>1.37</v>
      </c>
      <c r="M910" s="538" t="n">
        <f aca="false">IF(F910=0,ROUND($D910*0.1,2),IF(D910&gt;2.8,0.18,0.15))</f>
        <v>0.04</v>
      </c>
      <c r="N910" s="538" t="n">
        <f aca="false">IF(F910=0,IF(ROUND($D910/4,2),IF(ROUND(($D910*1.2)/6,2)&lt;0.1,0.1,ROUND(($D910*1.2)/6,2))),0.5)</f>
        <v>0.1</v>
      </c>
      <c r="O910" s="537" t="n">
        <f aca="false">L910+M910+N910</f>
        <v>1.51</v>
      </c>
      <c r="P910" s="537" t="n">
        <f aca="false">IF(O910&lt;2,(D910+M910*2)+0.6,(D910+M910*2)+0.6+ROUNDUP(O910-2,0)*0.1)</f>
        <v>1.08</v>
      </c>
      <c r="Q910" s="539" t="n">
        <f aca="false">IF($O910&lt;=$W$4,ROUND(IF($O910&lt;1.5,$O910*$H910*$P910,1.5*$H910*$P910),2),0)</f>
        <v>0</v>
      </c>
      <c r="R910" s="539" t="n">
        <f aca="false">IF($O910&gt;$W$4,ROUND(IF($O910&lt;1.5,$O910*$H910*$P910,1.5*$H910*$P910),2),0)</f>
        <v>56.7</v>
      </c>
      <c r="S910" s="539" t="n">
        <f aca="false">IF($O910&gt;$W$4,ROUND(IF($O910&lt;1.5,0,IF($O910&gt;3,1.5*$H910*$P910,($O910-1.5)*$H910*$P910)),2),0)</f>
        <v>0.38</v>
      </c>
      <c r="T910" s="539" t="n">
        <f aca="false">IF($O910&gt;$W$4,ROUND(IF($O910&lt;3,0,IF($O910&gt;4.5,1.5*$H910*$P910,($O910-3)*$H910*$P910)),2),0)</f>
        <v>0</v>
      </c>
      <c r="U910" s="539" t="n">
        <f aca="false">IF($O910&gt;$W$4,ROUND(IF($O910&lt;4.5,0,IF($O910&gt;6,($O910-4.5)*$H910*$P910,($O910-4.5)*$H910*$P910)),2),0)</f>
        <v>0</v>
      </c>
      <c r="V910" s="540" t="n">
        <f aca="false">IF($O910&gt;$W$4,IF($O910&lt;=4,ROUND($H910*($O910+0.5)*2,2),0),0)</f>
        <v>140.7</v>
      </c>
      <c r="W910" s="541" t="n">
        <f aca="false">IF($O910&gt;$W$4,IF($O910&gt;4,ROUND($H910*($O910+0.5)*2,2),0),0)</f>
        <v>0</v>
      </c>
      <c r="X910" s="558" t="str">
        <f aca="false">A910</f>
        <v>RM1</v>
      </c>
      <c r="Y910" s="560" t="n">
        <f aca="false">IF($D910=0.4,1.2,IF($D910=0.6,1.2,IF($D910=0.8,1.3,IF($D910=1,1.5,IF($D910=1.2,1.7,IF($D910&lt;=2,2,"--"))))))</f>
        <v>1.2</v>
      </c>
      <c r="Z910" s="564" t="s">
        <v>1151</v>
      </c>
      <c r="AA910" s="561" t="n">
        <f aca="false">Y910</f>
        <v>1.2</v>
      </c>
      <c r="AB910" s="543" t="n">
        <f aca="false">IF($Y910="--","--",I910)</f>
        <v>1.367</v>
      </c>
      <c r="AC910" s="544" t="n">
        <f aca="false">IF($Y910="--","--",IF(D910&gt;1.5,0.15,ROUND($D910*0.1,2)))</f>
        <v>0.04</v>
      </c>
      <c r="AD910" s="544" t="n">
        <f aca="false">IF($Y910="--","--",0.15)</f>
        <v>0.15</v>
      </c>
      <c r="AE910" s="545" t="n">
        <f aca="false">IF($Y910="--","--",ROUND(AB910+AC910+AD910,2))</f>
        <v>1.56</v>
      </c>
      <c r="AF910" s="565" t="n">
        <f aca="false">IF($Y910="--","--",IF($AB910&lt;=2,$Y910+1,($Y910+1)+ROUNDUP($AB910-2,0)*0.1))</f>
        <v>2.2</v>
      </c>
      <c r="AG910" s="566" t="n">
        <f aca="false">IF($D910=0.4,0.92,IF($D910=0.6,0.68,IF($D910=0.8,0.74,IF($D910=1,0.7,IF($D910=1.2,0.66,IF($D910=1.5,0.6,IF($D910&lt;=2,(2.4-(D910+0.3)),"--")))))))</f>
        <v>0.92</v>
      </c>
      <c r="AH910" s="547" t="n">
        <f aca="false">IF($Y910="--","--",IF($AE910&lt;=$W$4,ROUND(IF($AE910&lt;1.5,$AE910*$AF910*$AG910,1.5*$AF910*$AG910),2),0))</f>
        <v>0</v>
      </c>
      <c r="AI910" s="547" t="n">
        <f aca="false">IF($Y910="--","--",IF($AE910&gt;$W$4,ROUND(IF($AE910&lt;1.5,$AE910*$AF910*$AG910,1.5*$AF910*$AG910),2),0))</f>
        <v>3.04</v>
      </c>
      <c r="AJ910" s="547" t="n">
        <f aca="false">IF($Y910="--","--",IF($AE910&gt;$W$4,ROUND(IF($AE910&lt;1.5,0,IF($AE910&gt;3,1.5*$AF910*$AG910,($AE910-1.5)*$AF910*$AG910)),2),0))</f>
        <v>0.12</v>
      </c>
      <c r="AK910" s="547" t="n">
        <f aca="false">IF($Y910="--","--",IF($AE910&gt;$W$4,ROUND(IF($AE910&lt;3,0,IF($AE910&gt;4.5,1.5*$AF910*$AG910,($AE910-3)*$AF910*$AG910)),2),0))</f>
        <v>0</v>
      </c>
      <c r="AL910" s="547" t="n">
        <f aca="false">IF($Y910="--","--",IF($AE910&gt;$W$4,ROUND(IF($AE910&lt;4.5,0,IF($AE910&gt;6,($AE910-4.5)*$AF910*$AG910,($AE910-4.5)*$AF910*$AG910)),2),0))</f>
        <v>0</v>
      </c>
      <c r="AM910" s="544" t="n">
        <f aca="false">IF($Y910="--","--",IF($AE910&gt;$W$4,IF($AE910&lt;=4,ROUND(($AG910*4)*($AE910+0.5)*2,2),0),0))</f>
        <v>15.16</v>
      </c>
      <c r="AN910" s="548" t="n">
        <f aca="false">IF($Y910="--","--",IF($AE910&gt;$W$4,IF($AE910&gt;4,ROUND(($AG910*4)*($AE910+0.5)*2,2),0),0))</f>
        <v>0</v>
      </c>
      <c r="AO910" s="558" t="s">
        <v>1946</v>
      </c>
      <c r="AP910" s="570" t="s">
        <v>10</v>
      </c>
      <c r="AQ910" s="571" t="s">
        <v>1947</v>
      </c>
      <c r="AR910" s="560" t="n">
        <v>0.4</v>
      </c>
      <c r="AS910" s="561"/>
      <c r="AT910" s="561"/>
      <c r="AU910" s="562" t="n">
        <v>35</v>
      </c>
      <c r="AV910" s="560" t="n">
        <f aca="false">IF($Y910="--","--",Y910+0.2)</f>
        <v>1.4</v>
      </c>
      <c r="AW910" s="564" t="s">
        <v>1151</v>
      </c>
      <c r="AX910" s="561" t="n">
        <f aca="false">AV910</f>
        <v>1.4</v>
      </c>
      <c r="AY910" s="538" t="n">
        <f aca="false">IF(D910&gt;2,AU910,AU910-AV910)</f>
        <v>33.6</v>
      </c>
      <c r="AZ910" s="538" t="n">
        <f aca="false">N910</f>
        <v>0.1</v>
      </c>
      <c r="BA910" s="538" t="n">
        <f aca="false">P910</f>
        <v>1.08</v>
      </c>
      <c r="BB910" s="537" t="n">
        <f aca="false">IF(F910=0,IF(ROUND(AY910*(((N910*P910)+(((D910+M910*2)/6)*P910))-ROUND(((D910+M910*2)^2)*((PI()*96.379/(4*360))-((SIN((96.379/2)*PI()/180))*(COS((96.379/2)*PI()/180))/4)),4)),2),ROUND(AY910*(((N910*P910)+(((D910+M910*2)/4)*P910))-ROUND(((D910+M910*2)^2)*((PI()*120/(4*360))-((SIN((120/2)*PI()/180))*(COS((120/2)*PI()/180))/4)),4)),2)),0)</f>
        <v>6.79</v>
      </c>
      <c r="BC910" s="549" t="n">
        <f aca="false">IF(F910&gt;0,ROUND(AY910*N910*P910,2),0)</f>
        <v>0</v>
      </c>
      <c r="BD910" s="549" t="n">
        <f aca="false">SUM(Q910:U910,AH910:AL910)</f>
        <v>60.24</v>
      </c>
      <c r="BE910" s="549" t="n">
        <f aca="false">IF(F910=0,ROUND((PI()*((D910+M910*2)^2)/4)*AY910,2),ROUND((D910+M910*2)*(F910+M910*2)*AY910,2))</f>
        <v>6.08</v>
      </c>
      <c r="BF910" s="572" t="n">
        <f aca="false">IF(($I910+M910-0.15)&lt;=2,($I910+M910+0.15),IF(($I910+M910)&lt;=3,2.35,($I910+M910+0.2)-0.85))</f>
        <v>1.557</v>
      </c>
      <c r="BG910" s="572" t="n">
        <f aca="false">IF(D910&gt;2,(I910-F910-M910-0.11),IF(($I910+M910)&lt;=2,0,IF(($I910+M910)&gt;3,0.85,(I910+M910+0.2-BF910))))</f>
        <v>0</v>
      </c>
      <c r="BH910" s="572" t="n">
        <f aca="false">IF(D910&gt;2,ROUND(((1.42+0.4)+(0.91+0.4))*2*BG910,2),ROUND(AV910*AX910*BF910,2))</f>
        <v>3.05</v>
      </c>
      <c r="BI910" s="572" t="n">
        <f aca="false">ROUND(((PI()*0.9^2)/4)*BG910,2)</f>
        <v>0</v>
      </c>
      <c r="BJ910" s="550" t="n">
        <f aca="false">ROUND(BD910-BE910-BH910-BI910-BB910-BC910,2)</f>
        <v>44.32</v>
      </c>
      <c r="BK910" s="516"/>
    </row>
    <row r="911" customFormat="false" ht="14.25" hidden="false" customHeight="false" outlineLevel="0" collapsed="false">
      <c r="A911" s="558" t="s">
        <v>1947</v>
      </c>
      <c r="B911" s="570" t="s">
        <v>10</v>
      </c>
      <c r="C911" s="571" t="s">
        <v>1948</v>
      </c>
      <c r="D911" s="560" t="n">
        <v>0.4</v>
      </c>
      <c r="E911" s="561"/>
      <c r="F911" s="561"/>
      <c r="G911" s="560" t="s">
        <v>1150</v>
      </c>
      <c r="H911" s="562" t="n">
        <v>35</v>
      </c>
      <c r="I911" s="563" t="n">
        <v>1.367</v>
      </c>
      <c r="J911" s="563" t="n">
        <v>1.238</v>
      </c>
      <c r="K911" s="536" t="n">
        <v>0</v>
      </c>
      <c r="L911" s="537" t="n">
        <f aca="false">ROUND((I911+J911)/2,2)</f>
        <v>1.3</v>
      </c>
      <c r="M911" s="538" t="n">
        <f aca="false">IF(F911=0,ROUND($D911*0.1,2),IF(D911&gt;2.8,0.18,0.15))</f>
        <v>0.04</v>
      </c>
      <c r="N911" s="538" t="n">
        <f aca="false">IF(F911=0,IF(ROUND($D911/4,2),IF(ROUND(($D911*1.2)/6,2)&lt;0.1,0.1,ROUND(($D911*1.2)/6,2))),0.5)</f>
        <v>0.1</v>
      </c>
      <c r="O911" s="537" t="n">
        <f aca="false">L911+M911+N911</f>
        <v>1.44</v>
      </c>
      <c r="P911" s="537" t="n">
        <f aca="false">IF(O911&lt;2,(D911+M911*2)+0.6,(D911+M911*2)+0.6+ROUNDUP(O911-2,0)*0.1)</f>
        <v>1.08</v>
      </c>
      <c r="Q911" s="539" t="n">
        <f aca="false">IF($O911&lt;=$W$4,ROUND(IF($O911&lt;1.5,$O911*$H911*$P911,1.5*$H911*$P911),2),0)</f>
        <v>54.43</v>
      </c>
      <c r="R911" s="539" t="n">
        <f aca="false">IF($O911&gt;$W$4,ROUND(IF($O911&lt;1.5,$O911*$H911*$P911,1.5*$H911*$P911),2),0)</f>
        <v>0</v>
      </c>
      <c r="S911" s="539" t="n">
        <f aca="false">IF($O911&gt;$W$4,ROUND(IF($O911&lt;1.5,0,IF($O911&gt;3,1.5*$H911*$P911,($O911-1.5)*$H911*$P911)),2),0)</f>
        <v>0</v>
      </c>
      <c r="T911" s="539" t="n">
        <f aca="false">IF($O911&gt;$W$4,ROUND(IF($O911&lt;3,0,IF($O911&gt;4.5,1.5*$H911*$P911,($O911-3)*$H911*$P911)),2),0)</f>
        <v>0</v>
      </c>
      <c r="U911" s="539" t="n">
        <f aca="false">IF($O911&gt;$W$4,ROUND(IF($O911&lt;4.5,0,IF($O911&gt;6,($O911-4.5)*$H911*$P911,($O911-4.5)*$H911*$P911)),2),0)</f>
        <v>0</v>
      </c>
      <c r="V911" s="540" t="n">
        <f aca="false">IF($O911&gt;$W$4,IF($O911&lt;=4,ROUND($H911*($O911+0.5)*2,2),0),0)</f>
        <v>0</v>
      </c>
      <c r="W911" s="541" t="n">
        <f aca="false">IF($O911&gt;$W$4,IF($O911&gt;4,ROUND($H911*($O911+0.5)*2,2),0),0)</f>
        <v>0</v>
      </c>
      <c r="X911" s="558" t="str">
        <f aca="false">A911</f>
        <v>RM2</v>
      </c>
      <c r="Y911" s="560" t="n">
        <f aca="false">IF($D911=0.4,1.2,IF($D911=0.6,1.2,IF($D911=0.8,1.3,IF($D911=1,1.5,IF($D911=1.2,1.7,IF($D911&lt;=2,2,"--"))))))</f>
        <v>1.2</v>
      </c>
      <c r="Z911" s="564" t="s">
        <v>1151</v>
      </c>
      <c r="AA911" s="561" t="n">
        <f aca="false">Y911</f>
        <v>1.2</v>
      </c>
      <c r="AB911" s="543" t="n">
        <f aca="false">IF($Y911="--","--",I911)</f>
        <v>1.367</v>
      </c>
      <c r="AC911" s="544" t="n">
        <f aca="false">IF($Y911="--","--",IF(D911&gt;1.5,0.15,ROUND($D911*0.1,2)))</f>
        <v>0.04</v>
      </c>
      <c r="AD911" s="544" t="n">
        <f aca="false">IF($Y911="--","--",0.15)</f>
        <v>0.15</v>
      </c>
      <c r="AE911" s="545" t="n">
        <f aca="false">IF($Y911="--","--",ROUND(AB911+AC911+AD911,2))</f>
        <v>1.56</v>
      </c>
      <c r="AF911" s="565" t="n">
        <f aca="false">IF($Y911="--","--",IF($AB911&lt;=2,$Y911+1,($Y911+1)+ROUNDUP($AB911-2,0)*0.1))</f>
        <v>2.2</v>
      </c>
      <c r="AG911" s="566" t="n">
        <f aca="false">IF($D911=0.4,0.92,IF($D911=0.6,0.68,IF($D911=0.8,0.74,IF($D911=1,0.7,IF($D911=1.2,0.66,IF($D911=1.5,0.6,IF($D911&lt;=2,(2.4-(D911+0.3)),"--")))))))</f>
        <v>0.92</v>
      </c>
      <c r="AH911" s="547" t="n">
        <f aca="false">IF($Y911="--","--",IF($AE911&lt;=$W$4,ROUND(IF($AE911&lt;1.5,$AE911*$AF911*$AG911,1.5*$AF911*$AG911),2),0))</f>
        <v>0</v>
      </c>
      <c r="AI911" s="547" t="n">
        <f aca="false">IF($Y911="--","--",IF($AE911&gt;$W$4,ROUND(IF($AE911&lt;1.5,$AE911*$AF911*$AG911,1.5*$AF911*$AG911),2),0))</f>
        <v>3.04</v>
      </c>
      <c r="AJ911" s="547" t="n">
        <f aca="false">IF($Y911="--","--",IF($AE911&gt;$W$4,ROUND(IF($AE911&lt;1.5,0,IF($AE911&gt;3,1.5*$AF911*$AG911,($AE911-1.5)*$AF911*$AG911)),2),0))</f>
        <v>0.12</v>
      </c>
      <c r="AK911" s="547" t="n">
        <f aca="false">IF($Y911="--","--",IF($AE911&gt;$W$4,ROUND(IF($AE911&lt;3,0,IF($AE911&gt;4.5,1.5*$AF911*$AG911,($AE911-3)*$AF911*$AG911)),2),0))</f>
        <v>0</v>
      </c>
      <c r="AL911" s="547" t="n">
        <f aca="false">IF($Y911="--","--",IF($AE911&gt;$W$4,ROUND(IF($AE911&lt;4.5,0,IF($AE911&gt;6,($AE911-4.5)*$AF911*$AG911,($AE911-4.5)*$AF911*$AG911)),2),0))</f>
        <v>0</v>
      </c>
      <c r="AM911" s="544" t="n">
        <f aca="false">IF($Y911="--","--",IF($AE911&gt;$W$4,IF($AE911&lt;=4,ROUND(($AG911*4)*($AE911+0.5)*2,2),0),0))</f>
        <v>15.16</v>
      </c>
      <c r="AN911" s="548" t="n">
        <f aca="false">IF($Y911="--","--",IF($AE911&gt;$W$4,IF($AE911&gt;4,ROUND(($AG911*4)*($AE911+0.5)*2,2),0),0))</f>
        <v>0</v>
      </c>
      <c r="AO911" s="558" t="s">
        <v>1947</v>
      </c>
      <c r="AP911" s="570" t="s">
        <v>10</v>
      </c>
      <c r="AQ911" s="571" t="s">
        <v>1948</v>
      </c>
      <c r="AR911" s="560" t="n">
        <v>0.4</v>
      </c>
      <c r="AS911" s="561"/>
      <c r="AT911" s="561"/>
      <c r="AU911" s="562" t="n">
        <v>35</v>
      </c>
      <c r="AV911" s="560" t="n">
        <f aca="false">IF($Y911="--","--",Y911+0.2)</f>
        <v>1.4</v>
      </c>
      <c r="AW911" s="564" t="s">
        <v>1151</v>
      </c>
      <c r="AX911" s="561" t="n">
        <f aca="false">AV911</f>
        <v>1.4</v>
      </c>
      <c r="AY911" s="538" t="n">
        <f aca="false">IF(D911&gt;2,AU911,AU911-AV911)</f>
        <v>33.6</v>
      </c>
      <c r="AZ911" s="538" t="n">
        <f aca="false">N911</f>
        <v>0.1</v>
      </c>
      <c r="BA911" s="538" t="n">
        <f aca="false">P911</f>
        <v>1.08</v>
      </c>
      <c r="BB911" s="537" t="n">
        <f aca="false">IF(F911=0,IF(ROUND(AY911*(((N911*P911)+(((D911+M911*2)/6)*P911))-ROUND(((D911+M911*2)^2)*((PI()*96.379/(4*360))-((SIN((96.379/2)*PI()/180))*(COS((96.379/2)*PI()/180))/4)),4)),2),ROUND(AY911*(((N911*P911)+(((D911+M911*2)/4)*P911))-ROUND(((D911+M911*2)^2)*((PI()*120/(4*360))-((SIN((120/2)*PI()/180))*(COS((120/2)*PI()/180))/4)),4)),2)),0)</f>
        <v>6.79</v>
      </c>
      <c r="BC911" s="549" t="n">
        <f aca="false">IF(F911&gt;0,ROUND(AY911*N911*P911,2),0)</f>
        <v>0</v>
      </c>
      <c r="BD911" s="549" t="n">
        <f aca="false">SUM(Q911:U911,AH911:AL911)</f>
        <v>57.59</v>
      </c>
      <c r="BE911" s="549" t="n">
        <f aca="false">IF(F911=0,ROUND((PI()*((D911+M911*2)^2)/4)*AY911,2),ROUND((D911+M911*2)*(F911+M911*2)*AY911,2))</f>
        <v>6.08</v>
      </c>
      <c r="BF911" s="572" t="n">
        <f aca="false">IF(($I911+M911-0.15)&lt;=2,($I911+M911+0.15),IF(($I911+M911)&lt;=3,2.35,($I911+M911+0.2)-0.85))</f>
        <v>1.557</v>
      </c>
      <c r="BG911" s="572" t="n">
        <f aca="false">IF(D911&gt;2,(I911-F911-M911-0.11),IF(($I911+M911)&lt;=2,0,IF(($I911+M911)&gt;3,0.85,(I911+M911+0.2-BF911))))</f>
        <v>0</v>
      </c>
      <c r="BH911" s="572" t="n">
        <f aca="false">IF(D911&gt;2,ROUND(((1.42+0.4)+(0.91+0.4))*2*BG911,2),ROUND(AV911*AX911*BF911,2))</f>
        <v>3.05</v>
      </c>
      <c r="BI911" s="572" t="n">
        <f aca="false">ROUND(((PI()*0.9^2)/4)*BG911,2)</f>
        <v>0</v>
      </c>
      <c r="BJ911" s="550" t="n">
        <f aca="false">ROUND(BD911-BE911-BH911-BI911-BB911-BC911,2)</f>
        <v>41.67</v>
      </c>
      <c r="BK911" s="516"/>
    </row>
    <row r="912" customFormat="false" ht="14.25" hidden="false" customHeight="false" outlineLevel="0" collapsed="false">
      <c r="A912" s="558" t="s">
        <v>1948</v>
      </c>
      <c r="B912" s="570" t="s">
        <v>10</v>
      </c>
      <c r="C912" s="571" t="s">
        <v>1949</v>
      </c>
      <c r="D912" s="560" t="n">
        <v>0.4</v>
      </c>
      <c r="E912" s="561"/>
      <c r="F912" s="561"/>
      <c r="G912" s="560" t="s">
        <v>1150</v>
      </c>
      <c r="H912" s="562" t="n">
        <v>35</v>
      </c>
      <c r="I912" s="563" t="n">
        <v>1.238</v>
      </c>
      <c r="J912" s="563" t="n">
        <v>1.228</v>
      </c>
      <c r="K912" s="536" t="n">
        <v>0</v>
      </c>
      <c r="L912" s="537" t="n">
        <f aca="false">ROUND((I912+J912)/2,2)</f>
        <v>1.23</v>
      </c>
      <c r="M912" s="538" t="n">
        <f aca="false">IF(F912=0,ROUND($D912*0.1,2),IF(D912&gt;2.8,0.18,0.15))</f>
        <v>0.04</v>
      </c>
      <c r="N912" s="538" t="n">
        <f aca="false">IF(F912=0,IF(ROUND($D912/4,2),IF(ROUND(($D912*1.2)/6,2)&lt;0.1,0.1,ROUND(($D912*1.2)/6,2))),0.5)</f>
        <v>0.1</v>
      </c>
      <c r="O912" s="537" t="n">
        <f aca="false">L912+M912+N912</f>
        <v>1.37</v>
      </c>
      <c r="P912" s="537" t="n">
        <f aca="false">IF(O912&lt;2,(D912+M912*2)+0.6,(D912+M912*2)+0.6+ROUNDUP(O912-2,0)*0.1)</f>
        <v>1.08</v>
      </c>
      <c r="Q912" s="539" t="n">
        <f aca="false">IF($O912&lt;=$W$4,ROUND(IF($O912&lt;1.5,$O912*$H912*$P912,1.5*$H912*$P912),2),0)</f>
        <v>51.79</v>
      </c>
      <c r="R912" s="539" t="n">
        <f aca="false">IF($O912&gt;$W$4,ROUND(IF($O912&lt;1.5,$O912*$H912*$P912,1.5*$H912*$P912),2),0)</f>
        <v>0</v>
      </c>
      <c r="S912" s="539" t="n">
        <f aca="false">IF($O912&gt;$W$4,ROUND(IF($O912&lt;1.5,0,IF($O912&gt;3,1.5*$H912*$P912,($O912-1.5)*$H912*$P912)),2),0)</f>
        <v>0</v>
      </c>
      <c r="T912" s="539" t="n">
        <f aca="false">IF($O912&gt;$W$4,ROUND(IF($O912&lt;3,0,IF($O912&gt;4.5,1.5*$H912*$P912,($O912-3)*$H912*$P912)),2),0)</f>
        <v>0</v>
      </c>
      <c r="U912" s="539" t="n">
        <f aca="false">IF($O912&gt;$W$4,ROUND(IF($O912&lt;4.5,0,IF($O912&gt;6,($O912-4.5)*$H912*$P912,($O912-4.5)*$H912*$P912)),2),0)</f>
        <v>0</v>
      </c>
      <c r="V912" s="540" t="n">
        <f aca="false">IF($O912&gt;$W$4,IF($O912&lt;=4,ROUND($H912*($O912+0.5)*2,2),0),0)</f>
        <v>0</v>
      </c>
      <c r="W912" s="541" t="n">
        <f aca="false">IF($O912&gt;$W$4,IF($O912&gt;4,ROUND($H912*($O912+0.5)*2,2),0),0)</f>
        <v>0</v>
      </c>
      <c r="X912" s="558" t="str">
        <f aca="false">A912</f>
        <v>RM3</v>
      </c>
      <c r="Y912" s="560" t="n">
        <f aca="false">IF($D912=0.4,1.2,IF($D912=0.6,1.2,IF($D912=0.8,1.3,IF($D912=1,1.5,IF($D912=1.2,1.7,IF($D912&lt;=2,2,"--"))))))</f>
        <v>1.2</v>
      </c>
      <c r="Z912" s="564" t="s">
        <v>1151</v>
      </c>
      <c r="AA912" s="561" t="n">
        <f aca="false">Y912</f>
        <v>1.2</v>
      </c>
      <c r="AB912" s="543" t="n">
        <f aca="false">IF($Y912="--","--",I912)</f>
        <v>1.238</v>
      </c>
      <c r="AC912" s="544" t="n">
        <f aca="false">IF($Y912="--","--",IF(D912&gt;1.5,0.15,ROUND($D912*0.1,2)))</f>
        <v>0.04</v>
      </c>
      <c r="AD912" s="544" t="n">
        <f aca="false">IF($Y912="--","--",0.15)</f>
        <v>0.15</v>
      </c>
      <c r="AE912" s="545" t="n">
        <f aca="false">IF($Y912="--","--",ROUND(AB912+AC912+AD912,2))</f>
        <v>1.43</v>
      </c>
      <c r="AF912" s="565" t="n">
        <f aca="false">IF($Y912="--","--",IF($AB912&lt;=2,$Y912+1,($Y912+1)+ROUNDUP($AB912-2,0)*0.1))</f>
        <v>2.2</v>
      </c>
      <c r="AG912" s="566" t="n">
        <f aca="false">IF($D912=0.4,0.92,IF($D912=0.6,0.68,IF($D912=0.8,0.74,IF($D912=1,0.7,IF($D912=1.2,0.66,IF($D912=1.5,0.6,IF($D912&lt;=2,(2.4-(D912+0.3)),"--")))))))</f>
        <v>0.92</v>
      </c>
      <c r="AH912" s="547" t="n">
        <f aca="false">IF($Y912="--","--",IF($AE912&lt;=$W$4,ROUND(IF($AE912&lt;1.5,$AE912*$AF912*$AG912,1.5*$AF912*$AG912),2),0))</f>
        <v>2.89</v>
      </c>
      <c r="AI912" s="547" t="n">
        <f aca="false">IF($Y912="--","--",IF($AE912&gt;$W$4,ROUND(IF($AE912&lt;1.5,$AE912*$AF912*$AG912,1.5*$AF912*$AG912),2),0))</f>
        <v>0</v>
      </c>
      <c r="AJ912" s="547" t="n">
        <f aca="false">IF($Y912="--","--",IF($AE912&gt;$W$4,ROUND(IF($AE912&lt;1.5,0,IF($AE912&gt;3,1.5*$AF912*$AG912,($AE912-1.5)*$AF912*$AG912)),2),0))</f>
        <v>0</v>
      </c>
      <c r="AK912" s="547" t="n">
        <f aca="false">IF($Y912="--","--",IF($AE912&gt;$W$4,ROUND(IF($AE912&lt;3,0,IF($AE912&gt;4.5,1.5*$AF912*$AG912,($AE912-3)*$AF912*$AG912)),2),0))</f>
        <v>0</v>
      </c>
      <c r="AL912" s="547" t="n">
        <f aca="false">IF($Y912="--","--",IF($AE912&gt;$W$4,ROUND(IF($AE912&lt;4.5,0,IF($AE912&gt;6,($AE912-4.5)*$AF912*$AG912,($AE912-4.5)*$AF912*$AG912)),2),0))</f>
        <v>0</v>
      </c>
      <c r="AM912" s="544" t="n">
        <f aca="false">IF($Y912="--","--",IF($AE912&gt;$W$4,IF($AE912&lt;=4,ROUND(($AG912*4)*($AE912+0.5)*2,2),0),0))</f>
        <v>0</v>
      </c>
      <c r="AN912" s="548" t="n">
        <f aca="false">IF($Y912="--","--",IF($AE912&gt;$W$4,IF($AE912&gt;4,ROUND(($AG912*4)*($AE912+0.5)*2,2),0),0))</f>
        <v>0</v>
      </c>
      <c r="AO912" s="558" t="s">
        <v>1948</v>
      </c>
      <c r="AP912" s="570" t="s">
        <v>10</v>
      </c>
      <c r="AQ912" s="571" t="s">
        <v>1949</v>
      </c>
      <c r="AR912" s="560" t="n">
        <v>0.4</v>
      </c>
      <c r="AS912" s="561"/>
      <c r="AT912" s="561"/>
      <c r="AU912" s="562" t="n">
        <v>35</v>
      </c>
      <c r="AV912" s="560" t="n">
        <f aca="false">IF($Y912="--","--",Y912+0.2)</f>
        <v>1.4</v>
      </c>
      <c r="AW912" s="564" t="s">
        <v>1151</v>
      </c>
      <c r="AX912" s="561" t="n">
        <f aca="false">AV912</f>
        <v>1.4</v>
      </c>
      <c r="AY912" s="538" t="n">
        <f aca="false">IF(D912&gt;2,AU912,AU912-AV912)</f>
        <v>33.6</v>
      </c>
      <c r="AZ912" s="538" t="n">
        <f aca="false">N912</f>
        <v>0.1</v>
      </c>
      <c r="BA912" s="538" t="n">
        <f aca="false">P912</f>
        <v>1.08</v>
      </c>
      <c r="BB912" s="537" t="n">
        <f aca="false">IF(F912=0,IF(ROUND(AY912*(((N912*P912)+(((D912+M912*2)/6)*P912))-ROUND(((D912+M912*2)^2)*((PI()*96.379/(4*360))-((SIN((96.379/2)*PI()/180))*(COS((96.379/2)*PI()/180))/4)),4)),2),ROUND(AY912*(((N912*P912)+(((D912+M912*2)/4)*P912))-ROUND(((D912+M912*2)^2)*((PI()*120/(4*360))-((SIN((120/2)*PI()/180))*(COS((120/2)*PI()/180))/4)),4)),2)),0)</f>
        <v>6.79</v>
      </c>
      <c r="BC912" s="549" t="n">
        <f aca="false">IF(F912&gt;0,ROUND(AY912*N912*P912,2),0)</f>
        <v>0</v>
      </c>
      <c r="BD912" s="549" t="n">
        <f aca="false">SUM(Q912:U912,AH912:AL912)</f>
        <v>54.68</v>
      </c>
      <c r="BE912" s="549" t="n">
        <f aca="false">IF(F912=0,ROUND((PI()*((D912+M912*2)^2)/4)*AY912,2),ROUND((D912+M912*2)*(F912+M912*2)*AY912,2))</f>
        <v>6.08</v>
      </c>
      <c r="BF912" s="572" t="n">
        <f aca="false">IF(($I912+M912-0.15)&lt;=2,($I912+M912+0.15),IF(($I912+M912)&lt;=3,2.35,($I912+M912+0.2)-0.85))</f>
        <v>1.428</v>
      </c>
      <c r="BG912" s="572" t="n">
        <f aca="false">IF(D912&gt;2,(I912-F912-M912-0.11),IF(($I912+M912)&lt;=2,0,IF(($I912+M912)&gt;3,0.85,(I912+M912+0.2-BF912))))</f>
        <v>0</v>
      </c>
      <c r="BH912" s="572" t="n">
        <f aca="false">IF(D912&gt;2,ROUND(((1.42+0.4)+(0.91+0.4))*2*BG912,2),ROUND(AV912*AX912*BF912,2))</f>
        <v>2.8</v>
      </c>
      <c r="BI912" s="572" t="n">
        <f aca="false">ROUND(((PI()*0.9^2)/4)*BG912,2)</f>
        <v>0</v>
      </c>
      <c r="BJ912" s="550" t="n">
        <f aca="false">ROUND(BD912-BE912-BH912-BI912-BB912-BC912,2)</f>
        <v>39.01</v>
      </c>
      <c r="BK912" s="516"/>
    </row>
    <row r="913" customFormat="false" ht="14.25" hidden="false" customHeight="false" outlineLevel="0" collapsed="false">
      <c r="A913" s="558" t="s">
        <v>1949</v>
      </c>
      <c r="B913" s="570" t="s">
        <v>10</v>
      </c>
      <c r="C913" s="571" t="s">
        <v>1950</v>
      </c>
      <c r="D913" s="560" t="n">
        <v>0.4</v>
      </c>
      <c r="E913" s="561"/>
      <c r="F913" s="561"/>
      <c r="G913" s="560" t="s">
        <v>1150</v>
      </c>
      <c r="H913" s="562" t="n">
        <v>35</v>
      </c>
      <c r="I913" s="563" t="n">
        <v>1.228</v>
      </c>
      <c r="J913" s="563" t="n">
        <v>1.202</v>
      </c>
      <c r="K913" s="536" t="n">
        <v>0</v>
      </c>
      <c r="L913" s="537" t="n">
        <f aca="false">ROUND((I913+J913)/2,2)</f>
        <v>1.22</v>
      </c>
      <c r="M913" s="538" t="n">
        <f aca="false">IF(F913=0,ROUND($D913*0.1,2),IF(D913&gt;2.8,0.18,0.15))</f>
        <v>0.04</v>
      </c>
      <c r="N913" s="538" t="n">
        <f aca="false">IF(F913=0,IF(ROUND($D913/4,2),IF(ROUND(($D913*1.2)/6,2)&lt;0.1,0.1,ROUND(($D913*1.2)/6,2))),0.5)</f>
        <v>0.1</v>
      </c>
      <c r="O913" s="537" t="n">
        <f aca="false">L913+M913+N913</f>
        <v>1.36</v>
      </c>
      <c r="P913" s="537" t="n">
        <f aca="false">IF(O913&lt;2,(D913+M913*2)+0.6,(D913+M913*2)+0.6+ROUNDUP(O913-2,0)*0.1)</f>
        <v>1.08</v>
      </c>
      <c r="Q913" s="539" t="n">
        <f aca="false">IF($O913&lt;=$W$4,ROUND(IF($O913&lt;1.5,$O913*$H913*$P913,1.5*$H913*$P913),2),0)</f>
        <v>51.41</v>
      </c>
      <c r="R913" s="539" t="n">
        <f aca="false">IF($O913&gt;$W$4,ROUND(IF($O913&lt;1.5,$O913*$H913*$P913,1.5*$H913*$P913),2),0)</f>
        <v>0</v>
      </c>
      <c r="S913" s="539" t="n">
        <f aca="false">IF($O913&gt;$W$4,ROUND(IF($O913&lt;1.5,0,IF($O913&gt;3,1.5*$H913*$P913,($O913-1.5)*$H913*$P913)),2),0)</f>
        <v>0</v>
      </c>
      <c r="T913" s="539" t="n">
        <f aca="false">IF($O913&gt;$W$4,ROUND(IF($O913&lt;3,0,IF($O913&gt;4.5,1.5*$H913*$P913,($O913-3)*$H913*$P913)),2),0)</f>
        <v>0</v>
      </c>
      <c r="U913" s="539" t="n">
        <f aca="false">IF($O913&gt;$W$4,ROUND(IF($O913&lt;4.5,0,IF($O913&gt;6,($O913-4.5)*$H913*$P913,($O913-4.5)*$H913*$P913)),2),0)</f>
        <v>0</v>
      </c>
      <c r="V913" s="540" t="n">
        <f aca="false">IF($O913&gt;$W$4,IF($O913&lt;=4,ROUND($H913*($O913+0.5)*2,2),0),0)</f>
        <v>0</v>
      </c>
      <c r="W913" s="541" t="n">
        <f aca="false">IF($O913&gt;$W$4,IF($O913&gt;4,ROUND($H913*($O913+0.5)*2,2),0),0)</f>
        <v>0</v>
      </c>
      <c r="X913" s="558" t="str">
        <f aca="false">A913</f>
        <v>RM4</v>
      </c>
      <c r="Y913" s="560" t="n">
        <f aca="false">IF($D913=0.4,1.2,IF($D913=0.6,1.2,IF($D913=0.8,1.3,IF($D913=1,1.5,IF($D913=1.2,1.7,IF($D913&lt;=2,2,"--"))))))</f>
        <v>1.2</v>
      </c>
      <c r="Z913" s="564" t="s">
        <v>1151</v>
      </c>
      <c r="AA913" s="561" t="n">
        <f aca="false">Y913</f>
        <v>1.2</v>
      </c>
      <c r="AB913" s="543" t="n">
        <f aca="false">IF($Y913="--","--",I913)</f>
        <v>1.228</v>
      </c>
      <c r="AC913" s="544" t="n">
        <f aca="false">IF($Y913="--","--",IF(D913&gt;1.5,0.15,ROUND($D913*0.1,2)))</f>
        <v>0.04</v>
      </c>
      <c r="AD913" s="544" t="n">
        <f aca="false">IF($Y913="--","--",0.15)</f>
        <v>0.15</v>
      </c>
      <c r="AE913" s="545" t="n">
        <f aca="false">IF($Y913="--","--",ROUND(AB913+AC913+AD913,2))</f>
        <v>1.42</v>
      </c>
      <c r="AF913" s="565" t="n">
        <f aca="false">IF($Y913="--","--",IF($AB913&lt;=2,$Y913+1,($Y913+1)+ROUNDUP($AB913-2,0)*0.1))</f>
        <v>2.2</v>
      </c>
      <c r="AG913" s="566" t="n">
        <f aca="false">IF($D913=0.4,0.92,IF($D913=0.6,0.68,IF($D913=0.8,0.74,IF($D913=1,0.7,IF($D913=1.2,0.66,IF($D913=1.5,0.6,IF($D913&lt;=2,(2.4-(D913+0.3)),"--")))))))</f>
        <v>0.92</v>
      </c>
      <c r="AH913" s="547" t="n">
        <f aca="false">IF($Y913="--","--",IF($AE913&lt;=$W$4,ROUND(IF($AE913&lt;1.5,$AE913*$AF913*$AG913,1.5*$AF913*$AG913),2),0))</f>
        <v>2.87</v>
      </c>
      <c r="AI913" s="547" t="n">
        <f aca="false">IF($Y913="--","--",IF($AE913&gt;$W$4,ROUND(IF($AE913&lt;1.5,$AE913*$AF913*$AG913,1.5*$AF913*$AG913),2),0))</f>
        <v>0</v>
      </c>
      <c r="AJ913" s="547" t="n">
        <f aca="false">IF($Y913="--","--",IF($AE913&gt;$W$4,ROUND(IF($AE913&lt;1.5,0,IF($AE913&gt;3,1.5*$AF913*$AG913,($AE913-1.5)*$AF913*$AG913)),2),0))</f>
        <v>0</v>
      </c>
      <c r="AK913" s="547" t="n">
        <f aca="false">IF($Y913="--","--",IF($AE913&gt;$W$4,ROUND(IF($AE913&lt;3,0,IF($AE913&gt;4.5,1.5*$AF913*$AG913,($AE913-3)*$AF913*$AG913)),2),0))</f>
        <v>0</v>
      </c>
      <c r="AL913" s="547" t="n">
        <f aca="false">IF($Y913="--","--",IF($AE913&gt;$W$4,ROUND(IF($AE913&lt;4.5,0,IF($AE913&gt;6,($AE913-4.5)*$AF913*$AG913,($AE913-4.5)*$AF913*$AG913)),2),0))</f>
        <v>0</v>
      </c>
      <c r="AM913" s="544" t="n">
        <f aca="false">IF($Y913="--","--",IF($AE913&gt;$W$4,IF($AE913&lt;=4,ROUND(($AG913*4)*($AE913+0.5)*2,2),0),0))</f>
        <v>0</v>
      </c>
      <c r="AN913" s="548" t="n">
        <f aca="false">IF($Y913="--","--",IF($AE913&gt;$W$4,IF($AE913&gt;4,ROUND(($AG913*4)*($AE913+0.5)*2,2),0),0))</f>
        <v>0</v>
      </c>
      <c r="AO913" s="558" t="s">
        <v>1949</v>
      </c>
      <c r="AP913" s="570" t="s">
        <v>10</v>
      </c>
      <c r="AQ913" s="571" t="s">
        <v>1950</v>
      </c>
      <c r="AR913" s="560" t="n">
        <v>0.4</v>
      </c>
      <c r="AS913" s="561"/>
      <c r="AT913" s="561"/>
      <c r="AU913" s="562" t="n">
        <v>35</v>
      </c>
      <c r="AV913" s="560" t="n">
        <f aca="false">IF($Y913="--","--",Y913+0.2)</f>
        <v>1.4</v>
      </c>
      <c r="AW913" s="564" t="s">
        <v>1151</v>
      </c>
      <c r="AX913" s="561" t="n">
        <f aca="false">AV913</f>
        <v>1.4</v>
      </c>
      <c r="AY913" s="538" t="n">
        <f aca="false">IF(D913&gt;2,AU913,AU913-AV913)</f>
        <v>33.6</v>
      </c>
      <c r="AZ913" s="538" t="n">
        <f aca="false">N913</f>
        <v>0.1</v>
      </c>
      <c r="BA913" s="538" t="n">
        <f aca="false">P913</f>
        <v>1.08</v>
      </c>
      <c r="BB913" s="537" t="n">
        <f aca="false">IF(F913=0,IF(ROUND(AY913*(((N913*P913)+(((D913+M913*2)/6)*P913))-ROUND(((D913+M913*2)^2)*((PI()*96.379/(4*360))-((SIN((96.379/2)*PI()/180))*(COS((96.379/2)*PI()/180))/4)),4)),2),ROUND(AY913*(((N913*P913)+(((D913+M913*2)/4)*P913))-ROUND(((D913+M913*2)^2)*((PI()*120/(4*360))-((SIN((120/2)*PI()/180))*(COS((120/2)*PI()/180))/4)),4)),2)),0)</f>
        <v>6.79</v>
      </c>
      <c r="BC913" s="549" t="n">
        <f aca="false">IF(F913&gt;0,ROUND(AY913*N913*P913,2),0)</f>
        <v>0</v>
      </c>
      <c r="BD913" s="549" t="n">
        <f aca="false">SUM(Q913:U913,AH913:AL913)</f>
        <v>54.28</v>
      </c>
      <c r="BE913" s="549" t="n">
        <f aca="false">IF(F913=0,ROUND((PI()*((D913+M913*2)^2)/4)*AY913,2),ROUND((D913+M913*2)*(F913+M913*2)*AY913,2))</f>
        <v>6.08</v>
      </c>
      <c r="BF913" s="572" t="n">
        <f aca="false">IF(($I913+M913-0.15)&lt;=2,($I913+M913+0.15),IF(($I913+M913)&lt;=3,2.35,($I913+M913+0.2)-0.85))</f>
        <v>1.418</v>
      </c>
      <c r="BG913" s="572" t="n">
        <f aca="false">IF(D913&gt;2,(I913-F913-M913-0.11),IF(($I913+M913)&lt;=2,0,IF(($I913+M913)&gt;3,0.85,(I913+M913+0.2-BF913))))</f>
        <v>0</v>
      </c>
      <c r="BH913" s="572" t="n">
        <f aca="false">IF(D913&gt;2,ROUND(((1.42+0.4)+(0.91+0.4))*2*BG913,2),ROUND(AV913*AX913*BF913,2))</f>
        <v>2.78</v>
      </c>
      <c r="BI913" s="572" t="n">
        <f aca="false">ROUND(((PI()*0.9^2)/4)*BG913,2)</f>
        <v>0</v>
      </c>
      <c r="BJ913" s="550" t="n">
        <f aca="false">ROUND(BD913-BE913-BH913-BI913-BB913-BC913,2)</f>
        <v>38.63</v>
      </c>
      <c r="BK913" s="516"/>
    </row>
    <row r="914" customFormat="false" ht="14.25" hidden="false" customHeight="false" outlineLevel="0" collapsed="false">
      <c r="A914" s="558" t="s">
        <v>1950</v>
      </c>
      <c r="B914" s="570" t="s">
        <v>10</v>
      </c>
      <c r="C914" s="571" t="s">
        <v>1951</v>
      </c>
      <c r="D914" s="560" t="n">
        <v>0.4</v>
      </c>
      <c r="E914" s="561"/>
      <c r="F914" s="561"/>
      <c r="G914" s="560" t="s">
        <v>1150</v>
      </c>
      <c r="H914" s="562" t="n">
        <v>35</v>
      </c>
      <c r="I914" s="563" t="n">
        <v>1.202</v>
      </c>
      <c r="J914" s="563" t="n">
        <v>1.202</v>
      </c>
      <c r="K914" s="536" t="n">
        <v>0.148</v>
      </c>
      <c r="L914" s="537" t="n">
        <f aca="false">ROUND((I914+J914)/2,2)</f>
        <v>1.2</v>
      </c>
      <c r="M914" s="538" t="n">
        <f aca="false">IF(F914=0,ROUND($D914*0.1,2),IF(D914&gt;2.8,0.18,0.15))</f>
        <v>0.04</v>
      </c>
      <c r="N914" s="538" t="n">
        <f aca="false">IF(F914=0,IF(ROUND($D914/4,2),IF(ROUND(($D914*1.2)/6,2)&lt;0.1,0.1,ROUND(($D914*1.2)/6,2))),0.5)</f>
        <v>0.1</v>
      </c>
      <c r="O914" s="537" t="n">
        <f aca="false">L914+M914+N914</f>
        <v>1.34</v>
      </c>
      <c r="P914" s="537" t="n">
        <f aca="false">IF(O914&lt;2,(D914+M914*2)+0.6,(D914+M914*2)+0.6+ROUNDUP(O914-2,0)*0.1)</f>
        <v>1.08</v>
      </c>
      <c r="Q914" s="539" t="n">
        <f aca="false">IF($O914&lt;=$W$4,ROUND(IF($O914&lt;1.5,$O914*$H914*$P914,1.5*$H914*$P914),2),0)</f>
        <v>50.65</v>
      </c>
      <c r="R914" s="539" t="n">
        <f aca="false">IF($O914&gt;$W$4,ROUND(IF($O914&lt;1.5,$O914*$H914*$P914,1.5*$H914*$P914),2),0)</f>
        <v>0</v>
      </c>
      <c r="S914" s="539" t="n">
        <f aca="false">IF($O914&gt;$W$4,ROUND(IF($O914&lt;1.5,0,IF($O914&gt;3,1.5*$H914*$P914,($O914-1.5)*$H914*$P914)),2),0)</f>
        <v>0</v>
      </c>
      <c r="T914" s="539" t="n">
        <f aca="false">IF($O914&gt;$W$4,ROUND(IF($O914&lt;3,0,IF($O914&gt;4.5,1.5*$H914*$P914,($O914-3)*$H914*$P914)),2),0)</f>
        <v>0</v>
      </c>
      <c r="U914" s="539" t="n">
        <f aca="false">IF($O914&gt;$W$4,ROUND(IF($O914&lt;4.5,0,IF($O914&gt;6,($O914-4.5)*$H914*$P914,($O914-4.5)*$H914*$P914)),2),0)</f>
        <v>0</v>
      </c>
      <c r="V914" s="540" t="n">
        <f aca="false">IF($O914&gt;$W$4,IF($O914&lt;=4,ROUND($H914*($O914+0.5)*2,2),0),0)</f>
        <v>0</v>
      </c>
      <c r="W914" s="541" t="n">
        <f aca="false">IF($O914&gt;$W$4,IF($O914&gt;4,ROUND($H914*($O914+0.5)*2,2),0),0)</f>
        <v>0</v>
      </c>
      <c r="X914" s="558" t="str">
        <f aca="false">A914</f>
        <v>RM5</v>
      </c>
      <c r="Y914" s="560" t="n">
        <f aca="false">IF($D914=0.4,1.2,IF($D914=0.6,1.2,IF($D914=0.8,1.3,IF($D914=1,1.5,IF($D914=1.2,1.7,IF($D914&lt;=2,2,"--"))))))</f>
        <v>1.2</v>
      </c>
      <c r="Z914" s="564" t="s">
        <v>1151</v>
      </c>
      <c r="AA914" s="561" t="n">
        <f aca="false">Y914</f>
        <v>1.2</v>
      </c>
      <c r="AB914" s="543" t="n">
        <f aca="false">IF($Y914="--","--",I914)</f>
        <v>1.202</v>
      </c>
      <c r="AC914" s="544" t="n">
        <f aca="false">IF($Y914="--","--",IF(D914&gt;1.5,0.15,ROUND($D914*0.1,2)))</f>
        <v>0.04</v>
      </c>
      <c r="AD914" s="544" t="n">
        <f aca="false">IF($Y914="--","--",0.15)</f>
        <v>0.15</v>
      </c>
      <c r="AE914" s="545" t="n">
        <f aca="false">IF($Y914="--","--",ROUND(AB914+AC914+AD914,2))</f>
        <v>1.39</v>
      </c>
      <c r="AF914" s="565" t="n">
        <f aca="false">IF($Y914="--","--",IF($AB914&lt;=2,$Y914+1,($Y914+1)+ROUNDUP($AB914-2,0)*0.1))</f>
        <v>2.2</v>
      </c>
      <c r="AG914" s="566" t="n">
        <f aca="false">IF($D914=0.4,0.92,IF($D914=0.6,0.68,IF($D914=0.8,0.74,IF($D914=1,0.7,IF($D914=1.2,0.66,IF($D914=1.5,0.6,IF($D914&lt;=2,(2.4-(D914+0.3)),"--")))))))</f>
        <v>0.92</v>
      </c>
      <c r="AH914" s="547" t="n">
        <f aca="false">IF($Y914="--","--",IF($AE914&lt;=$W$4,ROUND(IF($AE914&lt;1.5,$AE914*$AF914*$AG914,1.5*$AF914*$AG914),2),0))</f>
        <v>2.81</v>
      </c>
      <c r="AI914" s="547" t="n">
        <f aca="false">IF($Y914="--","--",IF($AE914&gt;$W$4,ROUND(IF($AE914&lt;1.5,$AE914*$AF914*$AG914,1.5*$AF914*$AG914),2),0))</f>
        <v>0</v>
      </c>
      <c r="AJ914" s="547" t="n">
        <f aca="false">IF($Y914="--","--",IF($AE914&gt;$W$4,ROUND(IF($AE914&lt;1.5,0,IF($AE914&gt;3,1.5*$AF914*$AG914,($AE914-1.5)*$AF914*$AG914)),2),0))</f>
        <v>0</v>
      </c>
      <c r="AK914" s="547" t="n">
        <f aca="false">IF($Y914="--","--",IF($AE914&gt;$W$4,ROUND(IF($AE914&lt;3,0,IF($AE914&gt;4.5,1.5*$AF914*$AG914,($AE914-3)*$AF914*$AG914)),2),0))</f>
        <v>0</v>
      </c>
      <c r="AL914" s="547" t="n">
        <f aca="false">IF($Y914="--","--",IF($AE914&gt;$W$4,ROUND(IF($AE914&lt;4.5,0,IF($AE914&gt;6,($AE914-4.5)*$AF914*$AG914,($AE914-4.5)*$AF914*$AG914)),2),0))</f>
        <v>0</v>
      </c>
      <c r="AM914" s="544" t="n">
        <f aca="false">IF($Y914="--","--",IF($AE914&gt;$W$4,IF($AE914&lt;=4,ROUND(($AG914*4)*($AE914+0.5)*2,2),0),0))</f>
        <v>0</v>
      </c>
      <c r="AN914" s="548" t="n">
        <f aca="false">IF($Y914="--","--",IF($AE914&gt;$W$4,IF($AE914&gt;4,ROUND(($AG914*4)*($AE914+0.5)*2,2),0),0))</f>
        <v>0</v>
      </c>
      <c r="AO914" s="558" t="s">
        <v>1950</v>
      </c>
      <c r="AP914" s="570" t="s">
        <v>10</v>
      </c>
      <c r="AQ914" s="571" t="s">
        <v>1951</v>
      </c>
      <c r="AR914" s="560" t="n">
        <v>0.4</v>
      </c>
      <c r="AS914" s="561"/>
      <c r="AT914" s="561"/>
      <c r="AU914" s="562" t="n">
        <v>35</v>
      </c>
      <c r="AV914" s="560" t="n">
        <f aca="false">IF($Y914="--","--",Y914+0.2)</f>
        <v>1.4</v>
      </c>
      <c r="AW914" s="564" t="s">
        <v>1151</v>
      </c>
      <c r="AX914" s="561" t="n">
        <f aca="false">AV914</f>
        <v>1.4</v>
      </c>
      <c r="AY914" s="538" t="n">
        <f aca="false">IF(D914&gt;2,AU914,AU914-AV914)</f>
        <v>33.6</v>
      </c>
      <c r="AZ914" s="538" t="n">
        <f aca="false">N914</f>
        <v>0.1</v>
      </c>
      <c r="BA914" s="538" t="n">
        <f aca="false">P914</f>
        <v>1.08</v>
      </c>
      <c r="BB914" s="537" t="n">
        <f aca="false">IF(F914=0,IF(ROUND(AY914*(((N914*P914)+(((D914+M914*2)/6)*P914))-ROUND(((D914+M914*2)^2)*((PI()*96.379/(4*360))-((SIN((96.379/2)*PI()/180))*(COS((96.379/2)*PI()/180))/4)),4)),2),ROUND(AY914*(((N914*P914)+(((D914+M914*2)/4)*P914))-ROUND(((D914+M914*2)^2)*((PI()*120/(4*360))-((SIN((120/2)*PI()/180))*(COS((120/2)*PI()/180))/4)),4)),2)),0)</f>
        <v>6.79</v>
      </c>
      <c r="BC914" s="549" t="n">
        <f aca="false">IF(F914&gt;0,ROUND(AY914*N914*P914,2),0)</f>
        <v>0</v>
      </c>
      <c r="BD914" s="549" t="n">
        <f aca="false">SUM(Q914:U914,AH914:AL914)</f>
        <v>53.46</v>
      </c>
      <c r="BE914" s="549" t="n">
        <f aca="false">IF(F914=0,ROUND((PI()*((D914+M914*2)^2)/4)*AY914,2),ROUND((D914+M914*2)*(F914+M914*2)*AY914,2))</f>
        <v>6.08</v>
      </c>
      <c r="BF914" s="572" t="n">
        <f aca="false">IF(($I914+M914-0.15)&lt;=2,($I914+M914+0.15),IF(($I914+M914)&lt;=3,2.35,($I914+M914+0.2)-0.85))</f>
        <v>1.392</v>
      </c>
      <c r="BG914" s="572" t="n">
        <f aca="false">IF(D914&gt;2,(I914-F914-M914-0.11),IF(($I914+M914)&lt;=2,0,IF(($I914+M914)&gt;3,0.85,(I914+M914+0.2-BF914))))</f>
        <v>0</v>
      </c>
      <c r="BH914" s="572" t="n">
        <f aca="false">IF(D914&gt;2,ROUND(((1.42+0.4)+(0.91+0.4))*2*BG914,2),ROUND(AV914*AX914*BF914,2))</f>
        <v>2.73</v>
      </c>
      <c r="BI914" s="572" t="n">
        <f aca="false">ROUND(((PI()*0.9^2)/4)*BG914,2)</f>
        <v>0</v>
      </c>
      <c r="BJ914" s="550" t="n">
        <f aca="false">ROUND(BD914-BE914-BH914-BI914-BB914-BC914,2)</f>
        <v>37.86</v>
      </c>
      <c r="BK914" s="516"/>
    </row>
    <row r="915" customFormat="false" ht="14.25" hidden="false" customHeight="false" outlineLevel="0" collapsed="false">
      <c r="A915" s="558" t="s">
        <v>1951</v>
      </c>
      <c r="B915" s="570" t="s">
        <v>10</v>
      </c>
      <c r="C915" s="571" t="s">
        <v>1952</v>
      </c>
      <c r="D915" s="560" t="n">
        <v>0.4</v>
      </c>
      <c r="E915" s="561"/>
      <c r="F915" s="561"/>
      <c r="G915" s="560" t="s">
        <v>1150</v>
      </c>
      <c r="H915" s="562" t="n">
        <v>35</v>
      </c>
      <c r="I915" s="563" t="n">
        <v>1.35</v>
      </c>
      <c r="J915" s="563" t="n">
        <v>1.367</v>
      </c>
      <c r="K915" s="536" t="n">
        <v>0</v>
      </c>
      <c r="L915" s="537" t="n">
        <f aca="false">ROUND((I915+J915)/2,2)</f>
        <v>1.36</v>
      </c>
      <c r="M915" s="538" t="n">
        <f aca="false">IF(F915=0,ROUND($D915*0.1,2),IF(D915&gt;2.8,0.18,0.15))</f>
        <v>0.04</v>
      </c>
      <c r="N915" s="538" t="n">
        <f aca="false">IF(F915=0,IF(ROUND($D915/4,2),IF(ROUND(($D915*1.2)/6,2)&lt;0.1,0.1,ROUND(($D915*1.2)/6,2))),0.5)</f>
        <v>0.1</v>
      </c>
      <c r="O915" s="537" t="n">
        <f aca="false">L915+M915+N915</f>
        <v>1.5</v>
      </c>
      <c r="P915" s="537" t="n">
        <f aca="false">IF(O915&lt;2,(D915+M915*2)+0.6,(D915+M915*2)+0.6+ROUNDUP(O915-2,0)*0.1)</f>
        <v>1.08</v>
      </c>
      <c r="Q915" s="539" t="n">
        <f aca="false">IF($O915&lt;=$W$4,ROUND(IF($O915&lt;1.5,$O915*$H915*$P915,1.5*$H915*$P915),2),0)</f>
        <v>56.7</v>
      </c>
      <c r="R915" s="539" t="n">
        <f aca="false">IF($O915&gt;$W$4,ROUND(IF($O915&lt;1.5,$O915*$H915*$P915,1.5*$H915*$P915),2),0)</f>
        <v>0</v>
      </c>
      <c r="S915" s="539" t="n">
        <f aca="false">IF($O915&gt;$W$4,ROUND(IF($O915&lt;1.5,0,IF($O915&gt;3,1.5*$H915*$P915,($O915-1.5)*$H915*$P915)),2),0)</f>
        <v>0</v>
      </c>
      <c r="T915" s="539" t="n">
        <f aca="false">IF($O915&gt;$W$4,ROUND(IF($O915&lt;3,0,IF($O915&gt;4.5,1.5*$H915*$P915,($O915-3)*$H915*$P915)),2),0)</f>
        <v>0</v>
      </c>
      <c r="U915" s="539" t="n">
        <f aca="false">IF($O915&gt;$W$4,ROUND(IF($O915&lt;4.5,0,IF($O915&gt;6,($O915-4.5)*$H915*$P915,($O915-4.5)*$H915*$P915)),2),0)</f>
        <v>0</v>
      </c>
      <c r="V915" s="540" t="n">
        <f aca="false">IF($O915&gt;$W$4,IF($O915&lt;=4,ROUND($H915*($O915+0.5)*2,2),0),0)</f>
        <v>0</v>
      </c>
      <c r="W915" s="541" t="n">
        <f aca="false">IF($O915&gt;$W$4,IF($O915&gt;4,ROUND($H915*($O915+0.5)*2,2),0),0)</f>
        <v>0</v>
      </c>
      <c r="X915" s="558" t="str">
        <f aca="false">A915</f>
        <v>RM6</v>
      </c>
      <c r="Y915" s="560" t="n">
        <f aca="false">IF($D915=0.4,1.2,IF($D915=0.6,1.2,IF($D915=0.8,1.3,IF($D915=1,1.5,IF($D915=1.2,1.7,IF($D915&lt;=2,2,"--"))))))</f>
        <v>1.2</v>
      </c>
      <c r="Z915" s="564" t="s">
        <v>1151</v>
      </c>
      <c r="AA915" s="561" t="n">
        <f aca="false">Y915</f>
        <v>1.2</v>
      </c>
      <c r="AB915" s="543" t="n">
        <f aca="false">IF($Y915="--","--",I915)</f>
        <v>1.35</v>
      </c>
      <c r="AC915" s="544" t="n">
        <f aca="false">IF($Y915="--","--",IF(D915&gt;1.5,0.15,ROUND($D915*0.1,2)))</f>
        <v>0.04</v>
      </c>
      <c r="AD915" s="544" t="n">
        <f aca="false">IF($Y915="--","--",0.15)</f>
        <v>0.15</v>
      </c>
      <c r="AE915" s="545" t="n">
        <f aca="false">IF($Y915="--","--",ROUND(AB915+AC915+AD915,2))</f>
        <v>1.54</v>
      </c>
      <c r="AF915" s="565" t="n">
        <f aca="false">IF($Y915="--","--",IF($AB915&lt;=2,$Y915+1,($Y915+1)+ROUNDUP($AB915-2,0)*0.1))</f>
        <v>2.2</v>
      </c>
      <c r="AG915" s="566" t="n">
        <f aca="false">IF($D915=0.4,0.92,IF($D915=0.6,0.68,IF($D915=0.8,0.74,IF($D915=1,0.7,IF($D915=1.2,0.66,IF($D915=1.5,0.6,IF($D915&lt;=2,(2.4-(D915+0.3)),"--")))))))</f>
        <v>0.92</v>
      </c>
      <c r="AH915" s="547" t="n">
        <f aca="false">IF($Y915="--","--",IF($AE915&lt;=$W$4,ROUND(IF($AE915&lt;1.5,$AE915*$AF915*$AG915,1.5*$AF915*$AG915),2),0))</f>
        <v>0</v>
      </c>
      <c r="AI915" s="547" t="n">
        <f aca="false">IF($Y915="--","--",IF($AE915&gt;$W$4,ROUND(IF($AE915&lt;1.5,$AE915*$AF915*$AG915,1.5*$AF915*$AG915),2),0))</f>
        <v>3.04</v>
      </c>
      <c r="AJ915" s="547" t="n">
        <f aca="false">IF($Y915="--","--",IF($AE915&gt;$W$4,ROUND(IF($AE915&lt;1.5,0,IF($AE915&gt;3,1.5*$AF915*$AG915,($AE915-1.5)*$AF915*$AG915)),2),0))</f>
        <v>0.08</v>
      </c>
      <c r="AK915" s="547" t="n">
        <f aca="false">IF($Y915="--","--",IF($AE915&gt;$W$4,ROUND(IF($AE915&lt;3,0,IF($AE915&gt;4.5,1.5*$AF915*$AG915,($AE915-3)*$AF915*$AG915)),2),0))</f>
        <v>0</v>
      </c>
      <c r="AL915" s="547" t="n">
        <f aca="false">IF($Y915="--","--",IF($AE915&gt;$W$4,ROUND(IF($AE915&lt;4.5,0,IF($AE915&gt;6,($AE915-4.5)*$AF915*$AG915,($AE915-4.5)*$AF915*$AG915)),2),0))</f>
        <v>0</v>
      </c>
      <c r="AM915" s="544" t="n">
        <f aca="false">IF($Y915="--","--",IF($AE915&gt;$W$4,IF($AE915&lt;=4,ROUND(($AG915*4)*($AE915+0.5)*2,2),0),0))</f>
        <v>15.01</v>
      </c>
      <c r="AN915" s="548" t="n">
        <f aca="false">IF($Y915="--","--",IF($AE915&gt;$W$4,IF($AE915&gt;4,ROUND(($AG915*4)*($AE915+0.5)*2,2),0),0))</f>
        <v>0</v>
      </c>
      <c r="AO915" s="558" t="s">
        <v>1951</v>
      </c>
      <c r="AP915" s="570" t="s">
        <v>10</v>
      </c>
      <c r="AQ915" s="571" t="s">
        <v>1952</v>
      </c>
      <c r="AR915" s="560" t="n">
        <v>0.4</v>
      </c>
      <c r="AS915" s="561"/>
      <c r="AT915" s="561"/>
      <c r="AU915" s="562" t="n">
        <v>35</v>
      </c>
      <c r="AV915" s="560" t="n">
        <f aca="false">IF($Y915="--","--",Y915+0.2)</f>
        <v>1.4</v>
      </c>
      <c r="AW915" s="564" t="s">
        <v>1151</v>
      </c>
      <c r="AX915" s="561" t="n">
        <f aca="false">AV915</f>
        <v>1.4</v>
      </c>
      <c r="AY915" s="538" t="n">
        <f aca="false">IF(D915&gt;2,AU915,AU915-AV915)</f>
        <v>33.6</v>
      </c>
      <c r="AZ915" s="538" t="n">
        <f aca="false">N915</f>
        <v>0.1</v>
      </c>
      <c r="BA915" s="538" t="n">
        <f aca="false">P915</f>
        <v>1.08</v>
      </c>
      <c r="BB915" s="537" t="n">
        <f aca="false">IF(F915=0,IF(ROUND(AY915*(((N915*P915)+(((D915+M915*2)/6)*P915))-ROUND(((D915+M915*2)^2)*((PI()*96.379/(4*360))-((SIN((96.379/2)*PI()/180))*(COS((96.379/2)*PI()/180))/4)),4)),2),ROUND(AY915*(((N915*P915)+(((D915+M915*2)/4)*P915))-ROUND(((D915+M915*2)^2)*((PI()*120/(4*360))-((SIN((120/2)*PI()/180))*(COS((120/2)*PI()/180))/4)),4)),2)),0)</f>
        <v>6.79</v>
      </c>
      <c r="BC915" s="549" t="n">
        <f aca="false">IF(F915&gt;0,ROUND(AY915*N915*P915,2),0)</f>
        <v>0</v>
      </c>
      <c r="BD915" s="549" t="n">
        <f aca="false">SUM(Q915:U915,AH915:AL915)</f>
        <v>59.82</v>
      </c>
      <c r="BE915" s="549" t="n">
        <f aca="false">IF(F915=0,ROUND((PI()*((D915+M915*2)^2)/4)*AY915,2),ROUND((D915+M915*2)*(F915+M915*2)*AY915,2))</f>
        <v>6.08</v>
      </c>
      <c r="BF915" s="572" t="n">
        <f aca="false">IF(($I915+M915-0.15)&lt;=2,($I915+M915+0.15),IF(($I915+M915)&lt;=3,2.35,($I915+M915+0.2)-0.85))</f>
        <v>1.54</v>
      </c>
      <c r="BG915" s="572" t="n">
        <f aca="false">IF(D915&gt;2,(I915-F915-M915-0.11),IF(($I915+M915)&lt;=2,0,IF(($I915+M915)&gt;3,0.85,(I915+M915+0.2-BF915))))</f>
        <v>0</v>
      </c>
      <c r="BH915" s="572" t="n">
        <f aca="false">IF(D915&gt;2,ROUND(((1.42+0.4)+(0.91+0.4))*2*BG915,2),ROUND(AV915*AX915*BF915,2))</f>
        <v>3.02</v>
      </c>
      <c r="BI915" s="572" t="n">
        <f aca="false">ROUND(((PI()*0.9^2)/4)*BG915,2)</f>
        <v>0</v>
      </c>
      <c r="BJ915" s="550" t="n">
        <f aca="false">ROUND(BD915-BE915-BH915-BI915-BB915-BC915,2)</f>
        <v>43.93</v>
      </c>
      <c r="BK915" s="516"/>
    </row>
    <row r="916" customFormat="false" ht="14.25" hidden="false" customHeight="false" outlineLevel="0" collapsed="false">
      <c r="A916" s="530" t="s">
        <v>1952</v>
      </c>
      <c r="B916" s="531" t="s">
        <v>10</v>
      </c>
      <c r="C916" s="569" t="s">
        <v>1953</v>
      </c>
      <c r="D916" s="533" t="n">
        <v>0.4</v>
      </c>
      <c r="E916" s="534"/>
      <c r="F916" s="534"/>
      <c r="G916" s="533" t="s">
        <v>1150</v>
      </c>
      <c r="H916" s="535" t="n">
        <v>3</v>
      </c>
      <c r="I916" s="536" t="n">
        <v>1.367</v>
      </c>
      <c r="J916" s="536" t="n">
        <v>1.3804</v>
      </c>
      <c r="K916" s="536" t="n">
        <v>1.1</v>
      </c>
      <c r="L916" s="537" t="n">
        <f aca="false">ROUND((I916+J916)/2,2)</f>
        <v>1.37</v>
      </c>
      <c r="M916" s="538" t="n">
        <f aca="false">IF(F916=0,ROUND($D916*0.1,2),IF(D916&gt;2.8,0.18,0.15))</f>
        <v>0.04</v>
      </c>
      <c r="N916" s="538" t="n">
        <f aca="false">IF(F916=0,IF(ROUND($D916/4,2),IF(ROUND(($D916*1.2)/6,2)&lt;0.1,0.1,ROUND(($D916*1.2)/6,2))),0.5)</f>
        <v>0.1</v>
      </c>
      <c r="O916" s="537" t="n">
        <f aca="false">L916+M916+N916</f>
        <v>1.51</v>
      </c>
      <c r="P916" s="537" t="n">
        <f aca="false">IF(O916&lt;2,(D916+M916*2)+0.6,(D916+M916*2)+0.6+ROUNDUP(O916-2,0)*0.1)</f>
        <v>1.08</v>
      </c>
      <c r="Q916" s="539" t="n">
        <f aca="false">IF($O916&lt;=$W$4,ROUND(IF($O916&lt;1.5,$O916*$H916*$P916,1.5*$H916*$P916),2),0)</f>
        <v>0</v>
      </c>
      <c r="R916" s="539" t="n">
        <f aca="false">IF($O916&gt;$W$4,ROUND(IF($O916&lt;1.5,$O916*$H916*$P916,1.5*$H916*$P916),2),0)</f>
        <v>4.86</v>
      </c>
      <c r="S916" s="539" t="n">
        <f aca="false">IF($O916&gt;$W$4,ROUND(IF($O916&lt;1.5,0,IF($O916&gt;3,1.5*$H916*$P916,($O916-1.5)*$H916*$P916)),2),0)</f>
        <v>0.03</v>
      </c>
      <c r="T916" s="539" t="n">
        <f aca="false">IF($O916&gt;$W$4,ROUND(IF($O916&lt;3,0,IF($O916&gt;4.5,1.5*$H916*$P916,($O916-3)*$H916*$P916)),2),0)</f>
        <v>0</v>
      </c>
      <c r="U916" s="539" t="n">
        <f aca="false">IF($O916&gt;$W$4,ROUND(IF($O916&lt;4.5,0,IF($O916&gt;6,($O916-4.5)*$H916*$P916,($O916-4.5)*$H916*$P916)),2),0)</f>
        <v>0</v>
      </c>
      <c r="V916" s="540" t="n">
        <f aca="false">IF($O916&gt;$W$4,IF($O916&lt;=4,ROUND($H916*($O916+0.5)*2,2),0),0)</f>
        <v>12.06</v>
      </c>
      <c r="W916" s="541" t="n">
        <f aca="false">IF($O916&gt;$W$4,IF($O916&gt;4,ROUND($H916*($O916+0.5)*2,2),0),0)</f>
        <v>0</v>
      </c>
      <c r="X916" s="530" t="str">
        <f aca="false">A916</f>
        <v>RM7</v>
      </c>
      <c r="Y916" s="533" t="n">
        <f aca="false">IF($D916=0.4,1.2,IF($D916=0.6,1.2,IF($D916=0.8,1.3,IF($D916=1,1.5,IF($D916=1.2,1.7,IF($D916&lt;=2,2,"--"))))))</f>
        <v>1.2</v>
      </c>
      <c r="Z916" s="542" t="s">
        <v>1151</v>
      </c>
      <c r="AA916" s="534" t="n">
        <f aca="false">Y916</f>
        <v>1.2</v>
      </c>
      <c r="AB916" s="543" t="n">
        <f aca="false">IF($Y916="--","--",I916)</f>
        <v>1.367</v>
      </c>
      <c r="AC916" s="544" t="n">
        <f aca="false">IF($Y916="--","--",IF(D916&gt;1.5,0.15,ROUND($D916*0.1,2)))</f>
        <v>0.04</v>
      </c>
      <c r="AD916" s="544" t="n">
        <f aca="false">IF($Y916="--","--",0.15)</f>
        <v>0.15</v>
      </c>
      <c r="AE916" s="545" t="n">
        <f aca="false">IF($Y916="--","--",ROUND(AB916+AC916+AD916,2))</f>
        <v>1.56</v>
      </c>
      <c r="AF916" s="545" t="n">
        <f aca="false">IF($Y916="--","--",IF($AB916&lt;=2,$Y916+1,($Y916+1)+ROUNDUP($AB916-2,0)*0.1))</f>
        <v>2.2</v>
      </c>
      <c r="AG916" s="546" t="n">
        <f aca="false">IF($D916=0.4,0.92,IF($D916=0.6,0.68,IF($D916=0.8,0.74,IF($D916=1,0.7,IF($D916=1.2,0.66,IF($D916=1.5,0.6,IF($D916&lt;=2,(2.4-(D916+0.3)),"--")))))))</f>
        <v>0.92</v>
      </c>
      <c r="AH916" s="547" t="n">
        <f aca="false">IF($Y916="--","--",IF($AE916&lt;=$W$4,ROUND(IF($AE916&lt;1.5,$AE916*$AF916*$AG916,1.5*$AF916*$AG916),2),0))</f>
        <v>0</v>
      </c>
      <c r="AI916" s="547" t="n">
        <f aca="false">IF($Y916="--","--",IF($AE916&gt;$W$4,ROUND(IF($AE916&lt;1.5,$AE916*$AF916*$AG916,1.5*$AF916*$AG916),2),0))</f>
        <v>3.04</v>
      </c>
      <c r="AJ916" s="547" t="n">
        <f aca="false">IF($Y916="--","--",IF($AE916&gt;$W$4,ROUND(IF($AE916&lt;1.5,0,IF($AE916&gt;3,1.5*$AF916*$AG916,($AE916-1.5)*$AF916*$AG916)),2),0))</f>
        <v>0.12</v>
      </c>
      <c r="AK916" s="547" t="n">
        <f aca="false">IF($Y916="--","--",IF($AE916&gt;$W$4,ROUND(IF($AE916&lt;3,0,IF($AE916&gt;4.5,1.5*$AF916*$AG916,($AE916-3)*$AF916*$AG916)),2),0))</f>
        <v>0</v>
      </c>
      <c r="AL916" s="547" t="n">
        <f aca="false">IF($Y916="--","--",IF($AE916&gt;$W$4,ROUND(IF($AE916&lt;4.5,0,IF($AE916&gt;6,($AE916-4.5)*$AF916*$AG916,($AE916-4.5)*$AF916*$AG916)),2),0))</f>
        <v>0</v>
      </c>
      <c r="AM916" s="544" t="n">
        <f aca="false">IF($Y916="--","--",IF($AE916&gt;$W$4,IF($AE916&lt;=4,ROUND(($AG916*4)*($AE916+0.5)*2,2),0),0))</f>
        <v>15.16</v>
      </c>
      <c r="AN916" s="548" t="n">
        <f aca="false">IF($Y916="--","--",IF($AE916&gt;$W$4,IF($AE916&gt;4,ROUND(($AG916*4)*($AE916+0.5)*2,2),0),0))</f>
        <v>0</v>
      </c>
      <c r="AO916" s="530" t="s">
        <v>1952</v>
      </c>
      <c r="AP916" s="531" t="s">
        <v>10</v>
      </c>
      <c r="AQ916" s="569" t="s">
        <v>1953</v>
      </c>
      <c r="AR916" s="533" t="n">
        <v>0.4</v>
      </c>
      <c r="AS916" s="534"/>
      <c r="AT916" s="534"/>
      <c r="AU916" s="535" t="n">
        <v>3</v>
      </c>
      <c r="AV916" s="533" t="n">
        <f aca="false">IF($Y916="--","--",Y916+0.2)</f>
        <v>1.4</v>
      </c>
      <c r="AW916" s="542" t="s">
        <v>1151</v>
      </c>
      <c r="AX916" s="534" t="n">
        <f aca="false">AV916</f>
        <v>1.4</v>
      </c>
      <c r="AY916" s="538" t="n">
        <f aca="false">IF(D916&gt;2,AU916,AU916-AV916)</f>
        <v>1.6</v>
      </c>
      <c r="AZ916" s="538" t="n">
        <f aca="false">N916</f>
        <v>0.1</v>
      </c>
      <c r="BA916" s="538" t="n">
        <f aca="false">P916</f>
        <v>1.08</v>
      </c>
      <c r="BB916" s="537" t="n">
        <f aca="false">IF(F916=0,IF(ROUND(AY916*(((N916*P916)+(((D916+M916*2)/6)*P916))-ROUND(((D916+M916*2)^2)*((PI()*96.379/(4*360))-((SIN((96.379/2)*PI()/180))*(COS((96.379/2)*PI()/180))/4)),4)),2),ROUND(AY916*(((N916*P916)+(((D916+M916*2)/4)*P916))-ROUND(((D916+M916*2)^2)*((PI()*120/(4*360))-((SIN((120/2)*PI()/180))*(COS((120/2)*PI()/180))/4)),4)),2)),0)</f>
        <v>0.32</v>
      </c>
      <c r="BC916" s="549" t="n">
        <f aca="false">IF(F916&gt;0,ROUND(AY916*N916*P916,2),0)</f>
        <v>0</v>
      </c>
      <c r="BD916" s="549" t="n">
        <f aca="false">SUM(Q916:U916,AH916:AL916)</f>
        <v>8.05</v>
      </c>
      <c r="BE916" s="549" t="n">
        <f aca="false">IF(F916=0,ROUND((PI()*((D916+M916*2)^2)/4)*AY916,2),ROUND((D916+M916*2)*(F916+M916*2)*AY916,2))</f>
        <v>0.29</v>
      </c>
      <c r="BF916" s="572" t="n">
        <f aca="false">IF(($I916+M916-0.15)&lt;=2,($I916+M916+0.15),IF(($I916+M916)&lt;=3,2.35,($I916+M916+0.2)-0.85))</f>
        <v>1.557</v>
      </c>
      <c r="BG916" s="572" t="n">
        <f aca="false">IF(D916&gt;2,(I916-F916-M916-0.11),IF(($I916+M916)&lt;=2,0,IF(($I916+M916)&gt;3,0.85,(I916+M916+0.2-BF916))))</f>
        <v>0</v>
      </c>
      <c r="BH916" s="572" t="n">
        <f aca="false">IF(D916&gt;2,ROUND(((1.42+0.4)+(0.91+0.4))*2*BG916,2),ROUND(AV916*AX916*BF916,2))</f>
        <v>3.05</v>
      </c>
      <c r="BI916" s="572" t="n">
        <f aca="false">ROUND(((PI()*0.9^2)/4)*BG916,2)</f>
        <v>0</v>
      </c>
      <c r="BJ916" s="550" t="n">
        <f aca="false">ROUND(BD916-BE916-BH916-BI916-BB916-BC916,2)</f>
        <v>4.39</v>
      </c>
      <c r="BK916" s="516"/>
    </row>
    <row r="917" customFormat="false" ht="14.25" hidden="false" customHeight="false" outlineLevel="0" collapsed="false">
      <c r="A917" s="503"/>
      <c r="B917" s="504"/>
      <c r="C917" s="604"/>
      <c r="D917" s="505"/>
      <c r="E917" s="505"/>
      <c r="F917" s="505"/>
      <c r="G917" s="505"/>
      <c r="H917" s="507"/>
      <c r="I917" s="508"/>
      <c r="J917" s="508"/>
      <c r="K917" s="508"/>
      <c r="L917" s="509"/>
      <c r="M917" s="510"/>
      <c r="N917" s="510"/>
      <c r="O917" s="509"/>
      <c r="P917" s="509"/>
      <c r="Q917" s="511"/>
      <c r="R917" s="511"/>
      <c r="S917" s="511"/>
      <c r="T917" s="511"/>
      <c r="U917" s="511"/>
      <c r="V917" s="512"/>
      <c r="W917" s="513"/>
      <c r="X917" s="518"/>
      <c r="Y917" s="505"/>
      <c r="Z917" s="551"/>
      <c r="AA917" s="505"/>
      <c r="AB917" s="552"/>
      <c r="AC917" s="553"/>
      <c r="AD917" s="553"/>
      <c r="AE917" s="554"/>
      <c r="AF917" s="554"/>
      <c r="AG917" s="551"/>
      <c r="AH917" s="555"/>
      <c r="AI917" s="555"/>
      <c r="AJ917" s="555"/>
      <c r="AK917" s="555"/>
      <c r="AL917" s="555"/>
      <c r="AM917" s="553"/>
      <c r="AN917" s="556"/>
      <c r="AO917" s="518"/>
      <c r="AP917" s="504"/>
      <c r="AQ917" s="604"/>
      <c r="AR917" s="505"/>
      <c r="AS917" s="505"/>
      <c r="AT917" s="505"/>
      <c r="AU917" s="507"/>
      <c r="AV917" s="505"/>
      <c r="AW917" s="551"/>
      <c r="AX917" s="505"/>
      <c r="AY917" s="510"/>
      <c r="AZ917" s="510"/>
      <c r="BA917" s="510"/>
      <c r="BB917" s="509"/>
      <c r="BC917" s="509"/>
      <c r="BD917" s="509"/>
      <c r="BE917" s="509"/>
      <c r="BF917" s="511"/>
      <c r="BG917" s="511"/>
      <c r="BH917" s="511"/>
      <c r="BI917" s="511"/>
      <c r="BJ917" s="515"/>
      <c r="BK917" s="516"/>
    </row>
    <row r="918" s="456" customFormat="true" ht="14.25" hidden="false" customHeight="false" outlineLevel="0" collapsed="false">
      <c r="A918" s="557" t="s">
        <v>1945</v>
      </c>
      <c r="B918" s="504"/>
      <c r="C918" s="504"/>
      <c r="D918" s="505"/>
      <c r="E918" s="505"/>
      <c r="F918" s="505"/>
      <c r="G918" s="506"/>
      <c r="H918" s="507"/>
      <c r="I918" s="508"/>
      <c r="J918" s="508"/>
      <c r="K918" s="508"/>
      <c r="L918" s="509"/>
      <c r="M918" s="510"/>
      <c r="N918" s="510"/>
      <c r="O918" s="509"/>
      <c r="P918" s="509"/>
      <c r="Q918" s="511"/>
      <c r="R918" s="511"/>
      <c r="S918" s="511"/>
      <c r="T918" s="511"/>
      <c r="U918" s="511"/>
      <c r="V918" s="512"/>
      <c r="W918" s="513"/>
      <c r="X918" s="528" t="str">
        <f aca="false">$A918</f>
        <v>RUA ESTHER ALEXANDRE ANDRADE</v>
      </c>
      <c r="Y918" s="522"/>
      <c r="Z918" s="522"/>
      <c r="AA918" s="522"/>
      <c r="AB918" s="525"/>
      <c r="AC918" s="525"/>
      <c r="AD918" s="525"/>
      <c r="AE918" s="525"/>
      <c r="AF918" s="523"/>
      <c r="AG918" s="525"/>
      <c r="AH918" s="525"/>
      <c r="AI918" s="525"/>
      <c r="AJ918" s="525"/>
      <c r="AK918" s="525"/>
      <c r="AL918" s="525"/>
      <c r="AM918" s="525"/>
      <c r="AN918" s="527"/>
      <c r="AO918" s="557" t="str">
        <f aca="false">$A918</f>
        <v>RUA ESTHER ALEXANDRE ANDRADE</v>
      </c>
      <c r="AP918" s="504"/>
      <c r="AQ918" s="504"/>
      <c r="AR918" s="505"/>
      <c r="AS918" s="505"/>
      <c r="AT918" s="505"/>
      <c r="AU918" s="507"/>
      <c r="AV918" s="506"/>
      <c r="AW918" s="506"/>
      <c r="AX918" s="506"/>
      <c r="AY918" s="510"/>
      <c r="AZ918" s="510"/>
      <c r="BA918" s="510"/>
      <c r="BB918" s="509"/>
      <c r="BC918" s="509"/>
      <c r="BD918" s="509"/>
      <c r="BE918" s="509"/>
      <c r="BF918" s="509"/>
      <c r="BG918" s="509"/>
      <c r="BH918" s="509"/>
      <c r="BI918" s="509"/>
      <c r="BJ918" s="515"/>
      <c r="BK918" s="516"/>
    </row>
    <row r="919" customFormat="false" ht="14.25" hidden="false" customHeight="false" outlineLevel="0" collapsed="false">
      <c r="A919" s="558" t="s">
        <v>1954</v>
      </c>
      <c r="B919" s="570" t="s">
        <v>10</v>
      </c>
      <c r="C919" s="571" t="s">
        <v>1955</v>
      </c>
      <c r="D919" s="560" t="n">
        <v>0.4</v>
      </c>
      <c r="E919" s="561"/>
      <c r="F919" s="561"/>
      <c r="G919" s="560" t="s">
        <v>1155</v>
      </c>
      <c r="H919" s="562" t="n">
        <v>25</v>
      </c>
      <c r="I919" s="563" t="n">
        <v>0.970000000000001</v>
      </c>
      <c r="J919" s="563" t="n">
        <v>1.1362</v>
      </c>
      <c r="K919" s="536" t="n">
        <v>0</v>
      </c>
      <c r="L919" s="537" t="n">
        <f aca="false">ROUND((I919+J919)/2,2)</f>
        <v>1.05</v>
      </c>
      <c r="M919" s="538" t="n">
        <f aca="false">IF(F919=0,ROUND($D919*0.1,2),IF(D919&gt;2.8,0.18,0.15))</f>
        <v>0.04</v>
      </c>
      <c r="N919" s="538" t="n">
        <f aca="false">IF(F919=0,IF(ROUND($D919/4,2),IF(ROUND(($D919*1.2)/6,2)&lt;0.1,0.1,ROUND(($D919*1.2)/6,2))),0.5)</f>
        <v>0.1</v>
      </c>
      <c r="O919" s="537" t="n">
        <f aca="false">L919+M919+N919</f>
        <v>1.19</v>
      </c>
      <c r="P919" s="537" t="n">
        <f aca="false">IF(O919&lt;2,(D919+M919*2)+0.6,(D919+M919*2)+0.6+ROUNDUP(O919-2,0)*0.1)</f>
        <v>1.08</v>
      </c>
      <c r="Q919" s="539" t="n">
        <f aca="false">IF($O919&lt;=$W$4,ROUND(IF($O919&lt;1.5,$O919*$H919*$P919,1.5*$H919*$P919),2),0)</f>
        <v>32.13</v>
      </c>
      <c r="R919" s="539" t="n">
        <f aca="false">IF($O919&gt;$W$4,ROUND(IF($O919&lt;1.5,$O919*$H919*$P919,1.5*$H919*$P919),2),0)</f>
        <v>0</v>
      </c>
      <c r="S919" s="539" t="n">
        <f aca="false">IF($O919&gt;$W$4,ROUND(IF($O919&lt;1.5,0,IF($O919&gt;3,1.5*$H919*$P919,($O919-1.5)*$H919*$P919)),2),0)</f>
        <v>0</v>
      </c>
      <c r="T919" s="539" t="n">
        <f aca="false">IF($O919&gt;$W$4,ROUND(IF($O919&lt;3,0,IF($O919&gt;4.5,1.5*$H919*$P919,($O919-3)*$H919*$P919)),2),0)</f>
        <v>0</v>
      </c>
      <c r="U919" s="539" t="n">
        <f aca="false">IF($O919&gt;$W$4,ROUND(IF($O919&lt;4.5,0,IF($O919&gt;6,($O919-4.5)*$H919*$P919,($O919-4.5)*$H919*$P919)),2),0)</f>
        <v>0</v>
      </c>
      <c r="V919" s="540" t="n">
        <f aca="false">IF($O919&gt;$W$4,IF($O919&lt;=4,ROUND($H919*($O919+0.5)*2,2),0),0)</f>
        <v>0</v>
      </c>
      <c r="W919" s="541" t="n">
        <f aca="false">IF($O919&gt;$W$4,IF($O919&gt;4,ROUND($H919*($O919+0.5)*2,2),0),0)</f>
        <v>0</v>
      </c>
      <c r="X919" s="558" t="str">
        <f aca="false">A919</f>
        <v>RMA</v>
      </c>
      <c r="Y919" s="560" t="n">
        <f aca="false">IF($D919=0.4,1.2,IF($D919=0.6,1.2,IF($D919=0.8,1.3,IF($D919=1,1.5,IF($D919=1.2,1.7,IF($D919&lt;=2,2,"--"))))))</f>
        <v>1.2</v>
      </c>
      <c r="Z919" s="564" t="s">
        <v>1151</v>
      </c>
      <c r="AA919" s="561" t="n">
        <f aca="false">Y919</f>
        <v>1.2</v>
      </c>
      <c r="AB919" s="543" t="n">
        <f aca="false">IF($Y919="--","--",I919)</f>
        <v>0.970000000000001</v>
      </c>
      <c r="AC919" s="544" t="n">
        <f aca="false">IF($Y919="--","--",IF(D919&gt;1.5,0.15,ROUND($D919*0.1,2)))</f>
        <v>0.04</v>
      </c>
      <c r="AD919" s="544" t="n">
        <f aca="false">IF($Y919="--","--",0.15)</f>
        <v>0.15</v>
      </c>
      <c r="AE919" s="545" t="n">
        <f aca="false">IF($Y919="--","--",ROUND(AB919+AC919+AD919,2))</f>
        <v>1.16</v>
      </c>
      <c r="AF919" s="565" t="n">
        <f aca="false">IF($Y919="--","--",IF($AB919&lt;=2,$Y919+1,($Y919+1)+ROUNDUP($AB919-2,0)*0.1))</f>
        <v>2.2</v>
      </c>
      <c r="AG919" s="566" t="n">
        <f aca="false">IF($D919=0.4,0.92,IF($D919=0.6,0.68,IF($D919=0.8,0.74,IF($D919=1,0.7,IF($D919=1.2,0.66,IF($D919=1.5,0.6,IF($D919&lt;=2,(2.4-(D919+0.3)),"--")))))))</f>
        <v>0.92</v>
      </c>
      <c r="AH919" s="547" t="n">
        <f aca="false">IF($Y919="--","--",IF($AE919&lt;=$W$4,ROUND(IF($AE919&lt;1.5,$AE919*$AF919*$AG919,1.5*$AF919*$AG919),2),0))</f>
        <v>2.35</v>
      </c>
      <c r="AI919" s="547" t="n">
        <f aca="false">IF($Y919="--","--",IF($AE919&gt;$W$4,ROUND(IF($AE919&lt;1.5,$AE919*$AF919*$AG919,1.5*$AF919*$AG919),2),0))</f>
        <v>0</v>
      </c>
      <c r="AJ919" s="547" t="n">
        <f aca="false">IF($Y919="--","--",IF($AE919&gt;$W$4,ROUND(IF($AE919&lt;1.5,0,IF($AE919&gt;3,1.5*$AF919*$AG919,($AE919-1.5)*$AF919*$AG919)),2),0))</f>
        <v>0</v>
      </c>
      <c r="AK919" s="547" t="n">
        <f aca="false">IF($Y919="--","--",IF($AE919&gt;$W$4,ROUND(IF($AE919&lt;3,0,IF($AE919&gt;4.5,1.5*$AF919*$AG919,($AE919-3)*$AF919*$AG919)),2),0))</f>
        <v>0</v>
      </c>
      <c r="AL919" s="547" t="n">
        <f aca="false">IF($Y919="--","--",IF($AE919&gt;$W$4,ROUND(IF($AE919&lt;4.5,0,IF($AE919&gt;6,($AE919-4.5)*$AF919*$AG919,($AE919-4.5)*$AF919*$AG919)),2),0))</f>
        <v>0</v>
      </c>
      <c r="AM919" s="544" t="n">
        <f aca="false">IF($Y919="--","--",IF($AE919&gt;$W$4,IF($AE919&lt;=4,ROUND(($AG919*4)*($AE919+0.5)*2,2),0),0))</f>
        <v>0</v>
      </c>
      <c r="AN919" s="548" t="n">
        <f aca="false">IF($Y919="--","--",IF($AE919&gt;$W$4,IF($AE919&gt;4,ROUND(($AG919*4)*($AE919+0.5)*2,2),0),0))</f>
        <v>0</v>
      </c>
      <c r="AO919" s="558" t="s">
        <v>1954</v>
      </c>
      <c r="AP919" s="570" t="s">
        <v>10</v>
      </c>
      <c r="AQ919" s="571" t="s">
        <v>1955</v>
      </c>
      <c r="AR919" s="560" t="n">
        <v>0.4</v>
      </c>
      <c r="AS919" s="561"/>
      <c r="AT919" s="561"/>
      <c r="AU919" s="562" t="n">
        <v>25</v>
      </c>
      <c r="AV919" s="560" t="n">
        <f aca="false">IF($Y919="--","--",Y919+0.2)</f>
        <v>1.4</v>
      </c>
      <c r="AW919" s="564" t="s">
        <v>1151</v>
      </c>
      <c r="AX919" s="561" t="n">
        <f aca="false">AV919</f>
        <v>1.4</v>
      </c>
      <c r="AY919" s="538" t="n">
        <f aca="false">IF(D919&gt;2,AU919,AU919-AV919)</f>
        <v>23.6</v>
      </c>
      <c r="AZ919" s="538" t="n">
        <f aca="false">N919</f>
        <v>0.1</v>
      </c>
      <c r="BA919" s="538" t="n">
        <f aca="false">P919</f>
        <v>1.08</v>
      </c>
      <c r="BB919" s="537" t="n">
        <f aca="false">IF(F919=0,IF(ROUND(AY919*(((N919*P919)+(((D919+M919*2)/6)*P919))-ROUND(((D919+M919*2)^2)*((PI()*96.379/(4*360))-((SIN((96.379/2)*PI()/180))*(COS((96.379/2)*PI()/180))/4)),4)),2),ROUND(AY919*(((N919*P919)+(((D919+M919*2)/4)*P919))-ROUND(((D919+M919*2)^2)*((PI()*120/(4*360))-((SIN((120/2)*PI()/180))*(COS((120/2)*PI()/180))/4)),4)),2)),0)</f>
        <v>4.77</v>
      </c>
      <c r="BC919" s="549" t="n">
        <f aca="false">IF(F919&gt;0,ROUND(AY919*N919*P919,2),0)</f>
        <v>0</v>
      </c>
      <c r="BD919" s="549" t="n">
        <f aca="false">SUM(Q919:U919,AH919:AL919)</f>
        <v>34.48</v>
      </c>
      <c r="BE919" s="549" t="n">
        <f aca="false">IF(F919=0,ROUND((PI()*((D919+M919*2)^2)/4)*AY919,2),ROUND((D919+M919*2)*(F919+M919*2)*AY919,2))</f>
        <v>4.27</v>
      </c>
      <c r="BF919" s="572" t="n">
        <f aca="false">IF(($I919+M919-0.15)&lt;=2,($I919+M919+0.15),IF(($I919+M919)&lt;=3,2.35,($I919+M919+0.2)-0.85))</f>
        <v>1.16</v>
      </c>
      <c r="BG919" s="572" t="n">
        <f aca="false">IF(D919&gt;2,(I919-F919-M919-0.11),IF(($I919+M919)&lt;=2,0,IF(($I919+M919)&gt;3,0.85,(I919+M919+0.2-BF919))))</f>
        <v>0</v>
      </c>
      <c r="BH919" s="572" t="n">
        <f aca="false">IF(D919&gt;2,ROUND(((1.42+0.4)+(0.91+0.4))*2*BG919,2),ROUND(AV919*AX919*BF919,2))</f>
        <v>2.27</v>
      </c>
      <c r="BI919" s="572" t="n">
        <f aca="false">ROUND(((PI()*0.9^2)/4)*BG919,2)</f>
        <v>0</v>
      </c>
      <c r="BJ919" s="550" t="n">
        <f aca="false">ROUND(BD919-BE919-BH919-BI919-BB919-BC919,2)</f>
        <v>23.17</v>
      </c>
      <c r="BK919" s="516"/>
    </row>
    <row r="920" customFormat="false" ht="14.25" hidden="false" customHeight="false" outlineLevel="0" collapsed="false">
      <c r="A920" s="530" t="s">
        <v>1955</v>
      </c>
      <c r="B920" s="531" t="s">
        <v>10</v>
      </c>
      <c r="C920" s="569" t="s">
        <v>1953</v>
      </c>
      <c r="D920" s="533" t="n">
        <v>0.4</v>
      </c>
      <c r="E920" s="534"/>
      <c r="F920" s="534"/>
      <c r="G920" s="533" t="s">
        <v>1150</v>
      </c>
      <c r="H920" s="535" t="n">
        <v>24</v>
      </c>
      <c r="I920" s="536" t="n">
        <v>1.1362</v>
      </c>
      <c r="J920" s="536" t="n">
        <v>1.3798</v>
      </c>
      <c r="K920" s="536" t="n">
        <v>1.1</v>
      </c>
      <c r="L920" s="537" t="n">
        <f aca="false">ROUND((I920+J920)/2,2)</f>
        <v>1.26</v>
      </c>
      <c r="M920" s="538" t="n">
        <f aca="false">IF(F920=0,ROUND($D920*0.1,2),IF(D920&gt;2.8,0.18,0.15))</f>
        <v>0.04</v>
      </c>
      <c r="N920" s="538" t="n">
        <f aca="false">IF(F920=0,IF(ROUND($D920/4,2),IF(ROUND(($D920*1.2)/6,2)&lt;0.1,0.1,ROUND(($D920*1.2)/6,2))),0.5)</f>
        <v>0.1</v>
      </c>
      <c r="O920" s="537" t="n">
        <f aca="false">L920+M920+N920</f>
        <v>1.4</v>
      </c>
      <c r="P920" s="537" t="n">
        <f aca="false">IF(O920&lt;2,(D920+M920*2)+0.6,(D920+M920*2)+0.6+ROUNDUP(O920-2,0)*0.1)</f>
        <v>1.08</v>
      </c>
      <c r="Q920" s="539" t="n">
        <f aca="false">IF($O920&lt;=$W$4,ROUND(IF($O920&lt;1.5,$O920*$H920*$P920,1.5*$H920*$P920),2),0)</f>
        <v>36.29</v>
      </c>
      <c r="R920" s="539" t="n">
        <f aca="false">IF($O920&gt;$W$4,ROUND(IF($O920&lt;1.5,$O920*$H920*$P920,1.5*$H920*$P920),2),0)</f>
        <v>0</v>
      </c>
      <c r="S920" s="539" t="n">
        <f aca="false">IF($O920&gt;$W$4,ROUND(IF($O920&lt;1.5,0,IF($O920&gt;3,1.5*$H920*$P920,($O920-1.5)*$H920*$P920)),2),0)</f>
        <v>0</v>
      </c>
      <c r="T920" s="539" t="n">
        <f aca="false">IF($O920&gt;$W$4,ROUND(IF($O920&lt;3,0,IF($O920&gt;4.5,1.5*$H920*$P920,($O920-3)*$H920*$P920)),2),0)</f>
        <v>0</v>
      </c>
      <c r="U920" s="539" t="n">
        <f aca="false">IF($O920&gt;$W$4,ROUND(IF($O920&lt;4.5,0,IF($O920&gt;6,($O920-4.5)*$H920*$P920,($O920-4.5)*$H920*$P920)),2),0)</f>
        <v>0</v>
      </c>
      <c r="V920" s="540" t="n">
        <f aca="false">IF($O920&gt;$W$4,IF($O920&lt;=4,ROUND($H920*($O920+0.5)*2,2),0),0)</f>
        <v>0</v>
      </c>
      <c r="W920" s="541" t="n">
        <f aca="false">IF($O920&gt;$W$4,IF($O920&gt;4,ROUND($H920*($O920+0.5)*2,2),0),0)</f>
        <v>0</v>
      </c>
      <c r="X920" s="530" t="str">
        <f aca="false">A920</f>
        <v>RMB</v>
      </c>
      <c r="Y920" s="533" t="n">
        <f aca="false">IF($D920=0.4,1.2,IF($D920=0.6,1.2,IF($D920=0.8,1.3,IF($D920=1,1.5,IF($D920=1.2,1.7,IF($D920&lt;=2,2,"--"))))))</f>
        <v>1.2</v>
      </c>
      <c r="Z920" s="542" t="s">
        <v>1151</v>
      </c>
      <c r="AA920" s="534" t="n">
        <f aca="false">Y920</f>
        <v>1.2</v>
      </c>
      <c r="AB920" s="543" t="n">
        <f aca="false">IF($Y920="--","--",I920)</f>
        <v>1.1362</v>
      </c>
      <c r="AC920" s="544" t="n">
        <f aca="false">IF($Y920="--","--",IF(D920&gt;1.5,0.15,ROUND($D920*0.1,2)))</f>
        <v>0.04</v>
      </c>
      <c r="AD920" s="544" t="n">
        <f aca="false">IF($Y920="--","--",0.15)</f>
        <v>0.15</v>
      </c>
      <c r="AE920" s="545" t="n">
        <f aca="false">IF($Y920="--","--",ROUND(AB920+AC920+AD920,2))</f>
        <v>1.33</v>
      </c>
      <c r="AF920" s="545" t="n">
        <f aca="false">IF($Y920="--","--",IF($AB920&lt;=2,$Y920+1,($Y920+1)+ROUNDUP($AB920-2,0)*0.1))</f>
        <v>2.2</v>
      </c>
      <c r="AG920" s="546" t="n">
        <f aca="false">IF($D920=0.4,0.92,IF($D920=0.6,0.68,IF($D920=0.8,0.74,IF($D920=1,0.7,IF($D920=1.2,0.66,IF($D920=1.5,0.6,IF($D920&lt;=2,(2.4-(D920+0.3)),"--")))))))</f>
        <v>0.92</v>
      </c>
      <c r="AH920" s="547" t="n">
        <f aca="false">IF($Y920="--","--",IF($AE920&lt;=$W$4,ROUND(IF($AE920&lt;1.5,$AE920*$AF920*$AG920,1.5*$AF920*$AG920),2),0))</f>
        <v>2.69</v>
      </c>
      <c r="AI920" s="547" t="n">
        <f aca="false">IF($Y920="--","--",IF($AE920&gt;$W$4,ROUND(IF($AE920&lt;1.5,$AE920*$AF920*$AG920,1.5*$AF920*$AG920),2),0))</f>
        <v>0</v>
      </c>
      <c r="AJ920" s="547" t="n">
        <f aca="false">IF($Y920="--","--",IF($AE920&gt;$W$4,ROUND(IF($AE920&lt;1.5,0,IF($AE920&gt;3,1.5*$AF920*$AG920,($AE920-1.5)*$AF920*$AG920)),2),0))</f>
        <v>0</v>
      </c>
      <c r="AK920" s="547" t="n">
        <f aca="false">IF($Y920="--","--",IF($AE920&gt;$W$4,ROUND(IF($AE920&lt;3,0,IF($AE920&gt;4.5,1.5*$AF920*$AG920,($AE920-3)*$AF920*$AG920)),2),0))</f>
        <v>0</v>
      </c>
      <c r="AL920" s="547" t="n">
        <f aca="false">IF($Y920="--","--",IF($AE920&gt;$W$4,ROUND(IF($AE920&lt;4.5,0,IF($AE920&gt;6,($AE920-4.5)*$AF920*$AG920,($AE920-4.5)*$AF920*$AG920)),2),0))</f>
        <v>0</v>
      </c>
      <c r="AM920" s="544" t="n">
        <f aca="false">IF($Y920="--","--",IF($AE920&gt;$W$4,IF($AE920&lt;=4,ROUND(($AG920*4)*($AE920+0.5)*2,2),0),0))</f>
        <v>0</v>
      </c>
      <c r="AN920" s="548" t="n">
        <f aca="false">IF($Y920="--","--",IF($AE920&gt;$W$4,IF($AE920&gt;4,ROUND(($AG920*4)*($AE920+0.5)*2,2),0),0))</f>
        <v>0</v>
      </c>
      <c r="AO920" s="530" t="s">
        <v>1955</v>
      </c>
      <c r="AP920" s="531" t="s">
        <v>10</v>
      </c>
      <c r="AQ920" s="569" t="s">
        <v>1953</v>
      </c>
      <c r="AR920" s="533" t="n">
        <v>0.4</v>
      </c>
      <c r="AS920" s="534"/>
      <c r="AT920" s="534"/>
      <c r="AU920" s="535" t="n">
        <v>24</v>
      </c>
      <c r="AV920" s="533" t="n">
        <f aca="false">IF($Y920="--","--",Y920+0.2)</f>
        <v>1.4</v>
      </c>
      <c r="AW920" s="542" t="s">
        <v>1151</v>
      </c>
      <c r="AX920" s="534" t="n">
        <f aca="false">AV920</f>
        <v>1.4</v>
      </c>
      <c r="AY920" s="538" t="n">
        <f aca="false">IF(D920&gt;2,AU920,AU920-AV920)</f>
        <v>22.6</v>
      </c>
      <c r="AZ920" s="538" t="n">
        <f aca="false">N920</f>
        <v>0.1</v>
      </c>
      <c r="BA920" s="538" t="n">
        <f aca="false">P920</f>
        <v>1.08</v>
      </c>
      <c r="BB920" s="537" t="n">
        <f aca="false">IF(F920=0,IF(ROUND(AY920*(((N920*P920)+(((D920+M920*2)/6)*P920))-ROUND(((D920+M920*2)^2)*((PI()*96.379/(4*360))-((SIN((96.379/2)*PI()/180))*(COS((96.379/2)*PI()/180))/4)),4)),2),ROUND(AY920*(((N920*P920)+(((D920+M920*2)/4)*P920))-ROUND(((D920+M920*2)^2)*((PI()*120/(4*360))-((SIN((120/2)*PI()/180))*(COS((120/2)*PI()/180))/4)),4)),2)),0)</f>
        <v>4.57</v>
      </c>
      <c r="BC920" s="549" t="n">
        <f aca="false">IF(F920&gt;0,ROUND(AY920*N920*P920,2),0)</f>
        <v>0</v>
      </c>
      <c r="BD920" s="549" t="n">
        <f aca="false">SUM(Q920:U920,AH920:AL920)</f>
        <v>38.98</v>
      </c>
      <c r="BE920" s="549" t="n">
        <f aca="false">IF(F920=0,ROUND((PI()*((D920+M920*2)^2)/4)*AY920,2),ROUND((D920+M920*2)*(F920+M920*2)*AY920,2))</f>
        <v>4.09</v>
      </c>
      <c r="BF920" s="572" t="n">
        <f aca="false">IF(($I920+M920-0.15)&lt;=2,($I920+M920+0.15),IF(($I920+M920)&lt;=3,2.35,($I920+M920+0.2)-0.85))</f>
        <v>1.3262</v>
      </c>
      <c r="BG920" s="572" t="n">
        <f aca="false">IF(D920&gt;2,(I920-F920-M920-0.11),IF(($I920+M920)&lt;=2,0,IF(($I920+M920)&gt;3,0.85,(I920+M920+0.2-BF920))))</f>
        <v>0</v>
      </c>
      <c r="BH920" s="572" t="n">
        <f aca="false">IF(D920&gt;2,ROUND(((1.42+0.4)+(0.91+0.4))*2*BG920,2),ROUND(AV920*AX920*BF920,2))</f>
        <v>2.6</v>
      </c>
      <c r="BI920" s="572" t="n">
        <f aca="false">ROUND(((PI()*0.9^2)/4)*BG920,2)</f>
        <v>0</v>
      </c>
      <c r="BJ920" s="550" t="n">
        <f aca="false">ROUND(BD920-BE920-BH920-BI920-BB920-BC920,2)</f>
        <v>27.72</v>
      </c>
      <c r="BK920" s="516"/>
    </row>
    <row r="921" customFormat="false" ht="14.25" hidden="false" customHeight="false" outlineLevel="0" collapsed="false">
      <c r="A921" s="503"/>
      <c r="B921" s="504"/>
      <c r="C921" s="604"/>
      <c r="D921" s="505"/>
      <c r="E921" s="505"/>
      <c r="F921" s="505"/>
      <c r="G921" s="505"/>
      <c r="H921" s="507"/>
      <c r="I921" s="508"/>
      <c r="J921" s="508"/>
      <c r="K921" s="508"/>
      <c r="L921" s="509"/>
      <c r="M921" s="510"/>
      <c r="N921" s="510"/>
      <c r="O921" s="509"/>
      <c r="P921" s="509"/>
      <c r="Q921" s="511"/>
      <c r="R921" s="511"/>
      <c r="S921" s="511"/>
      <c r="T921" s="511"/>
      <c r="U921" s="511"/>
      <c r="V921" s="512"/>
      <c r="W921" s="513"/>
      <c r="X921" s="503"/>
      <c r="Y921" s="505"/>
      <c r="Z921" s="551"/>
      <c r="AA921" s="505"/>
      <c r="AB921" s="552"/>
      <c r="AC921" s="553"/>
      <c r="AD921" s="553"/>
      <c r="AE921" s="554"/>
      <c r="AF921" s="554"/>
      <c r="AG921" s="551"/>
      <c r="AH921" s="555"/>
      <c r="AI921" s="555"/>
      <c r="AJ921" s="555"/>
      <c r="AK921" s="555"/>
      <c r="AL921" s="555"/>
      <c r="AM921" s="553"/>
      <c r="AN921" s="556"/>
      <c r="AO921" s="503"/>
      <c r="AP921" s="504"/>
      <c r="AQ921" s="604"/>
      <c r="AR921" s="505"/>
      <c r="AS921" s="505"/>
      <c r="AT921" s="505"/>
      <c r="AU921" s="507"/>
      <c r="AV921" s="505"/>
      <c r="AW921" s="551"/>
      <c r="AX921" s="505"/>
      <c r="AY921" s="510"/>
      <c r="AZ921" s="510"/>
      <c r="BA921" s="510"/>
      <c r="BB921" s="509"/>
      <c r="BC921" s="509"/>
      <c r="BD921" s="509"/>
      <c r="BE921" s="509"/>
      <c r="BF921" s="511"/>
      <c r="BG921" s="511"/>
      <c r="BH921" s="511"/>
      <c r="BI921" s="511"/>
      <c r="BJ921" s="515"/>
      <c r="BK921" s="516"/>
    </row>
    <row r="922" s="456" customFormat="true" ht="14.25" hidden="false" customHeight="false" outlineLevel="0" collapsed="false">
      <c r="A922" s="517" t="s">
        <v>1956</v>
      </c>
      <c r="B922" s="504"/>
      <c r="C922" s="504"/>
      <c r="D922" s="505"/>
      <c r="E922" s="505"/>
      <c r="F922" s="505"/>
      <c r="G922" s="506"/>
      <c r="H922" s="507"/>
      <c r="I922" s="508"/>
      <c r="J922" s="508"/>
      <c r="K922" s="508"/>
      <c r="L922" s="509"/>
      <c r="M922" s="510"/>
      <c r="N922" s="510"/>
      <c r="O922" s="509"/>
      <c r="P922" s="509"/>
      <c r="Q922" s="511"/>
      <c r="R922" s="511"/>
      <c r="S922" s="511"/>
      <c r="T922" s="511"/>
      <c r="U922" s="511"/>
      <c r="V922" s="512"/>
      <c r="W922" s="513"/>
      <c r="X922" s="518" t="str">
        <f aca="false">$A922</f>
        <v>BACIA RN - BACIA ROMANA (N)</v>
      </c>
      <c r="Y922" s="505"/>
      <c r="Z922" s="551"/>
      <c r="AA922" s="505"/>
      <c r="AB922" s="552"/>
      <c r="AC922" s="553"/>
      <c r="AD922" s="553"/>
      <c r="AE922" s="554"/>
      <c r="AF922" s="554"/>
      <c r="AG922" s="551"/>
      <c r="AH922" s="555"/>
      <c r="AI922" s="555"/>
      <c r="AJ922" s="555"/>
      <c r="AK922" s="555"/>
      <c r="AL922" s="555"/>
      <c r="AM922" s="553"/>
      <c r="AN922" s="556"/>
      <c r="AO922" s="518" t="str">
        <f aca="false">$A922</f>
        <v>BACIA RN - BACIA ROMANA (N)</v>
      </c>
      <c r="AP922" s="504"/>
      <c r="AQ922" s="504"/>
      <c r="AR922" s="505"/>
      <c r="AS922" s="505"/>
      <c r="AT922" s="505"/>
      <c r="AU922" s="507"/>
      <c r="AV922" s="506"/>
      <c r="AW922" s="506"/>
      <c r="AX922" s="506"/>
      <c r="AY922" s="510"/>
      <c r="AZ922" s="510"/>
      <c r="BA922" s="510"/>
      <c r="BB922" s="509"/>
      <c r="BC922" s="509"/>
      <c r="BD922" s="509"/>
      <c r="BE922" s="509"/>
      <c r="BF922" s="509"/>
      <c r="BG922" s="509"/>
      <c r="BH922" s="509"/>
      <c r="BI922" s="509"/>
      <c r="BJ922" s="515"/>
      <c r="BK922" s="516"/>
    </row>
    <row r="923" customFormat="false" ht="14.25" hidden="false" customHeight="false" outlineLevel="0" collapsed="false">
      <c r="A923" s="557" t="s">
        <v>1957</v>
      </c>
      <c r="B923" s="504"/>
      <c r="C923" s="504"/>
      <c r="D923" s="505"/>
      <c r="E923" s="505"/>
      <c r="F923" s="505"/>
      <c r="G923" s="506"/>
      <c r="H923" s="507"/>
      <c r="I923" s="508"/>
      <c r="J923" s="508"/>
      <c r="K923" s="508"/>
      <c r="L923" s="509"/>
      <c r="M923" s="510"/>
      <c r="N923" s="510"/>
      <c r="O923" s="509"/>
      <c r="P923" s="509"/>
      <c r="Q923" s="511"/>
      <c r="R923" s="511"/>
      <c r="S923" s="511"/>
      <c r="T923" s="511"/>
      <c r="U923" s="511"/>
      <c r="V923" s="512"/>
      <c r="W923" s="513"/>
      <c r="X923" s="528" t="str">
        <f aca="false">$A923</f>
        <v>RUA RUBEM ASSIS BONFIM</v>
      </c>
      <c r="Y923" s="522"/>
      <c r="Z923" s="522"/>
      <c r="AA923" s="522"/>
      <c r="AB923" s="525"/>
      <c r="AC923" s="525"/>
      <c r="AD923" s="525"/>
      <c r="AE923" s="525"/>
      <c r="AF923" s="523"/>
      <c r="AG923" s="525"/>
      <c r="AH923" s="525"/>
      <c r="AI923" s="525"/>
      <c r="AJ923" s="525"/>
      <c r="AK923" s="525"/>
      <c r="AL923" s="525"/>
      <c r="AM923" s="525"/>
      <c r="AN923" s="527"/>
      <c r="AO923" s="557" t="str">
        <f aca="false">$A923</f>
        <v>RUA RUBEM ASSIS BONFIM</v>
      </c>
      <c r="AP923" s="504"/>
      <c r="AQ923" s="504"/>
      <c r="AR923" s="505"/>
      <c r="AS923" s="505"/>
      <c r="AT923" s="505"/>
      <c r="AU923" s="507"/>
      <c r="AV923" s="506"/>
      <c r="AW923" s="506"/>
      <c r="AX923" s="506"/>
      <c r="AY923" s="510"/>
      <c r="AZ923" s="510"/>
      <c r="BA923" s="510"/>
      <c r="BB923" s="509"/>
      <c r="BC923" s="509"/>
      <c r="BD923" s="509"/>
      <c r="BE923" s="509"/>
      <c r="BF923" s="509"/>
      <c r="BG923" s="509"/>
      <c r="BH923" s="509"/>
      <c r="BI923" s="509"/>
      <c r="BJ923" s="515"/>
      <c r="BK923" s="516"/>
    </row>
    <row r="924" customFormat="false" ht="14.25" hidden="false" customHeight="false" outlineLevel="0" collapsed="false">
      <c r="A924" s="558" t="s">
        <v>1958</v>
      </c>
      <c r="B924" s="570" t="s">
        <v>10</v>
      </c>
      <c r="C924" s="571" t="s">
        <v>1959</v>
      </c>
      <c r="D924" s="560" t="n">
        <v>0.4</v>
      </c>
      <c r="E924" s="561"/>
      <c r="F924" s="561"/>
      <c r="G924" s="560" t="s">
        <v>1150</v>
      </c>
      <c r="H924" s="562" t="n">
        <v>35</v>
      </c>
      <c r="I924" s="563" t="n">
        <v>1.1</v>
      </c>
      <c r="J924" s="563" t="n">
        <v>1.1</v>
      </c>
      <c r="K924" s="536" t="n">
        <v>0</v>
      </c>
      <c r="L924" s="537" t="n">
        <f aca="false">ROUND((I924+J924)/2,2)</f>
        <v>1.1</v>
      </c>
      <c r="M924" s="538" t="n">
        <f aca="false">IF(F924=0,ROUND($D924*0.1,2),IF(D924&gt;2.8,0.18,0.15))</f>
        <v>0.04</v>
      </c>
      <c r="N924" s="538" t="n">
        <f aca="false">IF(F924=0,IF(ROUND($D924/4,2),IF(ROUND(($D924*1.2)/6,2)&lt;0.1,0.1,ROUND(($D924*1.2)/6,2))),0.5)</f>
        <v>0.1</v>
      </c>
      <c r="O924" s="537" t="n">
        <f aca="false">L924+M924+N924</f>
        <v>1.24</v>
      </c>
      <c r="P924" s="537" t="n">
        <f aca="false">IF(O924&lt;2,(D924+M924*2)+0.6,(D924+M924*2)+0.6+ROUNDUP(O924-2,0)*0.1)</f>
        <v>1.08</v>
      </c>
      <c r="Q924" s="539" t="n">
        <f aca="false">IF($O924&lt;=$W$4,ROUND(IF($O924&lt;1.5,$O924*$H924*$P924,1.5*$H924*$P924),2),0)</f>
        <v>46.87</v>
      </c>
      <c r="R924" s="539" t="n">
        <f aca="false">IF($O924&gt;$W$4,ROUND(IF($O924&lt;1.5,$O924*$H924*$P924,1.5*$H924*$P924),2),0)</f>
        <v>0</v>
      </c>
      <c r="S924" s="539" t="n">
        <f aca="false">IF($O924&gt;$W$4,ROUND(IF($O924&lt;1.5,0,IF($O924&gt;3,1.5*$H924*$P924,($O924-1.5)*$H924*$P924)),2),0)</f>
        <v>0</v>
      </c>
      <c r="T924" s="539" t="n">
        <f aca="false">IF($O924&gt;$W$4,ROUND(IF($O924&lt;3,0,IF($O924&gt;4.5,1.5*$H924*$P924,($O924-3)*$H924*$P924)),2),0)</f>
        <v>0</v>
      </c>
      <c r="U924" s="539" t="n">
        <f aca="false">IF($O924&gt;$W$4,ROUND(IF($O924&lt;4.5,0,IF($O924&gt;6,($O924-4.5)*$H924*$P924,($O924-4.5)*$H924*$P924)),2),0)</f>
        <v>0</v>
      </c>
      <c r="V924" s="540" t="n">
        <f aca="false">IF($O924&gt;$W$4,IF($O924&lt;=4,ROUND($H924*($O924+0.5)*2,2),0),0)</f>
        <v>0</v>
      </c>
      <c r="W924" s="541" t="n">
        <f aca="false">IF($O924&gt;$W$4,IF($O924&gt;4,ROUND($H924*($O924+0.5)*2,2),0),0)</f>
        <v>0</v>
      </c>
      <c r="X924" s="558" t="str">
        <f aca="false">A924</f>
        <v>RN1</v>
      </c>
      <c r="Y924" s="560" t="n">
        <f aca="false">IF($D924=0.4,1.2,IF($D924=0.6,1.2,IF($D924=0.8,1.3,IF($D924=1,1.5,IF($D924=1.2,1.7,IF($D924&lt;=2,2,"--"))))))</f>
        <v>1.2</v>
      </c>
      <c r="Z924" s="564" t="s">
        <v>1151</v>
      </c>
      <c r="AA924" s="561" t="n">
        <f aca="false">Y924</f>
        <v>1.2</v>
      </c>
      <c r="AB924" s="543" t="n">
        <f aca="false">IF($Y924="--","--",I924)</f>
        <v>1.1</v>
      </c>
      <c r="AC924" s="544" t="n">
        <f aca="false">IF($Y924="--","--",IF(D924&gt;1.5,0.15,ROUND($D924*0.1,2)))</f>
        <v>0.04</v>
      </c>
      <c r="AD924" s="544" t="n">
        <f aca="false">IF($Y924="--","--",0.15)</f>
        <v>0.15</v>
      </c>
      <c r="AE924" s="545" t="n">
        <f aca="false">IF($Y924="--","--",ROUND(AB924+AC924+AD924,2))</f>
        <v>1.29</v>
      </c>
      <c r="AF924" s="565" t="n">
        <f aca="false">IF($Y924="--","--",IF($AB924&lt;=2,$Y924+1,($Y924+1)+ROUNDUP($AB924-2,0)*0.1))</f>
        <v>2.2</v>
      </c>
      <c r="AG924" s="566" t="n">
        <f aca="false">IF($D924=0.4,0.92,IF($D924=0.6,0.68,IF($D924=0.8,0.74,IF($D924=1,0.7,IF($D924=1.2,0.66,IF($D924=1.5,0.6,IF($D924&lt;=2,(2.4-(D924+0.3)),"--")))))))</f>
        <v>0.92</v>
      </c>
      <c r="AH924" s="547" t="n">
        <f aca="false">IF($Y924="--","--",IF($AE924&lt;=$W$4,ROUND(IF($AE924&lt;1.5,$AE924*$AF924*$AG924,1.5*$AF924*$AG924),2),0))</f>
        <v>2.61</v>
      </c>
      <c r="AI924" s="547" t="n">
        <f aca="false">IF($Y924="--","--",IF($AE924&gt;$W$4,ROUND(IF($AE924&lt;1.5,$AE924*$AF924*$AG924,1.5*$AF924*$AG924),2),0))</f>
        <v>0</v>
      </c>
      <c r="AJ924" s="547" t="n">
        <f aca="false">IF($Y924="--","--",IF($AE924&gt;$W$4,ROUND(IF($AE924&lt;1.5,0,IF($AE924&gt;3,1.5*$AF924*$AG924,($AE924-1.5)*$AF924*$AG924)),2),0))</f>
        <v>0</v>
      </c>
      <c r="AK924" s="547" t="n">
        <f aca="false">IF($Y924="--","--",IF($AE924&gt;$W$4,ROUND(IF($AE924&lt;3,0,IF($AE924&gt;4.5,1.5*$AF924*$AG924,($AE924-3)*$AF924*$AG924)),2),0))</f>
        <v>0</v>
      </c>
      <c r="AL924" s="547" t="n">
        <f aca="false">IF($Y924="--","--",IF($AE924&gt;$W$4,ROUND(IF($AE924&lt;4.5,0,IF($AE924&gt;6,($AE924-4.5)*$AF924*$AG924,($AE924-4.5)*$AF924*$AG924)),2),0))</f>
        <v>0</v>
      </c>
      <c r="AM924" s="544" t="n">
        <f aca="false">IF($Y924="--","--",IF($AE924&gt;$W$4,IF($AE924&lt;=4,ROUND(($AG924*4)*($AE924+0.5)*2,2),0),0))</f>
        <v>0</v>
      </c>
      <c r="AN924" s="548" t="n">
        <f aca="false">IF($Y924="--","--",IF($AE924&gt;$W$4,IF($AE924&gt;4,ROUND(($AG924*4)*($AE924+0.5)*2,2),0),0))</f>
        <v>0</v>
      </c>
      <c r="AO924" s="558" t="s">
        <v>1958</v>
      </c>
      <c r="AP924" s="570" t="s">
        <v>10</v>
      </c>
      <c r="AQ924" s="571" t="s">
        <v>1959</v>
      </c>
      <c r="AR924" s="560" t="n">
        <v>0.4</v>
      </c>
      <c r="AS924" s="561"/>
      <c r="AT924" s="561"/>
      <c r="AU924" s="562" t="n">
        <v>35</v>
      </c>
      <c r="AV924" s="560" t="n">
        <f aca="false">IF($Y924="--","--",Y924+0.2)</f>
        <v>1.4</v>
      </c>
      <c r="AW924" s="564" t="s">
        <v>1151</v>
      </c>
      <c r="AX924" s="561" t="n">
        <f aca="false">AV924</f>
        <v>1.4</v>
      </c>
      <c r="AY924" s="538" t="n">
        <f aca="false">IF(D924&gt;2,AU924,AU924-AV924)</f>
        <v>33.6</v>
      </c>
      <c r="AZ924" s="538" t="n">
        <f aca="false">N924</f>
        <v>0.1</v>
      </c>
      <c r="BA924" s="538" t="n">
        <f aca="false">P924</f>
        <v>1.08</v>
      </c>
      <c r="BB924" s="537" t="n">
        <f aca="false">IF(F924=0,IF(ROUND(AY924*(((N924*P924)+(((D924+M924*2)/6)*P924))-ROUND(((D924+M924*2)^2)*((PI()*96.379/(4*360))-((SIN((96.379/2)*PI()/180))*(COS((96.379/2)*PI()/180))/4)),4)),2),ROUND(AY924*(((N924*P924)+(((D924+M924*2)/4)*P924))-ROUND(((D924+M924*2)^2)*((PI()*120/(4*360))-((SIN((120/2)*PI()/180))*(COS((120/2)*PI()/180))/4)),4)),2)),0)</f>
        <v>6.79</v>
      </c>
      <c r="BC924" s="549" t="n">
        <f aca="false">IF(F924&gt;0,ROUND(AY924*N924*P924,2),0)</f>
        <v>0</v>
      </c>
      <c r="BD924" s="549" t="n">
        <f aca="false">SUM(Q924:U924,AH924:AL924)</f>
        <v>49.48</v>
      </c>
      <c r="BE924" s="549" t="n">
        <f aca="false">IF(F924=0,ROUND((PI()*((D924+M924*2)^2)/4)*AY924,2),ROUND((D924+M924*2)*(F924+M924*2)*AY924,2))</f>
        <v>6.08</v>
      </c>
      <c r="BF924" s="572" t="n">
        <f aca="false">IF(($I924+M924-0.15)&lt;=2,($I924+M924+0.15),IF(($I924+M924)&lt;=3,2.35,($I924+M924+0.2)-0.85))</f>
        <v>1.29</v>
      </c>
      <c r="BG924" s="572" t="n">
        <f aca="false">IF(D924&gt;2,(I924-F924-M924-0.11),IF(($I924+M924)&lt;=2,0,IF(($I924+M924)&gt;3,0.85,(I924+M924+0.2-BF924))))</f>
        <v>0</v>
      </c>
      <c r="BH924" s="572" t="n">
        <f aca="false">IF(D924&gt;2,ROUND(((1.42+0.4)+(0.91+0.4))*2*BG924,2),ROUND(AV924*AX924*BF924,2))</f>
        <v>2.53</v>
      </c>
      <c r="BI924" s="572" t="n">
        <f aca="false">ROUND(((PI()*0.9^2)/4)*BG924,2)</f>
        <v>0</v>
      </c>
      <c r="BJ924" s="550" t="n">
        <f aca="false">ROUND(BD924-BE924-BH924-BI924-BB924-BC924,2)</f>
        <v>34.08</v>
      </c>
      <c r="BK924" s="516"/>
    </row>
    <row r="925" customFormat="false" ht="14.25" hidden="false" customHeight="false" outlineLevel="0" collapsed="false">
      <c r="A925" s="558" t="s">
        <v>1959</v>
      </c>
      <c r="B925" s="570" t="s">
        <v>10</v>
      </c>
      <c r="C925" s="571" t="s">
        <v>1960</v>
      </c>
      <c r="D925" s="560" t="n">
        <v>0.4</v>
      </c>
      <c r="E925" s="561"/>
      <c r="F925" s="561"/>
      <c r="G925" s="560" t="s">
        <v>1150</v>
      </c>
      <c r="H925" s="562" t="n">
        <v>35</v>
      </c>
      <c r="I925" s="563" t="n">
        <v>1.1</v>
      </c>
      <c r="J925" s="563" t="n">
        <v>1.1</v>
      </c>
      <c r="K925" s="536" t="n">
        <v>0</v>
      </c>
      <c r="L925" s="537" t="n">
        <f aca="false">ROUND((I925+J925)/2,2)</f>
        <v>1.1</v>
      </c>
      <c r="M925" s="538" t="n">
        <f aca="false">IF(F925=0,ROUND($D925*0.1,2),IF(D925&gt;2.8,0.18,0.15))</f>
        <v>0.04</v>
      </c>
      <c r="N925" s="538" t="n">
        <f aca="false">IF(F925=0,IF(ROUND($D925/4,2),IF(ROUND(($D925*1.2)/6,2)&lt;0.1,0.1,ROUND(($D925*1.2)/6,2))),0.5)</f>
        <v>0.1</v>
      </c>
      <c r="O925" s="537" t="n">
        <f aca="false">L925+M925+N925</f>
        <v>1.24</v>
      </c>
      <c r="P925" s="537" t="n">
        <f aca="false">IF(O925&lt;2,(D925+M925*2)+0.6,(D925+M925*2)+0.6+ROUNDUP(O925-2,0)*0.1)</f>
        <v>1.08</v>
      </c>
      <c r="Q925" s="539" t="n">
        <f aca="false">IF($O925&lt;=$W$4,ROUND(IF($O925&lt;1.5,$O925*$H925*$P925,1.5*$H925*$P925),2),0)</f>
        <v>46.87</v>
      </c>
      <c r="R925" s="539" t="n">
        <f aca="false">IF($O925&gt;$W$4,ROUND(IF($O925&lt;1.5,$O925*$H925*$P925,1.5*$H925*$P925),2),0)</f>
        <v>0</v>
      </c>
      <c r="S925" s="539" t="n">
        <f aca="false">IF($O925&gt;$W$4,ROUND(IF($O925&lt;1.5,0,IF($O925&gt;3,1.5*$H925*$P925,($O925-1.5)*$H925*$P925)),2),0)</f>
        <v>0</v>
      </c>
      <c r="T925" s="539" t="n">
        <f aca="false">IF($O925&gt;$W$4,ROUND(IF($O925&lt;3,0,IF($O925&gt;4.5,1.5*$H925*$P925,($O925-3)*$H925*$P925)),2),0)</f>
        <v>0</v>
      </c>
      <c r="U925" s="539" t="n">
        <f aca="false">IF($O925&gt;$W$4,ROUND(IF($O925&lt;4.5,0,IF($O925&gt;6,($O925-4.5)*$H925*$P925,($O925-4.5)*$H925*$P925)),2),0)</f>
        <v>0</v>
      </c>
      <c r="V925" s="540" t="n">
        <f aca="false">IF($O925&gt;$W$4,IF($O925&lt;=4,ROUND($H925*($O925+0.5)*2,2),0),0)</f>
        <v>0</v>
      </c>
      <c r="W925" s="541" t="n">
        <f aca="false">IF($O925&gt;$W$4,IF($O925&gt;4,ROUND($H925*($O925+0.5)*2,2),0),0)</f>
        <v>0</v>
      </c>
      <c r="X925" s="558" t="str">
        <f aca="false">A925</f>
        <v>RN2</v>
      </c>
      <c r="Y925" s="560" t="n">
        <f aca="false">IF($D925=0.4,1.2,IF($D925=0.6,1.2,IF($D925=0.8,1.3,IF($D925=1,1.5,IF($D925=1.2,1.7,IF($D925&lt;=2,2,"--"))))))</f>
        <v>1.2</v>
      </c>
      <c r="Z925" s="564" t="s">
        <v>1151</v>
      </c>
      <c r="AA925" s="561" t="n">
        <f aca="false">Y925</f>
        <v>1.2</v>
      </c>
      <c r="AB925" s="543" t="n">
        <f aca="false">IF($Y925="--","--",I925)</f>
        <v>1.1</v>
      </c>
      <c r="AC925" s="544" t="n">
        <f aca="false">IF($Y925="--","--",IF(D925&gt;1.5,0.15,ROUND($D925*0.1,2)))</f>
        <v>0.04</v>
      </c>
      <c r="AD925" s="544" t="n">
        <f aca="false">IF($Y925="--","--",0.15)</f>
        <v>0.15</v>
      </c>
      <c r="AE925" s="545" t="n">
        <f aca="false">IF($Y925="--","--",ROUND(AB925+AC925+AD925,2))</f>
        <v>1.29</v>
      </c>
      <c r="AF925" s="565" t="n">
        <f aca="false">IF($Y925="--","--",IF($AB925&lt;=2,$Y925+1,($Y925+1)+ROUNDUP($AB925-2,0)*0.1))</f>
        <v>2.2</v>
      </c>
      <c r="AG925" s="566" t="n">
        <f aca="false">IF($D925=0.4,0.92,IF($D925=0.6,0.68,IF($D925=0.8,0.74,IF($D925=1,0.7,IF($D925=1.2,0.66,IF($D925=1.5,0.6,IF($D925&lt;=2,(2.4-(D925+0.3)),"--")))))))</f>
        <v>0.92</v>
      </c>
      <c r="AH925" s="547" t="n">
        <f aca="false">IF($Y925="--","--",IF($AE925&lt;=$W$4,ROUND(IF($AE925&lt;1.5,$AE925*$AF925*$AG925,1.5*$AF925*$AG925),2),0))</f>
        <v>2.61</v>
      </c>
      <c r="AI925" s="547" t="n">
        <f aca="false">IF($Y925="--","--",IF($AE925&gt;$W$4,ROUND(IF($AE925&lt;1.5,$AE925*$AF925*$AG925,1.5*$AF925*$AG925),2),0))</f>
        <v>0</v>
      </c>
      <c r="AJ925" s="547" t="n">
        <f aca="false">IF($Y925="--","--",IF($AE925&gt;$W$4,ROUND(IF($AE925&lt;1.5,0,IF($AE925&gt;3,1.5*$AF925*$AG925,($AE925-1.5)*$AF925*$AG925)),2),0))</f>
        <v>0</v>
      </c>
      <c r="AK925" s="547" t="n">
        <f aca="false">IF($Y925="--","--",IF($AE925&gt;$W$4,ROUND(IF($AE925&lt;3,0,IF($AE925&gt;4.5,1.5*$AF925*$AG925,($AE925-3)*$AF925*$AG925)),2),0))</f>
        <v>0</v>
      </c>
      <c r="AL925" s="547" t="n">
        <f aca="false">IF($Y925="--","--",IF($AE925&gt;$W$4,ROUND(IF($AE925&lt;4.5,0,IF($AE925&gt;6,($AE925-4.5)*$AF925*$AG925,($AE925-4.5)*$AF925*$AG925)),2),0))</f>
        <v>0</v>
      </c>
      <c r="AM925" s="544" t="n">
        <f aca="false">IF($Y925="--","--",IF($AE925&gt;$W$4,IF($AE925&lt;=4,ROUND(($AG925*4)*($AE925+0.5)*2,2),0),0))</f>
        <v>0</v>
      </c>
      <c r="AN925" s="548" t="n">
        <f aca="false">IF($Y925="--","--",IF($AE925&gt;$W$4,IF($AE925&gt;4,ROUND(($AG925*4)*($AE925+0.5)*2,2),0),0))</f>
        <v>0</v>
      </c>
      <c r="AO925" s="558" t="s">
        <v>1959</v>
      </c>
      <c r="AP925" s="570" t="s">
        <v>10</v>
      </c>
      <c r="AQ925" s="571" t="s">
        <v>1960</v>
      </c>
      <c r="AR925" s="560" t="n">
        <v>0.4</v>
      </c>
      <c r="AS925" s="561"/>
      <c r="AT925" s="561"/>
      <c r="AU925" s="562" t="n">
        <v>35</v>
      </c>
      <c r="AV925" s="560" t="n">
        <f aca="false">IF($Y925="--","--",Y925+0.2)</f>
        <v>1.4</v>
      </c>
      <c r="AW925" s="564" t="s">
        <v>1151</v>
      </c>
      <c r="AX925" s="561" t="n">
        <f aca="false">AV925</f>
        <v>1.4</v>
      </c>
      <c r="AY925" s="538" t="n">
        <f aca="false">IF(D925&gt;2,AU925,AU925-AV925)</f>
        <v>33.6</v>
      </c>
      <c r="AZ925" s="538" t="n">
        <f aca="false">N925</f>
        <v>0.1</v>
      </c>
      <c r="BA925" s="538" t="n">
        <f aca="false">P925</f>
        <v>1.08</v>
      </c>
      <c r="BB925" s="537" t="n">
        <f aca="false">IF(F925=0,IF(ROUND(AY925*(((N925*P925)+(((D925+M925*2)/6)*P925))-ROUND(((D925+M925*2)^2)*((PI()*96.379/(4*360))-((SIN((96.379/2)*PI()/180))*(COS((96.379/2)*PI()/180))/4)),4)),2),ROUND(AY925*(((N925*P925)+(((D925+M925*2)/4)*P925))-ROUND(((D925+M925*2)^2)*((PI()*120/(4*360))-((SIN((120/2)*PI()/180))*(COS((120/2)*PI()/180))/4)),4)),2)),0)</f>
        <v>6.79</v>
      </c>
      <c r="BC925" s="549" t="n">
        <f aca="false">IF(F925&gt;0,ROUND(AY925*N925*P925,2),0)</f>
        <v>0</v>
      </c>
      <c r="BD925" s="549" t="n">
        <f aca="false">SUM(Q925:U925,AH925:AL925)</f>
        <v>49.48</v>
      </c>
      <c r="BE925" s="549" t="n">
        <f aca="false">IF(F925=0,ROUND((PI()*((D925+M925*2)^2)/4)*AY925,2),ROUND((D925+M925*2)*(F925+M925*2)*AY925,2))</f>
        <v>6.08</v>
      </c>
      <c r="BF925" s="572" t="n">
        <f aca="false">IF(($I925+M925-0.15)&lt;=2,($I925+M925+0.15),IF(($I925+M925)&lt;=3,2.35,($I925+M925+0.2)-0.85))</f>
        <v>1.29</v>
      </c>
      <c r="BG925" s="572" t="n">
        <f aca="false">IF(D925&gt;2,(I925-F925-M925-0.11),IF(($I925+M925)&lt;=2,0,IF(($I925+M925)&gt;3,0.85,(I925+M925+0.2-BF925))))</f>
        <v>0</v>
      </c>
      <c r="BH925" s="572" t="n">
        <f aca="false">IF(D925&gt;2,ROUND(((1.42+0.4)+(0.91+0.4))*2*BG925,2),ROUND(AV925*AX925*BF925,2))</f>
        <v>2.53</v>
      </c>
      <c r="BI925" s="572" t="n">
        <f aca="false">ROUND(((PI()*0.9^2)/4)*BG925,2)</f>
        <v>0</v>
      </c>
      <c r="BJ925" s="550" t="n">
        <f aca="false">ROUND(BD925-BE925-BH925-BI925-BB925-BC925,2)</f>
        <v>34.08</v>
      </c>
      <c r="BK925" s="516"/>
    </row>
    <row r="926" customFormat="false" ht="14.25" hidden="false" customHeight="false" outlineLevel="0" collapsed="false">
      <c r="A926" s="558" t="s">
        <v>1960</v>
      </c>
      <c r="B926" s="570" t="s">
        <v>10</v>
      </c>
      <c r="C926" s="571" t="s">
        <v>1961</v>
      </c>
      <c r="D926" s="560" t="n">
        <v>0.4</v>
      </c>
      <c r="E926" s="561"/>
      <c r="F926" s="561"/>
      <c r="G926" s="560" t="s">
        <v>1150</v>
      </c>
      <c r="H926" s="562" t="n">
        <v>35</v>
      </c>
      <c r="I926" s="563" t="n">
        <v>1.1</v>
      </c>
      <c r="J926" s="563" t="n">
        <v>1.1</v>
      </c>
      <c r="K926" s="536" t="n">
        <v>0</v>
      </c>
      <c r="L926" s="537" t="n">
        <f aca="false">ROUND((I926+J926)/2,2)</f>
        <v>1.1</v>
      </c>
      <c r="M926" s="538" t="n">
        <f aca="false">IF(F926=0,ROUND($D926*0.1,2),IF(D926&gt;2.8,0.18,0.15))</f>
        <v>0.04</v>
      </c>
      <c r="N926" s="538" t="n">
        <f aca="false">IF(F926=0,IF(ROUND($D926/4,2),IF(ROUND(($D926*1.2)/6,2)&lt;0.1,0.1,ROUND(($D926*1.2)/6,2))),0.5)</f>
        <v>0.1</v>
      </c>
      <c r="O926" s="537" t="n">
        <f aca="false">L926+M926+N926</f>
        <v>1.24</v>
      </c>
      <c r="P926" s="537" t="n">
        <f aca="false">IF(O926&lt;2,(D926+M926*2)+0.6,(D926+M926*2)+0.6+ROUNDUP(O926-2,0)*0.1)</f>
        <v>1.08</v>
      </c>
      <c r="Q926" s="539" t="n">
        <f aca="false">IF($O926&lt;=$W$4,ROUND(IF($O926&lt;1.5,$O926*$H926*$P926,1.5*$H926*$P926),2),0)</f>
        <v>46.87</v>
      </c>
      <c r="R926" s="539" t="n">
        <f aca="false">IF($O926&gt;$W$4,ROUND(IF($O926&lt;1.5,$O926*$H926*$P926,1.5*$H926*$P926),2),0)</f>
        <v>0</v>
      </c>
      <c r="S926" s="539" t="n">
        <f aca="false">IF($O926&gt;$W$4,ROUND(IF($O926&lt;1.5,0,IF($O926&gt;3,1.5*$H926*$P926,($O926-1.5)*$H926*$P926)),2),0)</f>
        <v>0</v>
      </c>
      <c r="T926" s="539" t="n">
        <f aca="false">IF($O926&gt;$W$4,ROUND(IF($O926&lt;3,0,IF($O926&gt;4.5,1.5*$H926*$P926,($O926-3)*$H926*$P926)),2),0)</f>
        <v>0</v>
      </c>
      <c r="U926" s="539" t="n">
        <f aca="false">IF($O926&gt;$W$4,ROUND(IF($O926&lt;4.5,0,IF($O926&gt;6,($O926-4.5)*$H926*$P926,($O926-4.5)*$H926*$P926)),2),0)</f>
        <v>0</v>
      </c>
      <c r="V926" s="540" t="n">
        <f aca="false">IF($O926&gt;$W$4,IF($O926&lt;=4,ROUND($H926*($O926+0.5)*2,2),0),0)</f>
        <v>0</v>
      </c>
      <c r="W926" s="541" t="n">
        <f aca="false">IF($O926&gt;$W$4,IF($O926&gt;4,ROUND($H926*($O926+0.5)*2,2),0),0)</f>
        <v>0</v>
      </c>
      <c r="X926" s="558" t="str">
        <f aca="false">A926</f>
        <v>RN3</v>
      </c>
      <c r="Y926" s="560" t="n">
        <f aca="false">IF($D926=0.4,1.2,IF($D926=0.6,1.2,IF($D926=0.8,1.3,IF($D926=1,1.5,IF($D926=1.2,1.7,IF($D926&lt;=2,2,"--"))))))</f>
        <v>1.2</v>
      </c>
      <c r="Z926" s="564" t="s">
        <v>1151</v>
      </c>
      <c r="AA926" s="561" t="n">
        <f aca="false">Y926</f>
        <v>1.2</v>
      </c>
      <c r="AB926" s="543" t="n">
        <f aca="false">IF($Y926="--","--",I926)</f>
        <v>1.1</v>
      </c>
      <c r="AC926" s="544" t="n">
        <f aca="false">IF($Y926="--","--",IF(D926&gt;1.5,0.15,ROUND($D926*0.1,2)))</f>
        <v>0.04</v>
      </c>
      <c r="AD926" s="544" t="n">
        <f aca="false">IF($Y926="--","--",0.15)</f>
        <v>0.15</v>
      </c>
      <c r="AE926" s="545" t="n">
        <f aca="false">IF($Y926="--","--",ROUND(AB926+AC926+AD926,2))</f>
        <v>1.29</v>
      </c>
      <c r="AF926" s="565" t="n">
        <f aca="false">IF($Y926="--","--",IF($AB926&lt;=2,$Y926+1,($Y926+1)+ROUNDUP($AB926-2,0)*0.1))</f>
        <v>2.2</v>
      </c>
      <c r="AG926" s="566" t="n">
        <f aca="false">IF($D926=0.4,0.92,IF($D926=0.6,0.68,IF($D926=0.8,0.74,IF($D926=1,0.7,IF($D926=1.2,0.66,IF($D926=1.5,0.6,IF($D926&lt;=2,(2.4-(D926+0.3)),"--")))))))</f>
        <v>0.92</v>
      </c>
      <c r="AH926" s="547" t="n">
        <f aca="false">IF($Y926="--","--",IF($AE926&lt;=$W$4,ROUND(IF($AE926&lt;1.5,$AE926*$AF926*$AG926,1.5*$AF926*$AG926),2),0))</f>
        <v>2.61</v>
      </c>
      <c r="AI926" s="547" t="n">
        <f aca="false">IF($Y926="--","--",IF($AE926&gt;$W$4,ROUND(IF($AE926&lt;1.5,$AE926*$AF926*$AG926,1.5*$AF926*$AG926),2),0))</f>
        <v>0</v>
      </c>
      <c r="AJ926" s="547" t="n">
        <f aca="false">IF($Y926="--","--",IF($AE926&gt;$W$4,ROUND(IF($AE926&lt;1.5,0,IF($AE926&gt;3,1.5*$AF926*$AG926,($AE926-1.5)*$AF926*$AG926)),2),0))</f>
        <v>0</v>
      </c>
      <c r="AK926" s="547" t="n">
        <f aca="false">IF($Y926="--","--",IF($AE926&gt;$W$4,ROUND(IF($AE926&lt;3,0,IF($AE926&gt;4.5,1.5*$AF926*$AG926,($AE926-3)*$AF926*$AG926)),2),0))</f>
        <v>0</v>
      </c>
      <c r="AL926" s="547" t="n">
        <f aca="false">IF($Y926="--","--",IF($AE926&gt;$W$4,ROUND(IF($AE926&lt;4.5,0,IF($AE926&gt;6,($AE926-4.5)*$AF926*$AG926,($AE926-4.5)*$AF926*$AG926)),2),0))</f>
        <v>0</v>
      </c>
      <c r="AM926" s="544" t="n">
        <f aca="false">IF($Y926="--","--",IF($AE926&gt;$W$4,IF($AE926&lt;=4,ROUND(($AG926*4)*($AE926+0.5)*2,2),0),0))</f>
        <v>0</v>
      </c>
      <c r="AN926" s="548" t="n">
        <f aca="false">IF($Y926="--","--",IF($AE926&gt;$W$4,IF($AE926&gt;4,ROUND(($AG926*4)*($AE926+0.5)*2,2),0),0))</f>
        <v>0</v>
      </c>
      <c r="AO926" s="558" t="s">
        <v>1960</v>
      </c>
      <c r="AP926" s="570" t="s">
        <v>10</v>
      </c>
      <c r="AQ926" s="571" t="s">
        <v>1961</v>
      </c>
      <c r="AR926" s="560" t="n">
        <v>0.4</v>
      </c>
      <c r="AS926" s="561"/>
      <c r="AT926" s="561"/>
      <c r="AU926" s="562" t="n">
        <v>35</v>
      </c>
      <c r="AV926" s="560" t="n">
        <f aca="false">IF($Y926="--","--",Y926+0.2)</f>
        <v>1.4</v>
      </c>
      <c r="AW926" s="564" t="s">
        <v>1151</v>
      </c>
      <c r="AX926" s="561" t="n">
        <f aca="false">AV926</f>
        <v>1.4</v>
      </c>
      <c r="AY926" s="538" t="n">
        <f aca="false">IF(D926&gt;2,AU926,AU926-AV926)</f>
        <v>33.6</v>
      </c>
      <c r="AZ926" s="538" t="n">
        <f aca="false">N926</f>
        <v>0.1</v>
      </c>
      <c r="BA926" s="538" t="n">
        <f aca="false">P926</f>
        <v>1.08</v>
      </c>
      <c r="BB926" s="537" t="n">
        <f aca="false">IF(F926=0,IF(ROUND(AY926*(((N926*P926)+(((D926+M926*2)/6)*P926))-ROUND(((D926+M926*2)^2)*((PI()*96.379/(4*360))-((SIN((96.379/2)*PI()/180))*(COS((96.379/2)*PI()/180))/4)),4)),2),ROUND(AY926*(((N926*P926)+(((D926+M926*2)/4)*P926))-ROUND(((D926+M926*2)^2)*((PI()*120/(4*360))-((SIN((120/2)*PI()/180))*(COS((120/2)*PI()/180))/4)),4)),2)),0)</f>
        <v>6.79</v>
      </c>
      <c r="BC926" s="549" t="n">
        <f aca="false">IF(F926&gt;0,ROUND(AY926*N926*P926,2),0)</f>
        <v>0</v>
      </c>
      <c r="BD926" s="549" t="n">
        <f aca="false">SUM(Q926:U926,AH926:AL926)</f>
        <v>49.48</v>
      </c>
      <c r="BE926" s="549" t="n">
        <f aca="false">IF(F926=0,ROUND((PI()*((D926+M926*2)^2)/4)*AY926,2),ROUND((D926+M926*2)*(F926+M926*2)*AY926,2))</f>
        <v>6.08</v>
      </c>
      <c r="BF926" s="572" t="n">
        <f aca="false">IF(($I926+M926-0.15)&lt;=2,($I926+M926+0.15),IF(($I926+M926)&lt;=3,2.35,($I926+M926+0.2)-0.85))</f>
        <v>1.29</v>
      </c>
      <c r="BG926" s="572" t="n">
        <f aca="false">IF(D926&gt;2,(I926-F926-M926-0.11),IF(($I926+M926)&lt;=2,0,IF(($I926+M926)&gt;3,0.85,(I926+M926+0.2-BF926))))</f>
        <v>0</v>
      </c>
      <c r="BH926" s="572" t="n">
        <f aca="false">IF(D926&gt;2,ROUND(((1.42+0.4)+(0.91+0.4))*2*BG926,2),ROUND(AV926*AX926*BF926,2))</f>
        <v>2.53</v>
      </c>
      <c r="BI926" s="572" t="n">
        <f aca="false">ROUND(((PI()*0.9^2)/4)*BG926,2)</f>
        <v>0</v>
      </c>
      <c r="BJ926" s="550" t="n">
        <f aca="false">ROUND(BD926-BE926-BH926-BI926-BB926-BC926,2)</f>
        <v>34.08</v>
      </c>
      <c r="BK926" s="516"/>
    </row>
    <row r="927" customFormat="false" ht="14.25" hidden="false" customHeight="false" outlineLevel="0" collapsed="false">
      <c r="A927" s="558" t="s">
        <v>1961</v>
      </c>
      <c r="B927" s="570" t="s">
        <v>10</v>
      </c>
      <c r="C927" s="571" t="s">
        <v>1962</v>
      </c>
      <c r="D927" s="560" t="n">
        <v>0.4</v>
      </c>
      <c r="E927" s="561"/>
      <c r="F927" s="561"/>
      <c r="G927" s="560" t="s">
        <v>1150</v>
      </c>
      <c r="H927" s="562" t="n">
        <v>35</v>
      </c>
      <c r="I927" s="563" t="n">
        <v>1.1</v>
      </c>
      <c r="J927" s="563" t="n">
        <v>1.1</v>
      </c>
      <c r="K927" s="536" t="n">
        <v>0</v>
      </c>
      <c r="L927" s="537" t="n">
        <f aca="false">ROUND((I927+J927)/2,2)</f>
        <v>1.1</v>
      </c>
      <c r="M927" s="538" t="n">
        <f aca="false">IF(F927=0,ROUND($D927*0.1,2),IF(D927&gt;2.8,0.18,0.15))</f>
        <v>0.04</v>
      </c>
      <c r="N927" s="538" t="n">
        <f aca="false">IF(F927=0,IF(ROUND($D927/4,2),IF(ROUND(($D927*1.2)/6,2)&lt;0.1,0.1,ROUND(($D927*1.2)/6,2))),0.5)</f>
        <v>0.1</v>
      </c>
      <c r="O927" s="537" t="n">
        <f aca="false">L927+M927+N927</f>
        <v>1.24</v>
      </c>
      <c r="P927" s="537" t="n">
        <f aca="false">IF(O927&lt;2,(D927+M927*2)+0.6,(D927+M927*2)+0.6+ROUNDUP(O927-2,0)*0.1)</f>
        <v>1.08</v>
      </c>
      <c r="Q927" s="539" t="n">
        <f aca="false">IF($O927&lt;=$W$4,ROUND(IF($O927&lt;1.5,$O927*$H927*$P927,1.5*$H927*$P927),2),0)</f>
        <v>46.87</v>
      </c>
      <c r="R927" s="539" t="n">
        <f aca="false">IF($O927&gt;$W$4,ROUND(IF($O927&lt;1.5,$O927*$H927*$P927,1.5*$H927*$P927),2),0)</f>
        <v>0</v>
      </c>
      <c r="S927" s="539" t="n">
        <f aca="false">IF($O927&gt;$W$4,ROUND(IF($O927&lt;1.5,0,IF($O927&gt;3,1.5*$H927*$P927,($O927-1.5)*$H927*$P927)),2),0)</f>
        <v>0</v>
      </c>
      <c r="T927" s="539" t="n">
        <f aca="false">IF($O927&gt;$W$4,ROUND(IF($O927&lt;3,0,IF($O927&gt;4.5,1.5*$H927*$P927,($O927-3)*$H927*$P927)),2),0)</f>
        <v>0</v>
      </c>
      <c r="U927" s="539" t="n">
        <f aca="false">IF($O927&gt;$W$4,ROUND(IF($O927&lt;4.5,0,IF($O927&gt;6,($O927-4.5)*$H927*$P927,($O927-4.5)*$H927*$P927)),2),0)</f>
        <v>0</v>
      </c>
      <c r="V927" s="540" t="n">
        <f aca="false">IF($O927&gt;$W$4,IF($O927&lt;=4,ROUND($H927*($O927+0.5)*2,2),0),0)</f>
        <v>0</v>
      </c>
      <c r="W927" s="541" t="n">
        <f aca="false">IF($O927&gt;$W$4,IF($O927&gt;4,ROUND($H927*($O927+0.5)*2,2),0),0)</f>
        <v>0</v>
      </c>
      <c r="X927" s="558" t="str">
        <f aca="false">A927</f>
        <v>RN4</v>
      </c>
      <c r="Y927" s="560" t="n">
        <f aca="false">IF($D927=0.4,1.2,IF($D927=0.6,1.2,IF($D927=0.8,1.3,IF($D927=1,1.5,IF($D927=1.2,1.7,IF($D927&lt;=2,2,"--"))))))</f>
        <v>1.2</v>
      </c>
      <c r="Z927" s="564" t="s">
        <v>1151</v>
      </c>
      <c r="AA927" s="561" t="n">
        <f aca="false">Y927</f>
        <v>1.2</v>
      </c>
      <c r="AB927" s="543" t="n">
        <f aca="false">IF($Y927="--","--",I927)</f>
        <v>1.1</v>
      </c>
      <c r="AC927" s="544" t="n">
        <f aca="false">IF($Y927="--","--",IF(D927&gt;1.5,0.15,ROUND($D927*0.1,2)))</f>
        <v>0.04</v>
      </c>
      <c r="AD927" s="544" t="n">
        <f aca="false">IF($Y927="--","--",0.15)</f>
        <v>0.15</v>
      </c>
      <c r="AE927" s="545" t="n">
        <f aca="false">IF($Y927="--","--",ROUND(AB927+AC927+AD927,2))</f>
        <v>1.29</v>
      </c>
      <c r="AF927" s="565" t="n">
        <f aca="false">IF($Y927="--","--",IF($AB927&lt;=2,$Y927+1,($Y927+1)+ROUNDUP($AB927-2,0)*0.1))</f>
        <v>2.2</v>
      </c>
      <c r="AG927" s="566" t="n">
        <f aca="false">IF($D927=0.4,0.92,IF($D927=0.6,0.68,IF($D927=0.8,0.74,IF($D927=1,0.7,IF($D927=1.2,0.66,IF($D927=1.5,0.6,IF($D927&lt;=2,(2.4-(D927+0.3)),"--")))))))</f>
        <v>0.92</v>
      </c>
      <c r="AH927" s="547" t="n">
        <f aca="false">IF($Y927="--","--",IF($AE927&lt;=$W$4,ROUND(IF($AE927&lt;1.5,$AE927*$AF927*$AG927,1.5*$AF927*$AG927),2),0))</f>
        <v>2.61</v>
      </c>
      <c r="AI927" s="547" t="n">
        <f aca="false">IF($Y927="--","--",IF($AE927&gt;$W$4,ROUND(IF($AE927&lt;1.5,$AE927*$AF927*$AG927,1.5*$AF927*$AG927),2),0))</f>
        <v>0</v>
      </c>
      <c r="AJ927" s="547" t="n">
        <f aca="false">IF($Y927="--","--",IF($AE927&gt;$W$4,ROUND(IF($AE927&lt;1.5,0,IF($AE927&gt;3,1.5*$AF927*$AG927,($AE927-1.5)*$AF927*$AG927)),2),0))</f>
        <v>0</v>
      </c>
      <c r="AK927" s="547" t="n">
        <f aca="false">IF($Y927="--","--",IF($AE927&gt;$W$4,ROUND(IF($AE927&lt;3,0,IF($AE927&gt;4.5,1.5*$AF927*$AG927,($AE927-3)*$AF927*$AG927)),2),0))</f>
        <v>0</v>
      </c>
      <c r="AL927" s="547" t="n">
        <f aca="false">IF($Y927="--","--",IF($AE927&gt;$W$4,ROUND(IF($AE927&lt;4.5,0,IF($AE927&gt;6,($AE927-4.5)*$AF927*$AG927,($AE927-4.5)*$AF927*$AG927)),2),0))</f>
        <v>0</v>
      </c>
      <c r="AM927" s="544" t="n">
        <f aca="false">IF($Y927="--","--",IF($AE927&gt;$W$4,IF($AE927&lt;=4,ROUND(($AG927*4)*($AE927+0.5)*2,2),0),0))</f>
        <v>0</v>
      </c>
      <c r="AN927" s="548" t="n">
        <f aca="false">IF($Y927="--","--",IF($AE927&gt;$W$4,IF($AE927&gt;4,ROUND(($AG927*4)*($AE927+0.5)*2,2),0),0))</f>
        <v>0</v>
      </c>
      <c r="AO927" s="558" t="s">
        <v>1961</v>
      </c>
      <c r="AP927" s="570" t="s">
        <v>10</v>
      </c>
      <c r="AQ927" s="571" t="s">
        <v>1962</v>
      </c>
      <c r="AR927" s="560" t="n">
        <v>0.4</v>
      </c>
      <c r="AS927" s="561"/>
      <c r="AT927" s="561"/>
      <c r="AU927" s="562" t="n">
        <v>35</v>
      </c>
      <c r="AV927" s="560" t="n">
        <f aca="false">IF($Y927="--","--",Y927+0.2)</f>
        <v>1.4</v>
      </c>
      <c r="AW927" s="564" t="s">
        <v>1151</v>
      </c>
      <c r="AX927" s="561" t="n">
        <f aca="false">AV927</f>
        <v>1.4</v>
      </c>
      <c r="AY927" s="538" t="n">
        <f aca="false">IF(D927&gt;2,AU927,AU927-AV927)</f>
        <v>33.6</v>
      </c>
      <c r="AZ927" s="538" t="n">
        <f aca="false">N927</f>
        <v>0.1</v>
      </c>
      <c r="BA927" s="538" t="n">
        <f aca="false">P927</f>
        <v>1.08</v>
      </c>
      <c r="BB927" s="537" t="n">
        <f aca="false">IF(F927=0,IF(ROUND(AY927*(((N927*P927)+(((D927+M927*2)/6)*P927))-ROUND(((D927+M927*2)^2)*((PI()*96.379/(4*360))-((SIN((96.379/2)*PI()/180))*(COS((96.379/2)*PI()/180))/4)),4)),2),ROUND(AY927*(((N927*P927)+(((D927+M927*2)/4)*P927))-ROUND(((D927+M927*2)^2)*((PI()*120/(4*360))-((SIN((120/2)*PI()/180))*(COS((120/2)*PI()/180))/4)),4)),2)),0)</f>
        <v>6.79</v>
      </c>
      <c r="BC927" s="549" t="n">
        <f aca="false">IF(F927&gt;0,ROUND(AY927*N927*P927,2),0)</f>
        <v>0</v>
      </c>
      <c r="BD927" s="549" t="n">
        <f aca="false">SUM(Q927:U927,AH927:AL927)</f>
        <v>49.48</v>
      </c>
      <c r="BE927" s="549" t="n">
        <f aca="false">IF(F927=0,ROUND((PI()*((D927+M927*2)^2)/4)*AY927,2),ROUND((D927+M927*2)*(F927+M927*2)*AY927,2))</f>
        <v>6.08</v>
      </c>
      <c r="BF927" s="572" t="n">
        <f aca="false">IF(($I927+M927-0.15)&lt;=2,($I927+M927+0.15),IF(($I927+M927)&lt;=3,2.35,($I927+M927+0.2)-0.85))</f>
        <v>1.29</v>
      </c>
      <c r="BG927" s="572" t="n">
        <f aca="false">IF(D927&gt;2,(I927-F927-M927-0.11),IF(($I927+M927)&lt;=2,0,IF(($I927+M927)&gt;3,0.85,(I927+M927+0.2-BF927))))</f>
        <v>0</v>
      </c>
      <c r="BH927" s="572" t="n">
        <f aca="false">IF(D927&gt;2,ROUND(((1.42+0.4)+(0.91+0.4))*2*BG927,2),ROUND(AV927*AX927*BF927,2))</f>
        <v>2.53</v>
      </c>
      <c r="BI927" s="572" t="n">
        <f aca="false">ROUND(((PI()*0.9^2)/4)*BG927,2)</f>
        <v>0</v>
      </c>
      <c r="BJ927" s="550" t="n">
        <f aca="false">ROUND(BD927-BE927-BH927-BI927-BB927-BC927,2)</f>
        <v>34.08</v>
      </c>
      <c r="BK927" s="516"/>
    </row>
    <row r="928" customFormat="false" ht="14.25" hidden="false" customHeight="false" outlineLevel="0" collapsed="false">
      <c r="A928" s="530" t="s">
        <v>1962</v>
      </c>
      <c r="B928" s="531" t="s">
        <v>10</v>
      </c>
      <c r="C928" s="569" t="s">
        <v>1963</v>
      </c>
      <c r="D928" s="533" t="n">
        <v>0.4</v>
      </c>
      <c r="E928" s="534"/>
      <c r="F928" s="534"/>
      <c r="G928" s="533" t="s">
        <v>1150</v>
      </c>
      <c r="H928" s="535" t="n">
        <v>35</v>
      </c>
      <c r="I928" s="536" t="n">
        <v>1.1</v>
      </c>
      <c r="J928" s="536" t="n">
        <v>1.1</v>
      </c>
      <c r="K928" s="536" t="n">
        <v>0</v>
      </c>
      <c r="L928" s="537" t="n">
        <f aca="false">ROUND((I928+J928)/2,2)</f>
        <v>1.1</v>
      </c>
      <c r="M928" s="538" t="n">
        <f aca="false">IF(F928=0,ROUND($D928*0.1,2),IF(D928&gt;2.8,0.18,0.15))</f>
        <v>0.04</v>
      </c>
      <c r="N928" s="538" t="n">
        <f aca="false">IF(F928=0,IF(ROUND($D928/4,2),IF(ROUND(($D928*1.2)/6,2)&lt;0.1,0.1,ROUND(($D928*1.2)/6,2))),0.5)</f>
        <v>0.1</v>
      </c>
      <c r="O928" s="537" t="n">
        <f aca="false">L928+M928+N928</f>
        <v>1.24</v>
      </c>
      <c r="P928" s="537" t="n">
        <f aca="false">IF(O928&lt;2,(D928+M928*2)+0.6,(D928+M928*2)+0.6+ROUNDUP(O928-2,0)*0.1)</f>
        <v>1.08</v>
      </c>
      <c r="Q928" s="539" t="n">
        <f aca="false">IF($O928&lt;=$W$4,ROUND(IF($O928&lt;1.5,$O928*$H928*$P928,1.5*$H928*$P928),2),0)</f>
        <v>46.87</v>
      </c>
      <c r="R928" s="539" t="n">
        <f aca="false">IF($O928&gt;$W$4,ROUND(IF($O928&lt;1.5,$O928*$H928*$P928,1.5*$H928*$P928),2),0)</f>
        <v>0</v>
      </c>
      <c r="S928" s="539" t="n">
        <f aca="false">IF($O928&gt;$W$4,ROUND(IF($O928&lt;1.5,0,IF($O928&gt;3,1.5*$H928*$P928,($O928-1.5)*$H928*$P928)),2),0)</f>
        <v>0</v>
      </c>
      <c r="T928" s="539" t="n">
        <f aca="false">IF($O928&gt;$W$4,ROUND(IF($O928&lt;3,0,IF($O928&gt;4.5,1.5*$H928*$P928,($O928-3)*$H928*$P928)),2),0)</f>
        <v>0</v>
      </c>
      <c r="U928" s="539" t="n">
        <f aca="false">IF($O928&gt;$W$4,ROUND(IF($O928&lt;4.5,0,IF($O928&gt;6,($O928-4.5)*$H928*$P928,($O928-4.5)*$H928*$P928)),2),0)</f>
        <v>0</v>
      </c>
      <c r="V928" s="540" t="n">
        <f aca="false">IF($O928&gt;$W$4,IF($O928&lt;=4,ROUND($H928*($O928+0.5)*2,2),0),0)</f>
        <v>0</v>
      </c>
      <c r="W928" s="541" t="n">
        <f aca="false">IF($O928&gt;$W$4,IF($O928&gt;4,ROUND($H928*($O928+0.5)*2,2),0),0)</f>
        <v>0</v>
      </c>
      <c r="X928" s="530" t="str">
        <f aca="false">A928</f>
        <v>RN5</v>
      </c>
      <c r="Y928" s="533" t="n">
        <f aca="false">IF($D928=0.4,1.2,IF($D928=0.6,1.2,IF($D928=0.8,1.3,IF($D928=1,1.5,IF($D928=1.2,1.7,IF($D928&lt;=2,2,"--"))))))</f>
        <v>1.2</v>
      </c>
      <c r="Z928" s="542" t="s">
        <v>1151</v>
      </c>
      <c r="AA928" s="534" t="n">
        <f aca="false">Y928</f>
        <v>1.2</v>
      </c>
      <c r="AB928" s="543" t="n">
        <f aca="false">IF($Y928="--","--",I928)</f>
        <v>1.1</v>
      </c>
      <c r="AC928" s="544" t="n">
        <f aca="false">IF($Y928="--","--",IF(D928&gt;1.5,0.15,ROUND($D928*0.1,2)))</f>
        <v>0.04</v>
      </c>
      <c r="AD928" s="544" t="n">
        <f aca="false">IF($Y928="--","--",0.15)</f>
        <v>0.15</v>
      </c>
      <c r="AE928" s="545" t="n">
        <f aca="false">IF($Y928="--","--",ROUND(AB928+AC928+AD928,2))</f>
        <v>1.29</v>
      </c>
      <c r="AF928" s="545" t="n">
        <f aca="false">IF($Y928="--","--",IF($AB928&lt;=2,$Y928+1,($Y928+1)+ROUNDUP($AB928-2,0)*0.1))</f>
        <v>2.2</v>
      </c>
      <c r="AG928" s="546" t="n">
        <f aca="false">IF($D928=0.4,0.92,IF($D928=0.6,0.68,IF($D928=0.8,0.74,IF($D928=1,0.7,IF($D928=1.2,0.66,IF($D928=1.5,0.6,IF($D928&lt;=2,(2.4-(D928+0.3)),"--")))))))</f>
        <v>0.92</v>
      </c>
      <c r="AH928" s="547" t="n">
        <f aca="false">IF($Y928="--","--",IF($AE928&lt;=$W$4,ROUND(IF($AE928&lt;1.5,$AE928*$AF928*$AG928,1.5*$AF928*$AG928),2),0))</f>
        <v>2.61</v>
      </c>
      <c r="AI928" s="547" t="n">
        <f aca="false">IF($Y928="--","--",IF($AE928&gt;$W$4,ROUND(IF($AE928&lt;1.5,$AE928*$AF928*$AG928,1.5*$AF928*$AG928),2),0))</f>
        <v>0</v>
      </c>
      <c r="AJ928" s="547" t="n">
        <f aca="false">IF($Y928="--","--",IF($AE928&gt;$W$4,ROUND(IF($AE928&lt;1.5,0,IF($AE928&gt;3,1.5*$AF928*$AG928,($AE928-1.5)*$AF928*$AG928)),2),0))</f>
        <v>0</v>
      </c>
      <c r="AK928" s="547" t="n">
        <f aca="false">IF($Y928="--","--",IF($AE928&gt;$W$4,ROUND(IF($AE928&lt;3,0,IF($AE928&gt;4.5,1.5*$AF928*$AG928,($AE928-3)*$AF928*$AG928)),2),0))</f>
        <v>0</v>
      </c>
      <c r="AL928" s="547" t="n">
        <f aca="false">IF($Y928="--","--",IF($AE928&gt;$W$4,ROUND(IF($AE928&lt;4.5,0,IF($AE928&gt;6,($AE928-4.5)*$AF928*$AG928,($AE928-4.5)*$AF928*$AG928)),2),0))</f>
        <v>0</v>
      </c>
      <c r="AM928" s="544" t="n">
        <f aca="false">IF($Y928="--","--",IF($AE928&gt;$W$4,IF($AE928&lt;=4,ROUND(($AG928*4)*($AE928+0.5)*2,2),0),0))</f>
        <v>0</v>
      </c>
      <c r="AN928" s="548" t="n">
        <f aca="false">IF($Y928="--","--",IF($AE928&gt;$W$4,IF($AE928&gt;4,ROUND(($AG928*4)*($AE928+0.5)*2,2),0),0))</f>
        <v>0</v>
      </c>
      <c r="AO928" s="530" t="s">
        <v>1962</v>
      </c>
      <c r="AP928" s="531" t="s">
        <v>10</v>
      </c>
      <c r="AQ928" s="569" t="s">
        <v>1963</v>
      </c>
      <c r="AR928" s="533" t="n">
        <v>0.4</v>
      </c>
      <c r="AS928" s="534"/>
      <c r="AT928" s="534"/>
      <c r="AU928" s="535" t="n">
        <v>35</v>
      </c>
      <c r="AV928" s="533" t="n">
        <f aca="false">IF($Y928="--","--",Y928+0.2)</f>
        <v>1.4</v>
      </c>
      <c r="AW928" s="542" t="s">
        <v>1151</v>
      </c>
      <c r="AX928" s="534" t="n">
        <f aca="false">AV928</f>
        <v>1.4</v>
      </c>
      <c r="AY928" s="538" t="n">
        <f aca="false">IF(D928&gt;2,AU928,AU928-AV928)</f>
        <v>33.6</v>
      </c>
      <c r="AZ928" s="538" t="n">
        <f aca="false">N928</f>
        <v>0.1</v>
      </c>
      <c r="BA928" s="538" t="n">
        <f aca="false">P928</f>
        <v>1.08</v>
      </c>
      <c r="BB928" s="537" t="n">
        <f aca="false">IF(F928=0,IF(ROUND(AY928*(((N928*P928)+(((D928+M928*2)/6)*P928))-ROUND(((D928+M928*2)^2)*((PI()*96.379/(4*360))-((SIN((96.379/2)*PI()/180))*(COS((96.379/2)*PI()/180))/4)),4)),2),ROUND(AY928*(((N928*P928)+(((D928+M928*2)/4)*P928))-ROUND(((D928+M928*2)^2)*((PI()*120/(4*360))-((SIN((120/2)*PI()/180))*(COS((120/2)*PI()/180))/4)),4)),2)),0)</f>
        <v>6.79</v>
      </c>
      <c r="BC928" s="549" t="n">
        <f aca="false">IF(F928&gt;0,ROUND(AY928*N928*P928,2),0)</f>
        <v>0</v>
      </c>
      <c r="BD928" s="549" t="n">
        <f aca="false">SUM(Q928:U928,AH928:AL928)</f>
        <v>49.48</v>
      </c>
      <c r="BE928" s="549" t="n">
        <f aca="false">IF(F928=0,ROUND((PI()*((D928+M928*2)^2)/4)*AY928,2),ROUND((D928+M928*2)*(F928+M928*2)*AY928,2))</f>
        <v>6.08</v>
      </c>
      <c r="BF928" s="572" t="n">
        <f aca="false">IF(($I928+M928-0.15)&lt;=2,($I928+M928+0.15),IF(($I928+M928)&lt;=3,2.35,($I928+M928+0.2)-0.85))</f>
        <v>1.29</v>
      </c>
      <c r="BG928" s="572" t="n">
        <f aca="false">IF(D928&gt;2,(I928-F928-M928-0.11),IF(($I928+M928)&lt;=2,0,IF(($I928+M928)&gt;3,0.85,(I928+M928+0.2-BF928))))</f>
        <v>0</v>
      </c>
      <c r="BH928" s="572" t="n">
        <f aca="false">IF(D928&gt;2,ROUND(((1.42+0.4)+(0.91+0.4))*2*BG928,2),ROUND(AV928*AX928*BF928,2))</f>
        <v>2.53</v>
      </c>
      <c r="BI928" s="572" t="n">
        <f aca="false">ROUND(((PI()*0.9^2)/4)*BG928,2)</f>
        <v>0</v>
      </c>
      <c r="BJ928" s="550" t="n">
        <f aca="false">ROUND(BD928-BE928-BH928-BI928-BB928-BC928,2)</f>
        <v>34.08</v>
      </c>
      <c r="BK928" s="516"/>
    </row>
    <row r="929" customFormat="false" ht="14.25" hidden="false" customHeight="false" outlineLevel="0" collapsed="false">
      <c r="A929" s="558" t="s">
        <v>1963</v>
      </c>
      <c r="B929" s="570" t="s">
        <v>10</v>
      </c>
      <c r="C929" s="571" t="s">
        <v>1964</v>
      </c>
      <c r="D929" s="560" t="n">
        <v>0.4</v>
      </c>
      <c r="E929" s="561"/>
      <c r="F929" s="561"/>
      <c r="G929" s="560" t="s">
        <v>1150</v>
      </c>
      <c r="H929" s="562" t="n">
        <v>30</v>
      </c>
      <c r="I929" s="563" t="n">
        <v>1.1</v>
      </c>
      <c r="J929" s="563" t="n">
        <v>1.184</v>
      </c>
      <c r="K929" s="536" t="n">
        <v>0</v>
      </c>
      <c r="L929" s="537" t="n">
        <f aca="false">ROUND((I929+J929)/2,2)</f>
        <v>1.14</v>
      </c>
      <c r="M929" s="538" t="n">
        <f aca="false">IF(F929=0,ROUND($D929*0.1,2),IF(D929&gt;2.8,0.18,0.15))</f>
        <v>0.04</v>
      </c>
      <c r="N929" s="538" t="n">
        <f aca="false">IF(F929=0,IF(ROUND($D929/4,2),IF(ROUND(($D929*1.2)/6,2)&lt;0.1,0.1,ROUND(($D929*1.2)/6,2))),0.5)</f>
        <v>0.1</v>
      </c>
      <c r="O929" s="537" t="n">
        <f aca="false">L929+M929+N929</f>
        <v>1.28</v>
      </c>
      <c r="P929" s="537" t="n">
        <f aca="false">IF(O929&lt;2,(D929+M929*2)+0.6,(D929+M929*2)+0.6+ROUNDUP(O929-2,0)*0.1)</f>
        <v>1.08</v>
      </c>
      <c r="Q929" s="539" t="n">
        <f aca="false">IF($O929&lt;=$W$4,ROUND(IF($O929&lt;1.5,$O929*$H929*$P929,1.5*$H929*$P929),2),0)</f>
        <v>41.47</v>
      </c>
      <c r="R929" s="539" t="n">
        <f aca="false">IF($O929&gt;$W$4,ROUND(IF($O929&lt;1.5,$O929*$H929*$P929,1.5*$H929*$P929),2),0)</f>
        <v>0</v>
      </c>
      <c r="S929" s="539" t="n">
        <f aca="false">IF($O929&gt;$W$4,ROUND(IF($O929&lt;1.5,0,IF($O929&gt;3,1.5*$H929*$P929,($O929-1.5)*$H929*$P929)),2),0)</f>
        <v>0</v>
      </c>
      <c r="T929" s="539" t="n">
        <f aca="false">IF($O929&gt;$W$4,ROUND(IF($O929&lt;3,0,IF($O929&gt;4.5,1.5*$H929*$P929,($O929-3)*$H929*$P929)),2),0)</f>
        <v>0</v>
      </c>
      <c r="U929" s="539" t="n">
        <f aca="false">IF($O929&gt;$W$4,ROUND(IF($O929&lt;4.5,0,IF($O929&gt;6,($O929-4.5)*$H929*$P929,($O929-4.5)*$H929*$P929)),2),0)</f>
        <v>0</v>
      </c>
      <c r="V929" s="540" t="n">
        <f aca="false">IF($O929&gt;$W$4,IF($O929&lt;=4,ROUND($H929*($O929+0.5)*2,2),0),0)</f>
        <v>0</v>
      </c>
      <c r="W929" s="541" t="n">
        <f aca="false">IF($O929&gt;$W$4,IF($O929&gt;4,ROUND($H929*($O929+0.5)*2,2),0),0)</f>
        <v>0</v>
      </c>
      <c r="X929" s="558" t="str">
        <f aca="false">A929</f>
        <v>RN6</v>
      </c>
      <c r="Y929" s="560" t="n">
        <f aca="false">IF($D929=0.4,1.2,IF($D929=0.6,1.2,IF($D929=0.8,1.3,IF($D929=1,1.5,IF($D929=1.2,1.7,IF($D929&lt;=2,2,"--"))))))</f>
        <v>1.2</v>
      </c>
      <c r="Z929" s="564" t="s">
        <v>1151</v>
      </c>
      <c r="AA929" s="561" t="n">
        <f aca="false">Y929</f>
        <v>1.2</v>
      </c>
      <c r="AB929" s="543" t="n">
        <f aca="false">IF($Y929="--","--",I929)</f>
        <v>1.1</v>
      </c>
      <c r="AC929" s="544" t="n">
        <f aca="false">IF($Y929="--","--",IF(D929&gt;1.5,0.15,ROUND($D929*0.1,2)))</f>
        <v>0.04</v>
      </c>
      <c r="AD929" s="544" t="n">
        <f aca="false">IF($Y929="--","--",0.15)</f>
        <v>0.15</v>
      </c>
      <c r="AE929" s="545" t="n">
        <f aca="false">IF($Y929="--","--",ROUND(AB929+AC929+AD929,2))</f>
        <v>1.29</v>
      </c>
      <c r="AF929" s="565" t="n">
        <f aca="false">IF($Y929="--","--",IF($AB929&lt;=2,$Y929+1,($Y929+1)+ROUNDUP($AB929-2,0)*0.1))</f>
        <v>2.2</v>
      </c>
      <c r="AG929" s="566" t="n">
        <f aca="false">IF($D929=0.4,0.92,IF($D929=0.6,0.68,IF($D929=0.8,0.74,IF($D929=1,0.7,IF($D929=1.2,0.66,IF($D929=1.5,0.6,IF($D929&lt;=2,(2.4-(D929+0.3)),"--")))))))</f>
        <v>0.92</v>
      </c>
      <c r="AH929" s="547" t="n">
        <f aca="false">IF($Y929="--","--",IF($AE929&lt;=$W$4,ROUND(IF($AE929&lt;1.5,$AE929*$AF929*$AG929,1.5*$AF929*$AG929),2),0))</f>
        <v>2.61</v>
      </c>
      <c r="AI929" s="547" t="n">
        <f aca="false">IF($Y929="--","--",IF($AE929&gt;$W$4,ROUND(IF($AE929&lt;1.5,$AE929*$AF929*$AG929,1.5*$AF929*$AG929),2),0))</f>
        <v>0</v>
      </c>
      <c r="AJ929" s="547" t="n">
        <f aca="false">IF($Y929="--","--",IF($AE929&gt;$W$4,ROUND(IF($AE929&lt;1.5,0,IF($AE929&gt;3,1.5*$AF929*$AG929,($AE929-1.5)*$AF929*$AG929)),2),0))</f>
        <v>0</v>
      </c>
      <c r="AK929" s="547" t="n">
        <f aca="false">IF($Y929="--","--",IF($AE929&gt;$W$4,ROUND(IF($AE929&lt;3,0,IF($AE929&gt;4.5,1.5*$AF929*$AG929,($AE929-3)*$AF929*$AG929)),2),0))</f>
        <v>0</v>
      </c>
      <c r="AL929" s="547" t="n">
        <f aca="false">IF($Y929="--","--",IF($AE929&gt;$W$4,ROUND(IF($AE929&lt;4.5,0,IF($AE929&gt;6,($AE929-4.5)*$AF929*$AG929,($AE929-4.5)*$AF929*$AG929)),2),0))</f>
        <v>0</v>
      </c>
      <c r="AM929" s="544" t="n">
        <f aca="false">IF($Y929="--","--",IF($AE929&gt;$W$4,IF($AE929&lt;=4,ROUND(($AG929*4)*($AE929+0.5)*2,2),0),0))</f>
        <v>0</v>
      </c>
      <c r="AN929" s="548" t="n">
        <f aca="false">IF($Y929="--","--",IF($AE929&gt;$W$4,IF($AE929&gt;4,ROUND(($AG929*4)*($AE929+0.5)*2,2),0),0))</f>
        <v>0</v>
      </c>
      <c r="AO929" s="558" t="s">
        <v>1963</v>
      </c>
      <c r="AP929" s="570" t="s">
        <v>10</v>
      </c>
      <c r="AQ929" s="571" t="s">
        <v>1964</v>
      </c>
      <c r="AR929" s="560" t="n">
        <v>0.4</v>
      </c>
      <c r="AS929" s="561"/>
      <c r="AT929" s="561"/>
      <c r="AU929" s="562" t="n">
        <v>30</v>
      </c>
      <c r="AV929" s="560" t="n">
        <f aca="false">IF($Y929="--","--",Y929+0.2)</f>
        <v>1.4</v>
      </c>
      <c r="AW929" s="564" t="s">
        <v>1151</v>
      </c>
      <c r="AX929" s="561" t="n">
        <f aca="false">AV929</f>
        <v>1.4</v>
      </c>
      <c r="AY929" s="538" t="n">
        <f aca="false">IF(D929&gt;2,AU929,AU929-AV929)</f>
        <v>28.6</v>
      </c>
      <c r="AZ929" s="538" t="n">
        <f aca="false">N929</f>
        <v>0.1</v>
      </c>
      <c r="BA929" s="538" t="n">
        <f aca="false">P929</f>
        <v>1.08</v>
      </c>
      <c r="BB929" s="537" t="n">
        <f aca="false">IF(F929=0,IF(ROUND(AY929*(((N929*P929)+(((D929+M929*2)/6)*P929))-ROUND(((D929+M929*2)^2)*((PI()*96.379/(4*360))-((SIN((96.379/2)*PI()/180))*(COS((96.379/2)*PI()/180))/4)),4)),2),ROUND(AY929*(((N929*P929)+(((D929+M929*2)/4)*P929))-ROUND(((D929+M929*2)^2)*((PI()*120/(4*360))-((SIN((120/2)*PI()/180))*(COS((120/2)*PI()/180))/4)),4)),2)),0)</f>
        <v>5.78</v>
      </c>
      <c r="BC929" s="549" t="n">
        <f aca="false">IF(F929&gt;0,ROUND(AY929*N929*P929,2),0)</f>
        <v>0</v>
      </c>
      <c r="BD929" s="549" t="n">
        <f aca="false">SUM(Q929:U929,AH929:AL929)</f>
        <v>44.08</v>
      </c>
      <c r="BE929" s="549" t="n">
        <f aca="false">IF(F929=0,ROUND((PI()*((D929+M929*2)^2)/4)*AY929,2),ROUND((D929+M929*2)*(F929+M929*2)*AY929,2))</f>
        <v>5.18</v>
      </c>
      <c r="BF929" s="572" t="n">
        <f aca="false">IF(($I929+M929-0.15)&lt;=2,($I929+M929+0.15),IF(($I929+M929)&lt;=3,2.35,($I929+M929+0.2)-0.85))</f>
        <v>1.29</v>
      </c>
      <c r="BG929" s="572" t="n">
        <f aca="false">IF(D929&gt;2,(I929-F929-M929-0.11),IF(($I929+M929)&lt;=2,0,IF(($I929+M929)&gt;3,0.85,(I929+M929+0.2-BF929))))</f>
        <v>0</v>
      </c>
      <c r="BH929" s="572" t="n">
        <f aca="false">IF(D929&gt;2,ROUND(((1.42+0.4)+(0.91+0.4))*2*BG929,2),ROUND(AV929*AX929*BF929,2))</f>
        <v>2.53</v>
      </c>
      <c r="BI929" s="572" t="n">
        <f aca="false">ROUND(((PI()*0.9^2)/4)*BG929,2)</f>
        <v>0</v>
      </c>
      <c r="BJ929" s="550" t="n">
        <f aca="false">ROUND(BD929-BE929-BH929-BI929-BB929-BC929,2)</f>
        <v>30.59</v>
      </c>
      <c r="BK929" s="516"/>
    </row>
    <row r="930" customFormat="false" ht="14.25" hidden="false" customHeight="false" outlineLevel="0" collapsed="false">
      <c r="A930" s="530" t="s">
        <v>1964</v>
      </c>
      <c r="B930" s="531" t="s">
        <v>10</v>
      </c>
      <c r="C930" s="569" t="s">
        <v>1965</v>
      </c>
      <c r="D930" s="533" t="n">
        <v>0.4</v>
      </c>
      <c r="E930" s="534"/>
      <c r="F930" s="534"/>
      <c r="G930" s="533" t="s">
        <v>1150</v>
      </c>
      <c r="H930" s="535" t="n">
        <v>8</v>
      </c>
      <c r="I930" s="536" t="n">
        <v>1.184</v>
      </c>
      <c r="J930" s="536" t="n">
        <v>1.19</v>
      </c>
      <c r="K930" s="536" t="n">
        <v>1.29</v>
      </c>
      <c r="L930" s="537" t="n">
        <f aca="false">ROUND((I930+J930)/2,2)</f>
        <v>1.19</v>
      </c>
      <c r="M930" s="538" t="n">
        <f aca="false">IF(F930=0,ROUND($D930*0.1,2),IF(D930&gt;2.8,0.18,0.15))</f>
        <v>0.04</v>
      </c>
      <c r="N930" s="538" t="n">
        <f aca="false">IF(F930=0,IF(ROUND($D930/4,2),IF(ROUND(($D930*1.2)/6,2)&lt;0.1,0.1,ROUND(($D930*1.2)/6,2))),0.5)</f>
        <v>0.1</v>
      </c>
      <c r="O930" s="537" t="n">
        <f aca="false">L930+M930+N930</f>
        <v>1.33</v>
      </c>
      <c r="P930" s="537" t="n">
        <f aca="false">IF(O930&lt;2,(D930+M930*2)+0.6,(D930+M930*2)+0.6+ROUNDUP(O930-2,0)*0.1)</f>
        <v>1.08</v>
      </c>
      <c r="Q930" s="539" t="n">
        <f aca="false">IF($O930&lt;=$W$4,ROUND(IF($O930&lt;1.5,$O930*$H930*$P930,1.5*$H930*$P930),2),0)</f>
        <v>11.49</v>
      </c>
      <c r="R930" s="539" t="n">
        <f aca="false">IF($O930&gt;$W$4,ROUND(IF($O930&lt;1.5,$O930*$H930*$P930,1.5*$H930*$P930),2),0)</f>
        <v>0</v>
      </c>
      <c r="S930" s="539" t="n">
        <f aca="false">IF($O930&gt;$W$4,ROUND(IF($O930&lt;1.5,0,IF($O930&gt;3,1.5*$H930*$P930,($O930-1.5)*$H930*$P930)),2),0)</f>
        <v>0</v>
      </c>
      <c r="T930" s="539" t="n">
        <f aca="false">IF($O930&gt;$W$4,ROUND(IF($O930&lt;3,0,IF($O930&gt;4.5,1.5*$H930*$P930,($O930-3)*$H930*$P930)),2),0)</f>
        <v>0</v>
      </c>
      <c r="U930" s="539" t="n">
        <f aca="false">IF($O930&gt;$W$4,ROUND(IF($O930&lt;4.5,0,IF($O930&gt;6,($O930-4.5)*$H930*$P930,($O930-4.5)*$H930*$P930)),2),0)</f>
        <v>0</v>
      </c>
      <c r="V930" s="540" t="n">
        <f aca="false">IF($O930&gt;$W$4,IF($O930&lt;=4,ROUND($H930*($O930+0.5)*2,2),0),0)</f>
        <v>0</v>
      </c>
      <c r="W930" s="541" t="n">
        <f aca="false">IF($O930&gt;$W$4,IF($O930&gt;4,ROUND($H930*($O930+0.5)*2,2),0),0)</f>
        <v>0</v>
      </c>
      <c r="X930" s="530" t="str">
        <f aca="false">A930</f>
        <v>RN7</v>
      </c>
      <c r="Y930" s="533" t="n">
        <f aca="false">IF($D930=0.4,1.2,IF($D930=0.6,1.2,IF($D930=0.8,1.3,IF($D930=1,1.5,IF($D930=1.2,1.7,IF($D930&lt;=2,2,"--"))))))</f>
        <v>1.2</v>
      </c>
      <c r="Z930" s="542" t="s">
        <v>1151</v>
      </c>
      <c r="AA930" s="534" t="n">
        <f aca="false">Y930</f>
        <v>1.2</v>
      </c>
      <c r="AB930" s="543" t="n">
        <f aca="false">IF($Y930="--","--",I930)</f>
        <v>1.184</v>
      </c>
      <c r="AC930" s="544" t="n">
        <f aca="false">IF($Y930="--","--",IF(D930&gt;1.5,0.15,ROUND($D930*0.1,2)))</f>
        <v>0.04</v>
      </c>
      <c r="AD930" s="544" t="n">
        <f aca="false">IF($Y930="--","--",0.15)</f>
        <v>0.15</v>
      </c>
      <c r="AE930" s="545" t="n">
        <f aca="false">IF($Y930="--","--",ROUND(AB930+AC930+AD930,2))</f>
        <v>1.37</v>
      </c>
      <c r="AF930" s="545" t="n">
        <f aca="false">IF($Y930="--","--",IF($AB930&lt;=2,$Y930+1,($Y930+1)+ROUNDUP($AB930-2,0)*0.1))</f>
        <v>2.2</v>
      </c>
      <c r="AG930" s="546" t="n">
        <f aca="false">IF($D930=0.4,0.92,IF($D930=0.6,0.68,IF($D930=0.8,0.74,IF($D930=1,0.7,IF($D930=1.2,0.66,IF($D930=1.5,0.6,IF($D930&lt;=2,(2.4-(D930+0.3)),"--")))))))</f>
        <v>0.92</v>
      </c>
      <c r="AH930" s="547" t="n">
        <f aca="false">IF($Y930="--","--",IF($AE930&lt;=$W$4,ROUND(IF($AE930&lt;1.5,$AE930*$AF930*$AG930,1.5*$AF930*$AG930),2),0))</f>
        <v>2.77</v>
      </c>
      <c r="AI930" s="547" t="n">
        <f aca="false">IF($Y930="--","--",IF($AE930&gt;$W$4,ROUND(IF($AE930&lt;1.5,$AE930*$AF930*$AG930,1.5*$AF930*$AG930),2),0))</f>
        <v>0</v>
      </c>
      <c r="AJ930" s="547" t="n">
        <f aca="false">IF($Y930="--","--",IF($AE930&gt;$W$4,ROUND(IF($AE930&lt;1.5,0,IF($AE930&gt;3,1.5*$AF930*$AG930,($AE930-1.5)*$AF930*$AG930)),2),0))</f>
        <v>0</v>
      </c>
      <c r="AK930" s="547" t="n">
        <f aca="false">IF($Y930="--","--",IF($AE930&gt;$W$4,ROUND(IF($AE930&lt;3,0,IF($AE930&gt;4.5,1.5*$AF930*$AG930,($AE930-3)*$AF930*$AG930)),2),0))</f>
        <v>0</v>
      </c>
      <c r="AL930" s="547" t="n">
        <f aca="false">IF($Y930="--","--",IF($AE930&gt;$W$4,ROUND(IF($AE930&lt;4.5,0,IF($AE930&gt;6,($AE930-4.5)*$AF930*$AG930,($AE930-4.5)*$AF930*$AG930)),2),0))</f>
        <v>0</v>
      </c>
      <c r="AM930" s="544" t="n">
        <f aca="false">IF($Y930="--","--",IF($AE930&gt;$W$4,IF($AE930&lt;=4,ROUND(($AG930*4)*($AE930+0.5)*2,2),0),0))</f>
        <v>0</v>
      </c>
      <c r="AN930" s="548" t="n">
        <f aca="false">IF($Y930="--","--",IF($AE930&gt;$W$4,IF($AE930&gt;4,ROUND(($AG930*4)*($AE930+0.5)*2,2),0),0))</f>
        <v>0</v>
      </c>
      <c r="AO930" s="530" t="s">
        <v>1964</v>
      </c>
      <c r="AP930" s="531" t="s">
        <v>10</v>
      </c>
      <c r="AQ930" s="569" t="s">
        <v>1965</v>
      </c>
      <c r="AR930" s="533" t="n">
        <v>0.4</v>
      </c>
      <c r="AS930" s="534"/>
      <c r="AT930" s="534"/>
      <c r="AU930" s="535" t="n">
        <v>8</v>
      </c>
      <c r="AV930" s="533" t="n">
        <f aca="false">IF($Y930="--","--",Y930+0.2)</f>
        <v>1.4</v>
      </c>
      <c r="AW930" s="542" t="s">
        <v>1151</v>
      </c>
      <c r="AX930" s="534" t="n">
        <f aca="false">AV930</f>
        <v>1.4</v>
      </c>
      <c r="AY930" s="538" t="n">
        <f aca="false">IF(D930&gt;2,AU930,AU930-AV930)</f>
        <v>6.6</v>
      </c>
      <c r="AZ930" s="538" t="n">
        <f aca="false">N930</f>
        <v>0.1</v>
      </c>
      <c r="BA930" s="538" t="n">
        <f aca="false">P930</f>
        <v>1.08</v>
      </c>
      <c r="BB930" s="537" t="n">
        <f aca="false">IF(F930=0,IF(ROUND(AY930*(((N930*P930)+(((D930+M930*2)/6)*P930))-ROUND(((D930+M930*2)^2)*((PI()*96.379/(4*360))-((SIN((96.379/2)*PI()/180))*(COS((96.379/2)*PI()/180))/4)),4)),2),ROUND(AY930*(((N930*P930)+(((D930+M930*2)/4)*P930))-ROUND(((D930+M930*2)^2)*((PI()*120/(4*360))-((SIN((120/2)*PI()/180))*(COS((120/2)*PI()/180))/4)),4)),2)),0)</f>
        <v>1.33</v>
      </c>
      <c r="BC930" s="549" t="n">
        <f aca="false">IF(F930&gt;0,ROUND(AY930*N930*P930,2),0)</f>
        <v>0</v>
      </c>
      <c r="BD930" s="549" t="n">
        <f aca="false">SUM(Q930:U930,AH930:AL930)</f>
        <v>14.26</v>
      </c>
      <c r="BE930" s="549" t="n">
        <f aca="false">IF(F930=0,ROUND((PI()*((D930+M930*2)^2)/4)*AY930,2),ROUND((D930+M930*2)*(F930+M930*2)*AY930,2))</f>
        <v>1.19</v>
      </c>
      <c r="BF930" s="572" t="n">
        <f aca="false">IF(($I930+M930-0.15)&lt;=2,($I930+M930+0.15),IF(($I930+M930)&lt;=3,2.35,($I930+M930+0.2)-0.85))</f>
        <v>1.374</v>
      </c>
      <c r="BG930" s="572" t="n">
        <f aca="false">IF(D930&gt;2,(I930-F930-M930-0.11),IF(($I930+M930)&lt;=2,0,IF(($I930+M930)&gt;3,0.85,(I930+M930+0.2-BF930))))</f>
        <v>0</v>
      </c>
      <c r="BH930" s="572" t="n">
        <f aca="false">IF(D930&gt;2,ROUND(((1.42+0.4)+(0.91+0.4))*2*BG930,2),ROUND(AV930*AX930*BF930,2))</f>
        <v>2.69</v>
      </c>
      <c r="BI930" s="572" t="n">
        <f aca="false">ROUND(((PI()*0.9^2)/4)*BG930,2)</f>
        <v>0</v>
      </c>
      <c r="BJ930" s="550" t="n">
        <f aca="false">ROUND(BD930-BE930-BH930-BI930-BB930-BC930,2)</f>
        <v>9.05</v>
      </c>
      <c r="BK930" s="516"/>
    </row>
    <row r="931" customFormat="false" ht="14.25" hidden="false" customHeight="false" outlineLevel="0" collapsed="false">
      <c r="A931" s="503"/>
      <c r="B931" s="504"/>
      <c r="C931" s="604"/>
      <c r="D931" s="505"/>
      <c r="E931" s="505"/>
      <c r="F931" s="505"/>
      <c r="G931" s="505"/>
      <c r="H931" s="507"/>
      <c r="I931" s="508"/>
      <c r="J931" s="508"/>
      <c r="K931" s="508"/>
      <c r="L931" s="509"/>
      <c r="M931" s="510"/>
      <c r="N931" s="510"/>
      <c r="O931" s="509"/>
      <c r="P931" s="509"/>
      <c r="Q931" s="511"/>
      <c r="R931" s="511"/>
      <c r="S931" s="511"/>
      <c r="T931" s="511"/>
      <c r="U931" s="511"/>
      <c r="V931" s="512"/>
      <c r="W931" s="513"/>
      <c r="X931" s="503"/>
      <c r="Y931" s="505"/>
      <c r="Z931" s="551"/>
      <c r="AA931" s="505"/>
      <c r="AB931" s="552"/>
      <c r="AC931" s="553"/>
      <c r="AD931" s="553"/>
      <c r="AE931" s="554"/>
      <c r="AF931" s="554"/>
      <c r="AG931" s="551"/>
      <c r="AH931" s="555"/>
      <c r="AI931" s="555"/>
      <c r="AJ931" s="555"/>
      <c r="AK931" s="555"/>
      <c r="AL931" s="555"/>
      <c r="AM931" s="553"/>
      <c r="AN931" s="556"/>
      <c r="AO931" s="503"/>
      <c r="AP931" s="504"/>
      <c r="AQ931" s="604"/>
      <c r="AR931" s="505"/>
      <c r="AS931" s="505"/>
      <c r="AT931" s="505"/>
      <c r="AU931" s="507"/>
      <c r="AV931" s="505"/>
      <c r="AW931" s="551"/>
      <c r="AX931" s="505"/>
      <c r="AY931" s="510"/>
      <c r="AZ931" s="510"/>
      <c r="BA931" s="510"/>
      <c r="BB931" s="509"/>
      <c r="BC931" s="509"/>
      <c r="BD931" s="509"/>
      <c r="BE931" s="509"/>
      <c r="BF931" s="511"/>
      <c r="BG931" s="511"/>
      <c r="BH931" s="511"/>
      <c r="BI931" s="511"/>
      <c r="BJ931" s="515"/>
      <c r="BK931" s="516"/>
    </row>
    <row r="932" s="456" customFormat="true" ht="14.25" hidden="false" customHeight="false" outlineLevel="0" collapsed="false">
      <c r="A932" s="517" t="s">
        <v>1966</v>
      </c>
      <c r="B932" s="504"/>
      <c r="C932" s="504"/>
      <c r="D932" s="505"/>
      <c r="E932" s="505"/>
      <c r="F932" s="505"/>
      <c r="G932" s="506"/>
      <c r="H932" s="507"/>
      <c r="I932" s="508"/>
      <c r="J932" s="508"/>
      <c r="K932" s="508"/>
      <c r="L932" s="509"/>
      <c r="M932" s="510"/>
      <c r="N932" s="510"/>
      <c r="O932" s="509"/>
      <c r="P932" s="509"/>
      <c r="Q932" s="511"/>
      <c r="R932" s="511"/>
      <c r="S932" s="511"/>
      <c r="T932" s="511"/>
      <c r="U932" s="511"/>
      <c r="V932" s="512"/>
      <c r="W932" s="513"/>
      <c r="X932" s="518" t="str">
        <f aca="false">$A932</f>
        <v>BACIA RO - BACIA ROMANA (O)</v>
      </c>
      <c r="Y932" s="505"/>
      <c r="Z932" s="551"/>
      <c r="AA932" s="505"/>
      <c r="AB932" s="552"/>
      <c r="AC932" s="553"/>
      <c r="AD932" s="553"/>
      <c r="AE932" s="554"/>
      <c r="AF932" s="554"/>
      <c r="AG932" s="551"/>
      <c r="AH932" s="555"/>
      <c r="AI932" s="555"/>
      <c r="AJ932" s="555"/>
      <c r="AK932" s="555"/>
      <c r="AL932" s="555"/>
      <c r="AM932" s="553"/>
      <c r="AN932" s="556"/>
      <c r="AO932" s="518" t="str">
        <f aca="false">$A932</f>
        <v>BACIA RO - BACIA ROMANA (O)</v>
      </c>
      <c r="AP932" s="504"/>
      <c r="AQ932" s="504"/>
      <c r="AR932" s="505"/>
      <c r="AS932" s="505"/>
      <c r="AT932" s="505"/>
      <c r="AU932" s="507"/>
      <c r="AV932" s="506"/>
      <c r="AW932" s="506"/>
      <c r="AX932" s="506"/>
      <c r="AY932" s="510"/>
      <c r="AZ932" s="510"/>
      <c r="BA932" s="510"/>
      <c r="BB932" s="509"/>
      <c r="BC932" s="509"/>
      <c r="BD932" s="509"/>
      <c r="BE932" s="509"/>
      <c r="BF932" s="509"/>
      <c r="BG932" s="509"/>
      <c r="BH932" s="509"/>
      <c r="BI932" s="509"/>
      <c r="BJ932" s="515"/>
      <c r="BK932" s="516"/>
    </row>
    <row r="933" customFormat="false" ht="14.25" hidden="false" customHeight="false" outlineLevel="0" collapsed="false">
      <c r="A933" s="557" t="s">
        <v>1967</v>
      </c>
      <c r="B933" s="504"/>
      <c r="C933" s="504"/>
      <c r="D933" s="505"/>
      <c r="E933" s="505"/>
      <c r="F933" s="505"/>
      <c r="G933" s="506"/>
      <c r="H933" s="507"/>
      <c r="I933" s="508"/>
      <c r="J933" s="508"/>
      <c r="K933" s="508"/>
      <c r="L933" s="509"/>
      <c r="M933" s="510"/>
      <c r="N933" s="510"/>
      <c r="O933" s="509"/>
      <c r="P933" s="509"/>
      <c r="Q933" s="511"/>
      <c r="R933" s="511"/>
      <c r="S933" s="511"/>
      <c r="T933" s="511"/>
      <c r="U933" s="511"/>
      <c r="V933" s="512"/>
      <c r="W933" s="513"/>
      <c r="X933" s="528" t="str">
        <f aca="false">$A933</f>
        <v>Rua Jaerth Medeiros</v>
      </c>
      <c r="Y933" s="522"/>
      <c r="Z933" s="522"/>
      <c r="AA933" s="522"/>
      <c r="AB933" s="525"/>
      <c r="AC933" s="525"/>
      <c r="AD933" s="525"/>
      <c r="AE933" s="525"/>
      <c r="AF933" s="523"/>
      <c r="AG933" s="525"/>
      <c r="AH933" s="525"/>
      <c r="AI933" s="525"/>
      <c r="AJ933" s="525"/>
      <c r="AK933" s="525"/>
      <c r="AL933" s="525"/>
      <c r="AM933" s="525"/>
      <c r="AN933" s="527"/>
      <c r="AO933" s="557" t="str">
        <f aca="false">$A933</f>
        <v>Rua Jaerth Medeiros</v>
      </c>
      <c r="AP933" s="504"/>
      <c r="AQ933" s="504"/>
      <c r="AR933" s="505"/>
      <c r="AS933" s="505"/>
      <c r="AT933" s="505"/>
      <c r="AU933" s="507"/>
      <c r="AV933" s="506"/>
      <c r="AW933" s="506"/>
      <c r="AX933" s="506"/>
      <c r="AY933" s="510"/>
      <c r="AZ933" s="510"/>
      <c r="BA933" s="510"/>
      <c r="BB933" s="509"/>
      <c r="BC933" s="509"/>
      <c r="BD933" s="509"/>
      <c r="BE933" s="509"/>
      <c r="BF933" s="509"/>
      <c r="BG933" s="509"/>
      <c r="BH933" s="509"/>
      <c r="BI933" s="509"/>
      <c r="BJ933" s="515"/>
      <c r="BK933" s="516"/>
    </row>
    <row r="934" customFormat="false" ht="14.25" hidden="false" customHeight="false" outlineLevel="0" collapsed="false">
      <c r="A934" s="558" t="s">
        <v>1968</v>
      </c>
      <c r="B934" s="570" t="s">
        <v>10</v>
      </c>
      <c r="C934" s="571" t="s">
        <v>1969</v>
      </c>
      <c r="D934" s="560" t="n">
        <v>0.4</v>
      </c>
      <c r="E934" s="561"/>
      <c r="F934" s="561"/>
      <c r="G934" s="560" t="s">
        <v>1150</v>
      </c>
      <c r="H934" s="562" t="n">
        <v>35</v>
      </c>
      <c r="I934" s="563" t="n">
        <v>1.167</v>
      </c>
      <c r="J934" s="563" t="n">
        <v>1.167</v>
      </c>
      <c r="K934" s="536" t="n">
        <v>0</v>
      </c>
      <c r="L934" s="537" t="n">
        <f aca="false">ROUND((I934+J934)/2,2)</f>
        <v>1.17</v>
      </c>
      <c r="M934" s="538" t="n">
        <f aca="false">IF(F934=0,ROUND($D934*0.1,2),IF(D934&gt;2.8,0.18,0.15))</f>
        <v>0.04</v>
      </c>
      <c r="N934" s="538" t="n">
        <f aca="false">IF(F934=0,IF(ROUND($D934/4,2),IF(ROUND(($D934*1.2)/6,2)&lt;0.1,0.1,ROUND(($D934*1.2)/6,2))),0.5)</f>
        <v>0.1</v>
      </c>
      <c r="O934" s="537" t="n">
        <f aca="false">L934+M934+N934</f>
        <v>1.31</v>
      </c>
      <c r="P934" s="537" t="n">
        <f aca="false">IF(O934&lt;2,(D934+M934*2)+0.6,(D934+M934*2)+0.6+ROUNDUP(O934-2,0)*0.1)</f>
        <v>1.08</v>
      </c>
      <c r="Q934" s="539" t="n">
        <f aca="false">IF($O934&lt;=$W$4,ROUND(IF($O934&lt;1.5,$O934*$H934*$P934,1.5*$H934*$P934),2),0)</f>
        <v>49.52</v>
      </c>
      <c r="R934" s="539" t="n">
        <f aca="false">IF($O934&gt;$W$4,ROUND(IF($O934&lt;1.5,$O934*$H934*$P934,1.5*$H934*$P934),2),0)</f>
        <v>0</v>
      </c>
      <c r="S934" s="539" t="n">
        <f aca="false">IF($O934&gt;$W$4,ROUND(IF($O934&lt;1.5,0,IF($O934&gt;3,1.5*$H934*$P934,($O934-1.5)*$H934*$P934)),2),0)</f>
        <v>0</v>
      </c>
      <c r="T934" s="539" t="n">
        <f aca="false">IF($O934&gt;$W$4,ROUND(IF($O934&lt;3,0,IF($O934&gt;4.5,1.5*$H934*$P934,($O934-3)*$H934*$P934)),2),0)</f>
        <v>0</v>
      </c>
      <c r="U934" s="539" t="n">
        <f aca="false">IF($O934&gt;$W$4,ROUND(IF($O934&lt;4.5,0,IF($O934&gt;6,($O934-4.5)*$H934*$P934,($O934-4.5)*$H934*$P934)),2),0)</f>
        <v>0</v>
      </c>
      <c r="V934" s="540" t="n">
        <f aca="false">IF($O934&gt;$W$4,IF($O934&lt;=4,ROUND($H934*($O934+0.5)*2,2),0),0)</f>
        <v>0</v>
      </c>
      <c r="W934" s="541" t="n">
        <f aca="false">IF($O934&gt;$W$4,IF($O934&gt;4,ROUND($H934*($O934+0.5)*2,2),0),0)</f>
        <v>0</v>
      </c>
      <c r="X934" s="558" t="str">
        <f aca="false">A934</f>
        <v>RO1</v>
      </c>
      <c r="Y934" s="560" t="n">
        <f aca="false">IF($D934=0.4,1.2,IF($D934=0.6,1.2,IF($D934=0.8,1.3,IF($D934=1,1.5,IF($D934=1.2,1.7,IF($D934&lt;=2,2,"--"))))))</f>
        <v>1.2</v>
      </c>
      <c r="Z934" s="564" t="s">
        <v>1151</v>
      </c>
      <c r="AA934" s="561" t="n">
        <f aca="false">Y934</f>
        <v>1.2</v>
      </c>
      <c r="AB934" s="543" t="n">
        <f aca="false">IF($Y934="--","--",I934)</f>
        <v>1.167</v>
      </c>
      <c r="AC934" s="544" t="n">
        <f aca="false">IF($Y934="--","--",IF(D934&gt;1.5,0.15,ROUND($D934*0.1,2)))</f>
        <v>0.04</v>
      </c>
      <c r="AD934" s="544" t="n">
        <f aca="false">IF($Y934="--","--",0.15)</f>
        <v>0.15</v>
      </c>
      <c r="AE934" s="545" t="n">
        <f aca="false">IF($Y934="--","--",ROUND(AB934+AC934+AD934,2))</f>
        <v>1.36</v>
      </c>
      <c r="AF934" s="565" t="n">
        <f aca="false">IF($Y934="--","--",IF($AB934&lt;=2,$Y934+1,($Y934+1)+ROUNDUP($AB934-2,0)*0.1))</f>
        <v>2.2</v>
      </c>
      <c r="AG934" s="566" t="n">
        <f aca="false">IF($D934=0.4,0.92,IF($D934=0.6,0.68,IF($D934=0.8,0.74,IF($D934=1,0.7,IF($D934=1.2,0.66,IF($D934=1.5,0.6,IF($D934&lt;=2,(2.4-(D934+0.3)),"--")))))))</f>
        <v>0.92</v>
      </c>
      <c r="AH934" s="547" t="n">
        <f aca="false">IF($Y934="--","--",IF($AE934&lt;=$W$4,ROUND(IF($AE934&lt;1.5,$AE934*$AF934*$AG934,1.5*$AF934*$AG934),2),0))</f>
        <v>2.75</v>
      </c>
      <c r="AI934" s="547" t="n">
        <f aca="false">IF($Y934="--","--",IF($AE934&gt;$W$4,ROUND(IF($AE934&lt;1.5,$AE934*$AF934*$AG934,1.5*$AF934*$AG934),2),0))</f>
        <v>0</v>
      </c>
      <c r="AJ934" s="547" t="n">
        <f aca="false">IF($Y934="--","--",IF($AE934&gt;$W$4,ROUND(IF($AE934&lt;1.5,0,IF($AE934&gt;3,1.5*$AF934*$AG934,($AE934-1.5)*$AF934*$AG934)),2),0))</f>
        <v>0</v>
      </c>
      <c r="AK934" s="547" t="n">
        <f aca="false">IF($Y934="--","--",IF($AE934&gt;$W$4,ROUND(IF($AE934&lt;3,0,IF($AE934&gt;4.5,1.5*$AF934*$AG934,($AE934-3)*$AF934*$AG934)),2),0))</f>
        <v>0</v>
      </c>
      <c r="AL934" s="547" t="n">
        <f aca="false">IF($Y934="--","--",IF($AE934&gt;$W$4,ROUND(IF($AE934&lt;4.5,0,IF($AE934&gt;6,($AE934-4.5)*$AF934*$AG934,($AE934-4.5)*$AF934*$AG934)),2),0))</f>
        <v>0</v>
      </c>
      <c r="AM934" s="544" t="n">
        <f aca="false">IF($Y934="--","--",IF($AE934&gt;$W$4,IF($AE934&lt;=4,ROUND(($AG934*4)*($AE934+0.5)*2,2),0),0))</f>
        <v>0</v>
      </c>
      <c r="AN934" s="548" t="n">
        <f aca="false">IF($Y934="--","--",IF($AE934&gt;$W$4,IF($AE934&gt;4,ROUND(($AG934*4)*($AE934+0.5)*2,2),0),0))</f>
        <v>0</v>
      </c>
      <c r="AO934" s="558" t="s">
        <v>1968</v>
      </c>
      <c r="AP934" s="570" t="s">
        <v>10</v>
      </c>
      <c r="AQ934" s="571" t="s">
        <v>1969</v>
      </c>
      <c r="AR934" s="560" t="n">
        <v>0.4</v>
      </c>
      <c r="AS934" s="561"/>
      <c r="AT934" s="561"/>
      <c r="AU934" s="562" t="n">
        <v>35</v>
      </c>
      <c r="AV934" s="560" t="n">
        <f aca="false">IF($Y934="--","--",Y934+0.2)</f>
        <v>1.4</v>
      </c>
      <c r="AW934" s="564" t="s">
        <v>1151</v>
      </c>
      <c r="AX934" s="561" t="n">
        <f aca="false">AV934</f>
        <v>1.4</v>
      </c>
      <c r="AY934" s="538" t="n">
        <f aca="false">IF(D934&gt;2,AU934,AU934-AV934)</f>
        <v>33.6</v>
      </c>
      <c r="AZ934" s="538" t="n">
        <f aca="false">N934</f>
        <v>0.1</v>
      </c>
      <c r="BA934" s="538" t="n">
        <f aca="false">P934</f>
        <v>1.08</v>
      </c>
      <c r="BB934" s="537" t="n">
        <f aca="false">IF(F934=0,IF(ROUND(AY934*(((N934*P934)+(((D934+M934*2)/6)*P934))-ROUND(((D934+M934*2)^2)*((PI()*96.379/(4*360))-((SIN((96.379/2)*PI()/180))*(COS((96.379/2)*PI()/180))/4)),4)),2),ROUND(AY934*(((N934*P934)+(((D934+M934*2)/4)*P934))-ROUND(((D934+M934*2)^2)*((PI()*120/(4*360))-((SIN((120/2)*PI()/180))*(COS((120/2)*PI()/180))/4)),4)),2)),0)</f>
        <v>6.79</v>
      </c>
      <c r="BC934" s="549" t="n">
        <f aca="false">IF(F934&gt;0,ROUND(AY934*N934*P934,2),0)</f>
        <v>0</v>
      </c>
      <c r="BD934" s="549" t="n">
        <f aca="false">SUM(Q934:U934,AH934:AL934)</f>
        <v>52.27</v>
      </c>
      <c r="BE934" s="549" t="n">
        <f aca="false">IF(F934=0,ROUND((PI()*((D934+M934*2)^2)/4)*AY934,2),ROUND((D934+M934*2)*(F934+M934*2)*AY934,2))</f>
        <v>6.08</v>
      </c>
      <c r="BF934" s="572" t="n">
        <f aca="false">IF(($I934+M934-0.15)&lt;=2,($I934+M934+0.15),IF(($I934+M934)&lt;=3,2.35,($I934+M934+0.2)-0.85))</f>
        <v>1.357</v>
      </c>
      <c r="BG934" s="572" t="n">
        <f aca="false">IF(D934&gt;2,(I934-F934-M934-0.11),IF(($I934+M934)&lt;=2,0,IF(($I934+M934)&gt;3,0.85,(I934+M934+0.2-BF934))))</f>
        <v>0</v>
      </c>
      <c r="BH934" s="572" t="n">
        <f aca="false">IF(D934&gt;2,ROUND(((1.42+0.4)+(0.91+0.4))*2*BG934,2),ROUND(AV934*AX934*BF934,2))</f>
        <v>2.66</v>
      </c>
      <c r="BI934" s="572" t="n">
        <f aca="false">ROUND(((PI()*0.9^2)/4)*BG934,2)</f>
        <v>0</v>
      </c>
      <c r="BJ934" s="550" t="n">
        <f aca="false">ROUND(BD934-BE934-BH934-BI934-BB934-BC934,2)</f>
        <v>36.74</v>
      </c>
      <c r="BK934" s="516"/>
    </row>
    <row r="935" customFormat="false" ht="14.25" hidden="false" customHeight="false" outlineLevel="0" collapsed="false">
      <c r="A935" s="558" t="s">
        <v>1969</v>
      </c>
      <c r="B935" s="570" t="s">
        <v>10</v>
      </c>
      <c r="C935" s="571" t="s">
        <v>1970</v>
      </c>
      <c r="D935" s="560" t="n">
        <v>0.4</v>
      </c>
      <c r="E935" s="561"/>
      <c r="F935" s="561"/>
      <c r="G935" s="560" t="s">
        <v>1150</v>
      </c>
      <c r="H935" s="562" t="n">
        <v>35</v>
      </c>
      <c r="I935" s="563" t="n">
        <v>1.167</v>
      </c>
      <c r="J935" s="563" t="n">
        <v>1.1566</v>
      </c>
      <c r="K935" s="536" t="n">
        <v>0</v>
      </c>
      <c r="L935" s="537" t="n">
        <f aca="false">ROUND((I935+J935)/2,2)</f>
        <v>1.16</v>
      </c>
      <c r="M935" s="538" t="n">
        <f aca="false">IF(F935=0,ROUND($D935*0.1,2),IF(D935&gt;2.8,0.18,0.15))</f>
        <v>0.04</v>
      </c>
      <c r="N935" s="538" t="n">
        <f aca="false">IF(F935=0,IF(ROUND($D935/4,2),IF(ROUND(($D935*1.2)/6,2)&lt;0.1,0.1,ROUND(($D935*1.2)/6,2))),0.5)</f>
        <v>0.1</v>
      </c>
      <c r="O935" s="537" t="n">
        <f aca="false">L935+M935+N935</f>
        <v>1.3</v>
      </c>
      <c r="P935" s="537" t="n">
        <f aca="false">IF(O935&lt;2,(D935+M935*2)+0.6,(D935+M935*2)+0.6+ROUNDUP(O935-2,0)*0.1)</f>
        <v>1.08</v>
      </c>
      <c r="Q935" s="539" t="n">
        <f aca="false">IF($O935&lt;=$W$4,ROUND(IF($O935&lt;1.5,$O935*$H935*$P935,1.5*$H935*$P935),2),0)</f>
        <v>49.14</v>
      </c>
      <c r="R935" s="539" t="n">
        <f aca="false">IF($O935&gt;$W$4,ROUND(IF($O935&lt;1.5,$O935*$H935*$P935,1.5*$H935*$P935),2),0)</f>
        <v>0</v>
      </c>
      <c r="S935" s="539" t="n">
        <f aca="false">IF($O935&gt;$W$4,ROUND(IF($O935&lt;1.5,0,IF($O935&gt;3,1.5*$H935*$P935,($O935-1.5)*$H935*$P935)),2),0)</f>
        <v>0</v>
      </c>
      <c r="T935" s="539" t="n">
        <f aca="false">IF($O935&gt;$W$4,ROUND(IF($O935&lt;3,0,IF($O935&gt;4.5,1.5*$H935*$P935,($O935-3)*$H935*$P935)),2),0)</f>
        <v>0</v>
      </c>
      <c r="U935" s="539" t="n">
        <f aca="false">IF($O935&gt;$W$4,ROUND(IF($O935&lt;4.5,0,IF($O935&gt;6,($O935-4.5)*$H935*$P935,($O935-4.5)*$H935*$P935)),2),0)</f>
        <v>0</v>
      </c>
      <c r="V935" s="540" t="n">
        <f aca="false">IF($O935&gt;$W$4,IF($O935&lt;=4,ROUND($H935*($O935+0.5)*2,2),0),0)</f>
        <v>0</v>
      </c>
      <c r="W935" s="541" t="n">
        <f aca="false">IF($O935&gt;$W$4,IF($O935&gt;4,ROUND($H935*($O935+0.5)*2,2),0),0)</f>
        <v>0</v>
      </c>
      <c r="X935" s="558" t="str">
        <f aca="false">A935</f>
        <v>RO2</v>
      </c>
      <c r="Y935" s="560" t="n">
        <f aca="false">IF($D935=0.4,1.2,IF($D935=0.6,1.2,IF($D935=0.8,1.3,IF($D935=1,1.5,IF($D935=1.2,1.7,IF($D935&lt;=2,2,"--"))))))</f>
        <v>1.2</v>
      </c>
      <c r="Z935" s="564" t="s">
        <v>1151</v>
      </c>
      <c r="AA935" s="561" t="n">
        <f aca="false">Y935</f>
        <v>1.2</v>
      </c>
      <c r="AB935" s="543" t="n">
        <f aca="false">IF($Y935="--","--",I935)</f>
        <v>1.167</v>
      </c>
      <c r="AC935" s="544" t="n">
        <f aca="false">IF($Y935="--","--",IF(D935&gt;1.5,0.15,ROUND($D935*0.1,2)))</f>
        <v>0.04</v>
      </c>
      <c r="AD935" s="544" t="n">
        <f aca="false">IF($Y935="--","--",0.15)</f>
        <v>0.15</v>
      </c>
      <c r="AE935" s="545" t="n">
        <f aca="false">IF($Y935="--","--",ROUND(AB935+AC935+AD935,2))</f>
        <v>1.36</v>
      </c>
      <c r="AF935" s="565" t="n">
        <f aca="false">IF($Y935="--","--",IF($AB935&lt;=2,$Y935+1,($Y935+1)+ROUNDUP($AB935-2,0)*0.1))</f>
        <v>2.2</v>
      </c>
      <c r="AG935" s="566" t="n">
        <f aca="false">IF($D935=0.4,0.92,IF($D935=0.6,0.68,IF($D935=0.8,0.74,IF($D935=1,0.7,IF($D935=1.2,0.66,IF($D935=1.5,0.6,IF($D935&lt;=2,(2.4-(D935+0.3)),"--")))))))</f>
        <v>0.92</v>
      </c>
      <c r="AH935" s="547" t="n">
        <f aca="false">IF($Y935="--","--",IF($AE935&lt;=$W$4,ROUND(IF($AE935&lt;1.5,$AE935*$AF935*$AG935,1.5*$AF935*$AG935),2),0))</f>
        <v>2.75</v>
      </c>
      <c r="AI935" s="547" t="n">
        <f aca="false">IF($Y935="--","--",IF($AE935&gt;$W$4,ROUND(IF($AE935&lt;1.5,$AE935*$AF935*$AG935,1.5*$AF935*$AG935),2),0))</f>
        <v>0</v>
      </c>
      <c r="AJ935" s="547" t="n">
        <f aca="false">IF($Y935="--","--",IF($AE935&gt;$W$4,ROUND(IF($AE935&lt;1.5,0,IF($AE935&gt;3,1.5*$AF935*$AG935,($AE935-1.5)*$AF935*$AG935)),2),0))</f>
        <v>0</v>
      </c>
      <c r="AK935" s="547" t="n">
        <f aca="false">IF($Y935="--","--",IF($AE935&gt;$W$4,ROUND(IF($AE935&lt;3,0,IF($AE935&gt;4.5,1.5*$AF935*$AG935,($AE935-3)*$AF935*$AG935)),2),0))</f>
        <v>0</v>
      </c>
      <c r="AL935" s="547" t="n">
        <f aca="false">IF($Y935="--","--",IF($AE935&gt;$W$4,ROUND(IF($AE935&lt;4.5,0,IF($AE935&gt;6,($AE935-4.5)*$AF935*$AG935,($AE935-4.5)*$AF935*$AG935)),2),0))</f>
        <v>0</v>
      </c>
      <c r="AM935" s="544" t="n">
        <f aca="false">IF($Y935="--","--",IF($AE935&gt;$W$4,IF($AE935&lt;=4,ROUND(($AG935*4)*($AE935+0.5)*2,2),0),0))</f>
        <v>0</v>
      </c>
      <c r="AN935" s="548" t="n">
        <f aca="false">IF($Y935="--","--",IF($AE935&gt;$W$4,IF($AE935&gt;4,ROUND(($AG935*4)*($AE935+0.5)*2,2),0),0))</f>
        <v>0</v>
      </c>
      <c r="AO935" s="558" t="s">
        <v>1969</v>
      </c>
      <c r="AP935" s="570" t="s">
        <v>10</v>
      </c>
      <c r="AQ935" s="571" t="s">
        <v>1970</v>
      </c>
      <c r="AR935" s="560" t="n">
        <v>0.4</v>
      </c>
      <c r="AS935" s="561"/>
      <c r="AT935" s="561"/>
      <c r="AU935" s="562" t="n">
        <v>35</v>
      </c>
      <c r="AV935" s="560" t="n">
        <f aca="false">IF($Y935="--","--",Y935+0.2)</f>
        <v>1.4</v>
      </c>
      <c r="AW935" s="564" t="s">
        <v>1151</v>
      </c>
      <c r="AX935" s="561" t="n">
        <f aca="false">AV935</f>
        <v>1.4</v>
      </c>
      <c r="AY935" s="538" t="n">
        <f aca="false">IF(D935&gt;2,AU935,AU935-AV935)</f>
        <v>33.6</v>
      </c>
      <c r="AZ935" s="538" t="n">
        <f aca="false">N935</f>
        <v>0.1</v>
      </c>
      <c r="BA935" s="538" t="n">
        <f aca="false">P935</f>
        <v>1.08</v>
      </c>
      <c r="BB935" s="537" t="n">
        <f aca="false">IF(F935=0,IF(ROUND(AY935*(((N935*P935)+(((D935+M935*2)/6)*P935))-ROUND(((D935+M935*2)^2)*((PI()*96.379/(4*360))-((SIN((96.379/2)*PI()/180))*(COS((96.379/2)*PI()/180))/4)),4)),2),ROUND(AY935*(((N935*P935)+(((D935+M935*2)/4)*P935))-ROUND(((D935+M935*2)^2)*((PI()*120/(4*360))-((SIN((120/2)*PI()/180))*(COS((120/2)*PI()/180))/4)),4)),2)),0)</f>
        <v>6.79</v>
      </c>
      <c r="BC935" s="549" t="n">
        <f aca="false">IF(F935&gt;0,ROUND(AY935*N935*P935,2),0)</f>
        <v>0</v>
      </c>
      <c r="BD935" s="549" t="n">
        <f aca="false">SUM(Q935:U935,AH935:AL935)</f>
        <v>51.89</v>
      </c>
      <c r="BE935" s="549" t="n">
        <f aca="false">IF(F935=0,ROUND((PI()*((D935+M935*2)^2)/4)*AY935,2),ROUND((D935+M935*2)*(F935+M935*2)*AY935,2))</f>
        <v>6.08</v>
      </c>
      <c r="BF935" s="572" t="n">
        <f aca="false">IF(($I935+M935-0.15)&lt;=2,($I935+M935+0.15),IF(($I935+M935)&lt;=3,2.35,($I935+M935+0.2)-0.85))</f>
        <v>1.357</v>
      </c>
      <c r="BG935" s="572" t="n">
        <f aca="false">IF(D935&gt;2,(I935-F935-M935-0.11),IF(($I935+M935)&lt;=2,0,IF(($I935+M935)&gt;3,0.85,(I935+M935+0.2-BF935))))</f>
        <v>0</v>
      </c>
      <c r="BH935" s="572" t="n">
        <f aca="false">IF(D935&gt;2,ROUND(((1.42+0.4)+(0.91+0.4))*2*BG935,2),ROUND(AV935*AX935*BF935,2))</f>
        <v>2.66</v>
      </c>
      <c r="BI935" s="572" t="n">
        <f aca="false">ROUND(((PI()*0.9^2)/4)*BG935,2)</f>
        <v>0</v>
      </c>
      <c r="BJ935" s="550" t="n">
        <f aca="false">ROUND(BD935-BE935-BH935-BI935-BB935-BC935,2)</f>
        <v>36.36</v>
      </c>
      <c r="BK935" s="516"/>
    </row>
    <row r="936" customFormat="false" ht="14.25" hidden="false" customHeight="false" outlineLevel="0" collapsed="false">
      <c r="A936" s="558" t="s">
        <v>1970</v>
      </c>
      <c r="B936" s="570" t="s">
        <v>10</v>
      </c>
      <c r="C936" s="571" t="s">
        <v>1971</v>
      </c>
      <c r="D936" s="560" t="n">
        <v>0.4</v>
      </c>
      <c r="E936" s="561"/>
      <c r="F936" s="561"/>
      <c r="G936" s="560" t="s">
        <v>1150</v>
      </c>
      <c r="H936" s="562" t="n">
        <v>35</v>
      </c>
      <c r="I936" s="563" t="n">
        <v>1.1566</v>
      </c>
      <c r="J936" s="563" t="n">
        <v>1.1539</v>
      </c>
      <c r="K936" s="536" t="n">
        <v>0</v>
      </c>
      <c r="L936" s="537" t="n">
        <f aca="false">ROUND((I936+J936)/2,2)</f>
        <v>1.16</v>
      </c>
      <c r="M936" s="538" t="n">
        <f aca="false">IF(F936=0,ROUND($D936*0.1,2),IF(D936&gt;2.8,0.18,0.15))</f>
        <v>0.04</v>
      </c>
      <c r="N936" s="538" t="n">
        <f aca="false">IF(F936=0,IF(ROUND($D936/4,2),IF(ROUND(($D936*1.2)/6,2)&lt;0.1,0.1,ROUND(($D936*1.2)/6,2))),0.5)</f>
        <v>0.1</v>
      </c>
      <c r="O936" s="537" t="n">
        <f aca="false">L936+M936+N936</f>
        <v>1.3</v>
      </c>
      <c r="P936" s="537" t="n">
        <f aca="false">IF(O936&lt;2,(D936+M936*2)+0.6,(D936+M936*2)+0.6+ROUNDUP(O936-2,0)*0.1)</f>
        <v>1.08</v>
      </c>
      <c r="Q936" s="539" t="n">
        <f aca="false">IF($O936&lt;=$W$4,ROUND(IF($O936&lt;1.5,$O936*$H936*$P936,1.5*$H936*$P936),2),0)</f>
        <v>49.14</v>
      </c>
      <c r="R936" s="539" t="n">
        <f aca="false">IF($O936&gt;$W$4,ROUND(IF($O936&lt;1.5,$O936*$H936*$P936,1.5*$H936*$P936),2),0)</f>
        <v>0</v>
      </c>
      <c r="S936" s="539" t="n">
        <f aca="false">IF($O936&gt;$W$4,ROUND(IF($O936&lt;1.5,0,IF($O936&gt;3,1.5*$H936*$P936,($O936-1.5)*$H936*$P936)),2),0)</f>
        <v>0</v>
      </c>
      <c r="T936" s="539" t="n">
        <f aca="false">IF($O936&gt;$W$4,ROUND(IF($O936&lt;3,0,IF($O936&gt;4.5,1.5*$H936*$P936,($O936-3)*$H936*$P936)),2),0)</f>
        <v>0</v>
      </c>
      <c r="U936" s="539" t="n">
        <f aca="false">IF($O936&gt;$W$4,ROUND(IF($O936&lt;4.5,0,IF($O936&gt;6,($O936-4.5)*$H936*$P936,($O936-4.5)*$H936*$P936)),2),0)</f>
        <v>0</v>
      </c>
      <c r="V936" s="540" t="n">
        <f aca="false">IF($O936&gt;$W$4,IF($O936&lt;=4,ROUND($H936*($O936+0.5)*2,2),0),0)</f>
        <v>0</v>
      </c>
      <c r="W936" s="541" t="n">
        <f aca="false">IF($O936&gt;$W$4,IF($O936&gt;4,ROUND($H936*($O936+0.5)*2,2),0),0)</f>
        <v>0</v>
      </c>
      <c r="X936" s="558" t="str">
        <f aca="false">A936</f>
        <v>RO3</v>
      </c>
      <c r="Y936" s="560" t="n">
        <f aca="false">IF($D936=0.4,1.2,IF($D936=0.6,1.2,IF($D936=0.8,1.3,IF($D936=1,1.5,IF($D936=1.2,1.7,IF($D936&lt;=2,2,"--"))))))</f>
        <v>1.2</v>
      </c>
      <c r="Z936" s="564" t="s">
        <v>1151</v>
      </c>
      <c r="AA936" s="561" t="n">
        <f aca="false">Y936</f>
        <v>1.2</v>
      </c>
      <c r="AB936" s="543" t="n">
        <f aca="false">IF($Y936="--","--",I936)</f>
        <v>1.1566</v>
      </c>
      <c r="AC936" s="544" t="n">
        <f aca="false">IF($Y936="--","--",IF(D936&gt;1.5,0.15,ROUND($D936*0.1,2)))</f>
        <v>0.04</v>
      </c>
      <c r="AD936" s="544" t="n">
        <f aca="false">IF($Y936="--","--",0.15)</f>
        <v>0.15</v>
      </c>
      <c r="AE936" s="545" t="n">
        <f aca="false">IF($Y936="--","--",ROUND(AB936+AC936+AD936,2))</f>
        <v>1.35</v>
      </c>
      <c r="AF936" s="565" t="n">
        <f aca="false">IF($Y936="--","--",IF($AB936&lt;=2,$Y936+1,($Y936+1)+ROUNDUP($AB936-2,0)*0.1))</f>
        <v>2.2</v>
      </c>
      <c r="AG936" s="566" t="n">
        <f aca="false">IF($D936=0.4,0.92,IF($D936=0.6,0.68,IF($D936=0.8,0.74,IF($D936=1,0.7,IF($D936=1.2,0.66,IF($D936=1.5,0.6,IF($D936&lt;=2,(2.4-(D936+0.3)),"--")))))))</f>
        <v>0.92</v>
      </c>
      <c r="AH936" s="547" t="n">
        <f aca="false">IF($Y936="--","--",IF($AE936&lt;=$W$4,ROUND(IF($AE936&lt;1.5,$AE936*$AF936*$AG936,1.5*$AF936*$AG936),2),0))</f>
        <v>2.73</v>
      </c>
      <c r="AI936" s="547" t="n">
        <f aca="false">IF($Y936="--","--",IF($AE936&gt;$W$4,ROUND(IF($AE936&lt;1.5,$AE936*$AF936*$AG936,1.5*$AF936*$AG936),2),0))</f>
        <v>0</v>
      </c>
      <c r="AJ936" s="547" t="n">
        <f aca="false">IF($Y936="--","--",IF($AE936&gt;$W$4,ROUND(IF($AE936&lt;1.5,0,IF($AE936&gt;3,1.5*$AF936*$AG936,($AE936-1.5)*$AF936*$AG936)),2),0))</f>
        <v>0</v>
      </c>
      <c r="AK936" s="547" t="n">
        <f aca="false">IF($Y936="--","--",IF($AE936&gt;$W$4,ROUND(IF($AE936&lt;3,0,IF($AE936&gt;4.5,1.5*$AF936*$AG936,($AE936-3)*$AF936*$AG936)),2),0))</f>
        <v>0</v>
      </c>
      <c r="AL936" s="547" t="n">
        <f aca="false">IF($Y936="--","--",IF($AE936&gt;$W$4,ROUND(IF($AE936&lt;4.5,0,IF($AE936&gt;6,($AE936-4.5)*$AF936*$AG936,($AE936-4.5)*$AF936*$AG936)),2),0))</f>
        <v>0</v>
      </c>
      <c r="AM936" s="544" t="n">
        <f aca="false">IF($Y936="--","--",IF($AE936&gt;$W$4,IF($AE936&lt;=4,ROUND(($AG936*4)*($AE936+0.5)*2,2),0),0))</f>
        <v>0</v>
      </c>
      <c r="AN936" s="548" t="n">
        <f aca="false">IF($Y936="--","--",IF($AE936&gt;$W$4,IF($AE936&gt;4,ROUND(($AG936*4)*($AE936+0.5)*2,2),0),0))</f>
        <v>0</v>
      </c>
      <c r="AO936" s="558" t="s">
        <v>1970</v>
      </c>
      <c r="AP936" s="570" t="s">
        <v>10</v>
      </c>
      <c r="AQ936" s="571" t="s">
        <v>1971</v>
      </c>
      <c r="AR936" s="560" t="n">
        <v>0.4</v>
      </c>
      <c r="AS936" s="561"/>
      <c r="AT936" s="561"/>
      <c r="AU936" s="562" t="n">
        <v>35</v>
      </c>
      <c r="AV936" s="560" t="n">
        <f aca="false">IF($Y936="--","--",Y936+0.2)</f>
        <v>1.4</v>
      </c>
      <c r="AW936" s="564" t="s">
        <v>1151</v>
      </c>
      <c r="AX936" s="561" t="n">
        <f aca="false">AV936</f>
        <v>1.4</v>
      </c>
      <c r="AY936" s="538" t="n">
        <f aca="false">IF(D936&gt;2,AU936,AU936-AV936)</f>
        <v>33.6</v>
      </c>
      <c r="AZ936" s="538" t="n">
        <f aca="false">N936</f>
        <v>0.1</v>
      </c>
      <c r="BA936" s="538" t="n">
        <f aca="false">P936</f>
        <v>1.08</v>
      </c>
      <c r="BB936" s="537" t="n">
        <f aca="false">IF(F936=0,IF(ROUND(AY936*(((N936*P936)+(((D936+M936*2)/6)*P936))-ROUND(((D936+M936*2)^2)*((PI()*96.379/(4*360))-((SIN((96.379/2)*PI()/180))*(COS((96.379/2)*PI()/180))/4)),4)),2),ROUND(AY936*(((N936*P936)+(((D936+M936*2)/4)*P936))-ROUND(((D936+M936*2)^2)*((PI()*120/(4*360))-((SIN((120/2)*PI()/180))*(COS((120/2)*PI()/180))/4)),4)),2)),0)</f>
        <v>6.79</v>
      </c>
      <c r="BC936" s="549" t="n">
        <f aca="false">IF(F936&gt;0,ROUND(AY936*N936*P936,2),0)</f>
        <v>0</v>
      </c>
      <c r="BD936" s="549" t="n">
        <f aca="false">SUM(Q936:U936,AH936:AL936)</f>
        <v>51.87</v>
      </c>
      <c r="BE936" s="549" t="n">
        <f aca="false">IF(F936=0,ROUND((PI()*((D936+M936*2)^2)/4)*AY936,2),ROUND((D936+M936*2)*(F936+M936*2)*AY936,2))</f>
        <v>6.08</v>
      </c>
      <c r="BF936" s="572" t="n">
        <f aca="false">IF(($I936+M936-0.15)&lt;=2,($I936+M936+0.15),IF(($I936+M936)&lt;=3,2.35,($I936+M936+0.2)-0.85))</f>
        <v>1.3466</v>
      </c>
      <c r="BG936" s="572" t="n">
        <f aca="false">IF(D936&gt;2,(I936-F936-M936-0.11),IF(($I936+M936)&lt;=2,0,IF(($I936+M936)&gt;3,0.85,(I936+M936+0.2-BF936))))</f>
        <v>0</v>
      </c>
      <c r="BH936" s="572" t="n">
        <f aca="false">IF(D936&gt;2,ROUND(((1.42+0.4)+(0.91+0.4))*2*BG936,2),ROUND(AV936*AX936*BF936,2))</f>
        <v>2.64</v>
      </c>
      <c r="BI936" s="572" t="n">
        <f aca="false">ROUND(((PI()*0.9^2)/4)*BG936,2)</f>
        <v>0</v>
      </c>
      <c r="BJ936" s="550" t="n">
        <f aca="false">ROUND(BD936-BE936-BH936-BI936-BB936-BC936,2)</f>
        <v>36.36</v>
      </c>
      <c r="BK936" s="516"/>
    </row>
    <row r="937" customFormat="false" ht="14.25" hidden="false" customHeight="false" outlineLevel="0" collapsed="false">
      <c r="A937" s="558" t="s">
        <v>1971</v>
      </c>
      <c r="B937" s="570" t="s">
        <v>10</v>
      </c>
      <c r="C937" s="571" t="s">
        <v>1972</v>
      </c>
      <c r="D937" s="560" t="n">
        <v>0.4</v>
      </c>
      <c r="E937" s="561"/>
      <c r="F937" s="561"/>
      <c r="G937" s="560" t="s">
        <v>1150</v>
      </c>
      <c r="H937" s="562" t="n">
        <v>35</v>
      </c>
      <c r="I937" s="563" t="n">
        <v>1.1539</v>
      </c>
      <c r="J937" s="563" t="n">
        <v>1.1364</v>
      </c>
      <c r="K937" s="536" t="n">
        <v>0</v>
      </c>
      <c r="L937" s="537" t="n">
        <f aca="false">ROUND((I937+J937)/2,2)</f>
        <v>1.15</v>
      </c>
      <c r="M937" s="538" t="n">
        <f aca="false">IF(F937=0,ROUND($D937*0.1,2),IF(D937&gt;2.8,0.18,0.15))</f>
        <v>0.04</v>
      </c>
      <c r="N937" s="538" t="n">
        <f aca="false">IF(F937=0,IF(ROUND($D937/4,2),IF(ROUND(($D937*1.2)/6,2)&lt;0.1,0.1,ROUND(($D937*1.2)/6,2))),0.5)</f>
        <v>0.1</v>
      </c>
      <c r="O937" s="537" t="n">
        <f aca="false">L937+M937+N937</f>
        <v>1.29</v>
      </c>
      <c r="P937" s="537" t="n">
        <f aca="false">IF(O937&lt;2,(D937+M937*2)+0.6,(D937+M937*2)+0.6+ROUNDUP(O937-2,0)*0.1)</f>
        <v>1.08</v>
      </c>
      <c r="Q937" s="539" t="n">
        <f aca="false">IF($O937&lt;=$W$4,ROUND(IF($O937&lt;1.5,$O937*$H937*$P937,1.5*$H937*$P937),2),0)</f>
        <v>48.76</v>
      </c>
      <c r="R937" s="539" t="n">
        <f aca="false">IF($O937&gt;$W$4,ROUND(IF($O937&lt;1.5,$O937*$H937*$P937,1.5*$H937*$P937),2),0)</f>
        <v>0</v>
      </c>
      <c r="S937" s="539" t="n">
        <f aca="false">IF($O937&gt;$W$4,ROUND(IF($O937&lt;1.5,0,IF($O937&gt;3,1.5*$H937*$P937,($O937-1.5)*$H937*$P937)),2),0)</f>
        <v>0</v>
      </c>
      <c r="T937" s="539" t="n">
        <f aca="false">IF($O937&gt;$W$4,ROUND(IF($O937&lt;3,0,IF($O937&gt;4.5,1.5*$H937*$P937,($O937-3)*$H937*$P937)),2),0)</f>
        <v>0</v>
      </c>
      <c r="U937" s="539" t="n">
        <f aca="false">IF($O937&gt;$W$4,ROUND(IF($O937&lt;4.5,0,IF($O937&gt;6,($O937-4.5)*$H937*$P937,($O937-4.5)*$H937*$P937)),2),0)</f>
        <v>0</v>
      </c>
      <c r="V937" s="540" t="n">
        <f aca="false">IF($O937&gt;$W$4,IF($O937&lt;=4,ROUND($H937*($O937+0.5)*2,2),0),0)</f>
        <v>0</v>
      </c>
      <c r="W937" s="541" t="n">
        <f aca="false">IF($O937&gt;$W$4,IF($O937&gt;4,ROUND($H937*($O937+0.5)*2,2),0),0)</f>
        <v>0</v>
      </c>
      <c r="X937" s="558" t="str">
        <f aca="false">A937</f>
        <v>RO4</v>
      </c>
      <c r="Y937" s="560" t="n">
        <f aca="false">IF($D937=0.4,1.2,IF($D937=0.6,1.2,IF($D937=0.8,1.3,IF($D937=1,1.5,IF($D937=1.2,1.7,IF($D937&lt;=2,2,"--"))))))</f>
        <v>1.2</v>
      </c>
      <c r="Z937" s="564" t="s">
        <v>1151</v>
      </c>
      <c r="AA937" s="561" t="n">
        <f aca="false">Y937</f>
        <v>1.2</v>
      </c>
      <c r="AB937" s="543" t="n">
        <f aca="false">IF($Y937="--","--",I937)</f>
        <v>1.1539</v>
      </c>
      <c r="AC937" s="544" t="n">
        <f aca="false">IF($Y937="--","--",IF(D937&gt;1.5,0.15,ROUND($D937*0.1,2)))</f>
        <v>0.04</v>
      </c>
      <c r="AD937" s="544" t="n">
        <f aca="false">IF($Y937="--","--",0.15)</f>
        <v>0.15</v>
      </c>
      <c r="AE937" s="545" t="n">
        <f aca="false">IF($Y937="--","--",ROUND(AB937+AC937+AD937,2))</f>
        <v>1.34</v>
      </c>
      <c r="AF937" s="565" t="n">
        <f aca="false">IF($Y937="--","--",IF($AB937&lt;=2,$Y937+1,($Y937+1)+ROUNDUP($AB937-2,0)*0.1))</f>
        <v>2.2</v>
      </c>
      <c r="AG937" s="566" t="n">
        <f aca="false">IF($D937=0.4,0.92,IF($D937=0.6,0.68,IF($D937=0.8,0.74,IF($D937=1,0.7,IF($D937=1.2,0.66,IF($D937=1.5,0.6,IF($D937&lt;=2,(2.4-(D937+0.3)),"--")))))))</f>
        <v>0.92</v>
      </c>
      <c r="AH937" s="547" t="n">
        <f aca="false">IF($Y937="--","--",IF($AE937&lt;=$W$4,ROUND(IF($AE937&lt;1.5,$AE937*$AF937*$AG937,1.5*$AF937*$AG937),2),0))</f>
        <v>2.71</v>
      </c>
      <c r="AI937" s="547" t="n">
        <f aca="false">IF($Y937="--","--",IF($AE937&gt;$W$4,ROUND(IF($AE937&lt;1.5,$AE937*$AF937*$AG937,1.5*$AF937*$AG937),2),0))</f>
        <v>0</v>
      </c>
      <c r="AJ937" s="547" t="n">
        <f aca="false">IF($Y937="--","--",IF($AE937&gt;$W$4,ROUND(IF($AE937&lt;1.5,0,IF($AE937&gt;3,1.5*$AF937*$AG937,($AE937-1.5)*$AF937*$AG937)),2),0))</f>
        <v>0</v>
      </c>
      <c r="AK937" s="547" t="n">
        <f aca="false">IF($Y937="--","--",IF($AE937&gt;$W$4,ROUND(IF($AE937&lt;3,0,IF($AE937&gt;4.5,1.5*$AF937*$AG937,($AE937-3)*$AF937*$AG937)),2),0))</f>
        <v>0</v>
      </c>
      <c r="AL937" s="547" t="n">
        <f aca="false">IF($Y937="--","--",IF($AE937&gt;$W$4,ROUND(IF($AE937&lt;4.5,0,IF($AE937&gt;6,($AE937-4.5)*$AF937*$AG937,($AE937-4.5)*$AF937*$AG937)),2),0))</f>
        <v>0</v>
      </c>
      <c r="AM937" s="544" t="n">
        <f aca="false">IF($Y937="--","--",IF($AE937&gt;$W$4,IF($AE937&lt;=4,ROUND(($AG937*4)*($AE937+0.5)*2,2),0),0))</f>
        <v>0</v>
      </c>
      <c r="AN937" s="548" t="n">
        <f aca="false">IF($Y937="--","--",IF($AE937&gt;$W$4,IF($AE937&gt;4,ROUND(($AG937*4)*($AE937+0.5)*2,2),0),0))</f>
        <v>0</v>
      </c>
      <c r="AO937" s="558" t="s">
        <v>1971</v>
      </c>
      <c r="AP937" s="570" t="s">
        <v>10</v>
      </c>
      <c r="AQ937" s="571" t="s">
        <v>1972</v>
      </c>
      <c r="AR937" s="560" t="n">
        <v>0.4</v>
      </c>
      <c r="AS937" s="561"/>
      <c r="AT937" s="561"/>
      <c r="AU937" s="562" t="n">
        <v>35</v>
      </c>
      <c r="AV937" s="560" t="n">
        <f aca="false">IF($Y937="--","--",Y937+0.2)</f>
        <v>1.4</v>
      </c>
      <c r="AW937" s="564" t="s">
        <v>1151</v>
      </c>
      <c r="AX937" s="561" t="n">
        <f aca="false">AV937</f>
        <v>1.4</v>
      </c>
      <c r="AY937" s="538" t="n">
        <f aca="false">IF(D937&gt;2,AU937,AU937-AV937)</f>
        <v>33.6</v>
      </c>
      <c r="AZ937" s="538" t="n">
        <f aca="false">N937</f>
        <v>0.1</v>
      </c>
      <c r="BA937" s="538" t="n">
        <f aca="false">P937</f>
        <v>1.08</v>
      </c>
      <c r="BB937" s="537" t="n">
        <f aca="false">IF(F937=0,IF(ROUND(AY937*(((N937*P937)+(((D937+M937*2)/6)*P937))-ROUND(((D937+M937*2)^2)*((PI()*96.379/(4*360))-((SIN((96.379/2)*PI()/180))*(COS((96.379/2)*PI()/180))/4)),4)),2),ROUND(AY937*(((N937*P937)+(((D937+M937*2)/4)*P937))-ROUND(((D937+M937*2)^2)*((PI()*120/(4*360))-((SIN((120/2)*PI()/180))*(COS((120/2)*PI()/180))/4)),4)),2)),0)</f>
        <v>6.79</v>
      </c>
      <c r="BC937" s="549" t="n">
        <f aca="false">IF(F937&gt;0,ROUND(AY937*N937*P937,2),0)</f>
        <v>0</v>
      </c>
      <c r="BD937" s="549" t="n">
        <f aca="false">SUM(Q937:U937,AH937:AL937)</f>
        <v>51.47</v>
      </c>
      <c r="BE937" s="549" t="n">
        <f aca="false">IF(F937=0,ROUND((PI()*((D937+M937*2)^2)/4)*AY937,2),ROUND((D937+M937*2)*(F937+M937*2)*AY937,2))</f>
        <v>6.08</v>
      </c>
      <c r="BF937" s="572" t="n">
        <f aca="false">IF(($I937+M937-0.15)&lt;=2,($I937+M937+0.15),IF(($I937+M937)&lt;=3,2.35,($I937+M937+0.2)-0.85))</f>
        <v>1.3439</v>
      </c>
      <c r="BG937" s="572" t="n">
        <f aca="false">IF(D937&gt;2,(I937-F937-M937-0.11),IF(($I937+M937)&lt;=2,0,IF(($I937+M937)&gt;3,0.85,(I937+M937+0.2-BF937))))</f>
        <v>0</v>
      </c>
      <c r="BH937" s="572" t="n">
        <f aca="false">IF(D937&gt;2,ROUND(((1.42+0.4)+(0.91+0.4))*2*BG937,2),ROUND(AV937*AX937*BF937,2))</f>
        <v>2.63</v>
      </c>
      <c r="BI937" s="572" t="n">
        <f aca="false">ROUND(((PI()*0.9^2)/4)*BG937,2)</f>
        <v>0</v>
      </c>
      <c r="BJ937" s="550" t="n">
        <f aca="false">ROUND(BD937-BE937-BH937-BI937-BB937-BC937,2)</f>
        <v>35.97</v>
      </c>
      <c r="BK937" s="516"/>
    </row>
    <row r="938" customFormat="false" ht="14.25" hidden="false" customHeight="false" outlineLevel="0" collapsed="false">
      <c r="A938" s="558" t="s">
        <v>1972</v>
      </c>
      <c r="B938" s="570" t="s">
        <v>10</v>
      </c>
      <c r="C938" s="571" t="s">
        <v>1973</v>
      </c>
      <c r="D938" s="560" t="n">
        <v>0.4</v>
      </c>
      <c r="E938" s="561"/>
      <c r="F938" s="561"/>
      <c r="G938" s="560" t="s">
        <v>1150</v>
      </c>
      <c r="H938" s="562" t="n">
        <v>35</v>
      </c>
      <c r="I938" s="563" t="n">
        <v>1.1364</v>
      </c>
      <c r="J938" s="563" t="n">
        <v>1.1149</v>
      </c>
      <c r="K938" s="536" t="n">
        <v>0</v>
      </c>
      <c r="L938" s="537" t="n">
        <f aca="false">ROUND((I938+J938)/2,2)</f>
        <v>1.13</v>
      </c>
      <c r="M938" s="538" t="n">
        <f aca="false">IF(F938=0,ROUND($D938*0.1,2),IF(D938&gt;2.8,0.18,0.15))</f>
        <v>0.04</v>
      </c>
      <c r="N938" s="538" t="n">
        <f aca="false">IF(F938=0,IF(ROUND($D938/4,2),IF(ROUND(($D938*1.2)/6,2)&lt;0.1,0.1,ROUND(($D938*1.2)/6,2))),0.5)</f>
        <v>0.1</v>
      </c>
      <c r="O938" s="537" t="n">
        <f aca="false">L938+M938+N938</f>
        <v>1.27</v>
      </c>
      <c r="P938" s="537" t="n">
        <f aca="false">IF(O938&lt;2,(D938+M938*2)+0.6,(D938+M938*2)+0.6+ROUNDUP(O938-2,0)*0.1)</f>
        <v>1.08</v>
      </c>
      <c r="Q938" s="539" t="n">
        <f aca="false">IF($O938&lt;=$W$4,ROUND(IF($O938&lt;1.5,$O938*$H938*$P938,1.5*$H938*$P938),2),0)</f>
        <v>48.01</v>
      </c>
      <c r="R938" s="539" t="n">
        <f aca="false">IF($O938&gt;$W$4,ROUND(IF($O938&lt;1.5,$O938*$H938*$P938,1.5*$H938*$P938),2),0)</f>
        <v>0</v>
      </c>
      <c r="S938" s="539" t="n">
        <f aca="false">IF($O938&gt;$W$4,ROUND(IF($O938&lt;1.5,0,IF($O938&gt;3,1.5*$H938*$P938,($O938-1.5)*$H938*$P938)),2),0)</f>
        <v>0</v>
      </c>
      <c r="T938" s="539" t="n">
        <f aca="false">IF($O938&gt;$W$4,ROUND(IF($O938&lt;3,0,IF($O938&gt;4.5,1.5*$H938*$P938,($O938-3)*$H938*$P938)),2),0)</f>
        <v>0</v>
      </c>
      <c r="U938" s="539" t="n">
        <f aca="false">IF($O938&gt;$W$4,ROUND(IF($O938&lt;4.5,0,IF($O938&gt;6,($O938-4.5)*$H938*$P938,($O938-4.5)*$H938*$P938)),2),0)</f>
        <v>0</v>
      </c>
      <c r="V938" s="540" t="n">
        <f aca="false">IF($O938&gt;$W$4,IF($O938&lt;=4,ROUND($H938*($O938+0.5)*2,2),0),0)</f>
        <v>0</v>
      </c>
      <c r="W938" s="541" t="n">
        <f aca="false">IF($O938&gt;$W$4,IF($O938&gt;4,ROUND($H938*($O938+0.5)*2,2),0),0)</f>
        <v>0</v>
      </c>
      <c r="X938" s="558" t="str">
        <f aca="false">A938</f>
        <v>RO5</v>
      </c>
      <c r="Y938" s="560" t="n">
        <f aca="false">IF($D938=0.4,1.2,IF($D938=0.6,1.2,IF($D938=0.8,1.3,IF($D938=1,1.5,IF($D938=1.2,1.7,IF($D938&lt;=2,2,"--"))))))</f>
        <v>1.2</v>
      </c>
      <c r="Z938" s="564" t="s">
        <v>1151</v>
      </c>
      <c r="AA938" s="561" t="n">
        <f aca="false">Y938</f>
        <v>1.2</v>
      </c>
      <c r="AB938" s="543" t="n">
        <f aca="false">IF($Y938="--","--",I938)</f>
        <v>1.1364</v>
      </c>
      <c r="AC938" s="544" t="n">
        <f aca="false">IF($Y938="--","--",IF(D938&gt;1.5,0.15,ROUND($D938*0.1,2)))</f>
        <v>0.04</v>
      </c>
      <c r="AD938" s="544" t="n">
        <f aca="false">IF($Y938="--","--",0.15)</f>
        <v>0.15</v>
      </c>
      <c r="AE938" s="545" t="n">
        <f aca="false">IF($Y938="--","--",ROUND(AB938+AC938+AD938,2))</f>
        <v>1.33</v>
      </c>
      <c r="AF938" s="565" t="n">
        <f aca="false">IF($Y938="--","--",IF($AB938&lt;=2,$Y938+1,($Y938+1)+ROUNDUP($AB938-2,0)*0.1))</f>
        <v>2.2</v>
      </c>
      <c r="AG938" s="566" t="n">
        <f aca="false">IF($D938=0.4,0.92,IF($D938=0.6,0.68,IF($D938=0.8,0.74,IF($D938=1,0.7,IF($D938=1.2,0.66,IF($D938=1.5,0.6,IF($D938&lt;=2,(2.4-(D938+0.3)),"--")))))))</f>
        <v>0.92</v>
      </c>
      <c r="AH938" s="547" t="n">
        <f aca="false">IF($Y938="--","--",IF($AE938&lt;=$W$4,ROUND(IF($AE938&lt;1.5,$AE938*$AF938*$AG938,1.5*$AF938*$AG938),2),0))</f>
        <v>2.69</v>
      </c>
      <c r="AI938" s="547" t="n">
        <f aca="false">IF($Y938="--","--",IF($AE938&gt;$W$4,ROUND(IF($AE938&lt;1.5,$AE938*$AF938*$AG938,1.5*$AF938*$AG938),2),0))</f>
        <v>0</v>
      </c>
      <c r="AJ938" s="547" t="n">
        <f aca="false">IF($Y938="--","--",IF($AE938&gt;$W$4,ROUND(IF($AE938&lt;1.5,0,IF($AE938&gt;3,1.5*$AF938*$AG938,($AE938-1.5)*$AF938*$AG938)),2),0))</f>
        <v>0</v>
      </c>
      <c r="AK938" s="547" t="n">
        <f aca="false">IF($Y938="--","--",IF($AE938&gt;$W$4,ROUND(IF($AE938&lt;3,0,IF($AE938&gt;4.5,1.5*$AF938*$AG938,($AE938-3)*$AF938*$AG938)),2),0))</f>
        <v>0</v>
      </c>
      <c r="AL938" s="547" t="n">
        <f aca="false">IF($Y938="--","--",IF($AE938&gt;$W$4,ROUND(IF($AE938&lt;4.5,0,IF($AE938&gt;6,($AE938-4.5)*$AF938*$AG938,($AE938-4.5)*$AF938*$AG938)),2),0))</f>
        <v>0</v>
      </c>
      <c r="AM938" s="544" t="n">
        <f aca="false">IF($Y938="--","--",IF($AE938&gt;$W$4,IF($AE938&lt;=4,ROUND(($AG938*4)*($AE938+0.5)*2,2),0),0))</f>
        <v>0</v>
      </c>
      <c r="AN938" s="548" t="n">
        <f aca="false">IF($Y938="--","--",IF($AE938&gt;$W$4,IF($AE938&gt;4,ROUND(($AG938*4)*($AE938+0.5)*2,2),0),0))</f>
        <v>0</v>
      </c>
      <c r="AO938" s="558" t="s">
        <v>1972</v>
      </c>
      <c r="AP938" s="570" t="s">
        <v>10</v>
      </c>
      <c r="AQ938" s="571" t="s">
        <v>1973</v>
      </c>
      <c r="AR938" s="560" t="n">
        <v>0.4</v>
      </c>
      <c r="AS938" s="561"/>
      <c r="AT938" s="561"/>
      <c r="AU938" s="562" t="n">
        <v>35</v>
      </c>
      <c r="AV938" s="560" t="n">
        <f aca="false">IF($Y938="--","--",Y938+0.2)</f>
        <v>1.4</v>
      </c>
      <c r="AW938" s="564" t="s">
        <v>1151</v>
      </c>
      <c r="AX938" s="561" t="n">
        <f aca="false">AV938</f>
        <v>1.4</v>
      </c>
      <c r="AY938" s="538" t="n">
        <f aca="false">IF(D938&gt;2,AU938,AU938-AV938)</f>
        <v>33.6</v>
      </c>
      <c r="AZ938" s="538" t="n">
        <f aca="false">N938</f>
        <v>0.1</v>
      </c>
      <c r="BA938" s="538" t="n">
        <f aca="false">P938</f>
        <v>1.08</v>
      </c>
      <c r="BB938" s="537" t="n">
        <f aca="false">IF(F938=0,IF(ROUND(AY938*(((N938*P938)+(((D938+M938*2)/6)*P938))-ROUND(((D938+M938*2)^2)*((PI()*96.379/(4*360))-((SIN((96.379/2)*PI()/180))*(COS((96.379/2)*PI()/180))/4)),4)),2),ROUND(AY938*(((N938*P938)+(((D938+M938*2)/4)*P938))-ROUND(((D938+M938*2)^2)*((PI()*120/(4*360))-((SIN((120/2)*PI()/180))*(COS((120/2)*PI()/180))/4)),4)),2)),0)</f>
        <v>6.79</v>
      </c>
      <c r="BC938" s="549" t="n">
        <f aca="false">IF(F938&gt;0,ROUND(AY938*N938*P938,2),0)</f>
        <v>0</v>
      </c>
      <c r="BD938" s="549" t="n">
        <f aca="false">SUM(Q938:U938,AH938:AL938)</f>
        <v>50.7</v>
      </c>
      <c r="BE938" s="549" t="n">
        <f aca="false">IF(F938=0,ROUND((PI()*((D938+M938*2)^2)/4)*AY938,2),ROUND((D938+M938*2)*(F938+M938*2)*AY938,2))</f>
        <v>6.08</v>
      </c>
      <c r="BF938" s="572" t="n">
        <f aca="false">IF(($I938+M938-0.15)&lt;=2,($I938+M938+0.15),IF(($I938+M938)&lt;=3,2.35,($I938+M938+0.2)-0.85))</f>
        <v>1.3264</v>
      </c>
      <c r="BG938" s="572" t="n">
        <f aca="false">IF(D938&gt;2,(I938-F938-M938-0.11),IF(($I938+M938)&lt;=2,0,IF(($I938+M938)&gt;3,0.85,(I938+M938+0.2-BF938))))</f>
        <v>0</v>
      </c>
      <c r="BH938" s="572" t="n">
        <f aca="false">IF(D938&gt;2,ROUND(((1.42+0.4)+(0.91+0.4))*2*BG938,2),ROUND(AV938*AX938*BF938,2))</f>
        <v>2.6</v>
      </c>
      <c r="BI938" s="572" t="n">
        <f aca="false">ROUND(((PI()*0.9^2)/4)*BG938,2)</f>
        <v>0</v>
      </c>
      <c r="BJ938" s="550" t="n">
        <f aca="false">ROUND(BD938-BE938-BH938-BI938-BB938-BC938,2)</f>
        <v>35.23</v>
      </c>
      <c r="BK938" s="516"/>
    </row>
    <row r="939" customFormat="false" ht="14.25" hidden="false" customHeight="false" outlineLevel="0" collapsed="false">
      <c r="A939" s="558" t="s">
        <v>1973</v>
      </c>
      <c r="B939" s="570" t="s">
        <v>10</v>
      </c>
      <c r="C939" s="571" t="s">
        <v>1974</v>
      </c>
      <c r="D939" s="560" t="n">
        <v>0.4</v>
      </c>
      <c r="E939" s="561"/>
      <c r="F939" s="561"/>
      <c r="G939" s="560" t="s">
        <v>1150</v>
      </c>
      <c r="H939" s="562" t="n">
        <v>25</v>
      </c>
      <c r="I939" s="563" t="n">
        <v>1.1149</v>
      </c>
      <c r="J939" s="563" t="n">
        <v>1.1032</v>
      </c>
      <c r="K939" s="536" t="n">
        <v>0</v>
      </c>
      <c r="L939" s="537" t="n">
        <f aca="false">ROUND((I939+J939)/2,2)</f>
        <v>1.11</v>
      </c>
      <c r="M939" s="538" t="n">
        <f aca="false">IF(F939=0,ROUND($D939*0.1,2),IF(D939&gt;2.8,0.18,0.15))</f>
        <v>0.04</v>
      </c>
      <c r="N939" s="538" t="n">
        <f aca="false">IF(F939=0,IF(ROUND($D939/4,2),IF(ROUND(($D939*1.2)/6,2)&lt;0.1,0.1,ROUND(($D939*1.2)/6,2))),0.5)</f>
        <v>0.1</v>
      </c>
      <c r="O939" s="537" t="n">
        <f aca="false">L939+M939+N939</f>
        <v>1.25</v>
      </c>
      <c r="P939" s="537" t="n">
        <f aca="false">IF(O939&lt;2,(D939+M939*2)+0.6,(D939+M939*2)+0.6+ROUNDUP(O939-2,0)*0.1)</f>
        <v>1.08</v>
      </c>
      <c r="Q939" s="539" t="n">
        <f aca="false">IF($O939&lt;=$W$4,ROUND(IF($O939&lt;1.5,$O939*$H939*$P939,1.5*$H939*$P939),2),0)</f>
        <v>33.75</v>
      </c>
      <c r="R939" s="539" t="n">
        <f aca="false">IF($O939&gt;$W$4,ROUND(IF($O939&lt;1.5,$O939*$H939*$P939,1.5*$H939*$P939),2),0)</f>
        <v>0</v>
      </c>
      <c r="S939" s="539" t="n">
        <f aca="false">IF($O939&gt;$W$4,ROUND(IF($O939&lt;1.5,0,IF($O939&gt;3,1.5*$H939*$P939,($O939-1.5)*$H939*$P939)),2),0)</f>
        <v>0</v>
      </c>
      <c r="T939" s="539" t="n">
        <f aca="false">IF($O939&gt;$W$4,ROUND(IF($O939&lt;3,0,IF($O939&gt;4.5,1.5*$H939*$P939,($O939-3)*$H939*$P939)),2),0)</f>
        <v>0</v>
      </c>
      <c r="U939" s="539" t="n">
        <f aca="false">IF($O939&gt;$W$4,ROUND(IF($O939&lt;4.5,0,IF($O939&gt;6,($O939-4.5)*$H939*$P939,($O939-4.5)*$H939*$P939)),2),0)</f>
        <v>0</v>
      </c>
      <c r="V939" s="540" t="n">
        <f aca="false">IF($O939&gt;$W$4,IF($O939&lt;=4,ROUND($H939*($O939+0.5)*2,2),0),0)</f>
        <v>0</v>
      </c>
      <c r="W939" s="541" t="n">
        <f aca="false">IF($O939&gt;$W$4,IF($O939&gt;4,ROUND($H939*($O939+0.5)*2,2),0),0)</f>
        <v>0</v>
      </c>
      <c r="X939" s="558" t="str">
        <f aca="false">A939</f>
        <v>RO6</v>
      </c>
      <c r="Y939" s="560" t="n">
        <f aca="false">IF($D939=0.4,1.2,IF($D939=0.6,1.2,IF($D939=0.8,1.3,IF($D939=1,1.5,IF($D939=1.2,1.7,IF($D939&lt;=2,2,"--"))))))</f>
        <v>1.2</v>
      </c>
      <c r="Z939" s="564" t="s">
        <v>1151</v>
      </c>
      <c r="AA939" s="561" t="n">
        <f aca="false">Y939</f>
        <v>1.2</v>
      </c>
      <c r="AB939" s="543" t="n">
        <f aca="false">IF($Y939="--","--",I939)</f>
        <v>1.1149</v>
      </c>
      <c r="AC939" s="544" t="n">
        <f aca="false">IF($Y939="--","--",IF(D939&gt;1.5,0.15,ROUND($D939*0.1,2)))</f>
        <v>0.04</v>
      </c>
      <c r="AD939" s="544" t="n">
        <f aca="false">IF($Y939="--","--",0.15)</f>
        <v>0.15</v>
      </c>
      <c r="AE939" s="545" t="n">
        <f aca="false">IF($Y939="--","--",ROUND(AB939+AC939+AD939,2))</f>
        <v>1.3</v>
      </c>
      <c r="AF939" s="565" t="n">
        <f aca="false">IF($Y939="--","--",IF($AB939&lt;=2,$Y939+1,($Y939+1)+ROUNDUP($AB939-2,0)*0.1))</f>
        <v>2.2</v>
      </c>
      <c r="AG939" s="566" t="n">
        <f aca="false">IF($D939=0.4,0.92,IF($D939=0.6,0.68,IF($D939=0.8,0.74,IF($D939=1,0.7,IF($D939=1.2,0.66,IF($D939=1.5,0.6,IF($D939&lt;=2,(2.4-(D939+0.3)),"--")))))))</f>
        <v>0.92</v>
      </c>
      <c r="AH939" s="547" t="n">
        <f aca="false">IF($Y939="--","--",IF($AE939&lt;=$W$4,ROUND(IF($AE939&lt;1.5,$AE939*$AF939*$AG939,1.5*$AF939*$AG939),2),0))</f>
        <v>2.63</v>
      </c>
      <c r="AI939" s="547" t="n">
        <f aca="false">IF($Y939="--","--",IF($AE939&gt;$W$4,ROUND(IF($AE939&lt;1.5,$AE939*$AF939*$AG939,1.5*$AF939*$AG939),2),0))</f>
        <v>0</v>
      </c>
      <c r="AJ939" s="547" t="n">
        <f aca="false">IF($Y939="--","--",IF($AE939&gt;$W$4,ROUND(IF($AE939&lt;1.5,0,IF($AE939&gt;3,1.5*$AF939*$AG939,($AE939-1.5)*$AF939*$AG939)),2),0))</f>
        <v>0</v>
      </c>
      <c r="AK939" s="547" t="n">
        <f aca="false">IF($Y939="--","--",IF($AE939&gt;$W$4,ROUND(IF($AE939&lt;3,0,IF($AE939&gt;4.5,1.5*$AF939*$AG939,($AE939-3)*$AF939*$AG939)),2),0))</f>
        <v>0</v>
      </c>
      <c r="AL939" s="547" t="n">
        <f aca="false">IF($Y939="--","--",IF($AE939&gt;$W$4,ROUND(IF($AE939&lt;4.5,0,IF($AE939&gt;6,($AE939-4.5)*$AF939*$AG939,($AE939-4.5)*$AF939*$AG939)),2),0))</f>
        <v>0</v>
      </c>
      <c r="AM939" s="544" t="n">
        <f aca="false">IF($Y939="--","--",IF($AE939&gt;$W$4,IF($AE939&lt;=4,ROUND(($AG939*4)*($AE939+0.5)*2,2),0),0))</f>
        <v>0</v>
      </c>
      <c r="AN939" s="548" t="n">
        <f aca="false">IF($Y939="--","--",IF($AE939&gt;$W$4,IF($AE939&gt;4,ROUND(($AG939*4)*($AE939+0.5)*2,2),0),0))</f>
        <v>0</v>
      </c>
      <c r="AO939" s="558" t="s">
        <v>1973</v>
      </c>
      <c r="AP939" s="570" t="s">
        <v>10</v>
      </c>
      <c r="AQ939" s="571" t="s">
        <v>1974</v>
      </c>
      <c r="AR939" s="560" t="n">
        <v>0.4</v>
      </c>
      <c r="AS939" s="561"/>
      <c r="AT939" s="561"/>
      <c r="AU939" s="562" t="n">
        <v>25</v>
      </c>
      <c r="AV939" s="560" t="n">
        <f aca="false">IF($Y939="--","--",Y939+0.2)</f>
        <v>1.4</v>
      </c>
      <c r="AW939" s="564" t="s">
        <v>1151</v>
      </c>
      <c r="AX939" s="561" t="n">
        <f aca="false">AV939</f>
        <v>1.4</v>
      </c>
      <c r="AY939" s="538" t="n">
        <f aca="false">IF(D939&gt;2,AU939,AU939-AV939)</f>
        <v>23.6</v>
      </c>
      <c r="AZ939" s="538" t="n">
        <f aca="false">N939</f>
        <v>0.1</v>
      </c>
      <c r="BA939" s="538" t="n">
        <f aca="false">P939</f>
        <v>1.08</v>
      </c>
      <c r="BB939" s="537" t="n">
        <f aca="false">IF(F939=0,IF(ROUND(AY939*(((N939*P939)+(((D939+M939*2)/6)*P939))-ROUND(((D939+M939*2)^2)*((PI()*96.379/(4*360))-((SIN((96.379/2)*PI()/180))*(COS((96.379/2)*PI()/180))/4)),4)),2),ROUND(AY939*(((N939*P939)+(((D939+M939*2)/4)*P939))-ROUND(((D939+M939*2)^2)*((PI()*120/(4*360))-((SIN((120/2)*PI()/180))*(COS((120/2)*PI()/180))/4)),4)),2)),0)</f>
        <v>4.77</v>
      </c>
      <c r="BC939" s="549" t="n">
        <f aca="false">IF(F939&gt;0,ROUND(AY939*N939*P939,2),0)</f>
        <v>0</v>
      </c>
      <c r="BD939" s="549" t="n">
        <f aca="false">SUM(Q939:U939,AH939:AL939)</f>
        <v>36.38</v>
      </c>
      <c r="BE939" s="549" t="n">
        <f aca="false">IF(F939=0,ROUND((PI()*((D939+M939*2)^2)/4)*AY939,2),ROUND((D939+M939*2)*(F939+M939*2)*AY939,2))</f>
        <v>4.27</v>
      </c>
      <c r="BF939" s="572" t="n">
        <f aca="false">IF(($I939+M939-0.15)&lt;=2,($I939+M939+0.15),IF(($I939+M939)&lt;=3,2.35,($I939+M939+0.2)-0.85))</f>
        <v>1.3049</v>
      </c>
      <c r="BG939" s="572" t="n">
        <f aca="false">IF(D939&gt;2,(I939-F939-M939-0.11),IF(($I939+M939)&lt;=2,0,IF(($I939+M939)&gt;3,0.85,(I939+M939+0.2-BF939))))</f>
        <v>0</v>
      </c>
      <c r="BH939" s="572" t="n">
        <f aca="false">IF(D939&gt;2,ROUND(((1.42+0.4)+(0.91+0.4))*2*BG939,2),ROUND(AV939*AX939*BF939,2))</f>
        <v>2.56</v>
      </c>
      <c r="BI939" s="572" t="n">
        <f aca="false">ROUND(((PI()*0.9^2)/4)*BG939,2)</f>
        <v>0</v>
      </c>
      <c r="BJ939" s="550" t="n">
        <f aca="false">ROUND(BD939-BE939-BH939-BI939-BB939-BC939,2)</f>
        <v>24.78</v>
      </c>
      <c r="BK939" s="516"/>
    </row>
    <row r="940" customFormat="false" ht="14.25" hidden="false" customHeight="false" outlineLevel="0" collapsed="false">
      <c r="A940" s="530" t="s">
        <v>1974</v>
      </c>
      <c r="B940" s="531" t="s">
        <v>10</v>
      </c>
      <c r="C940" s="569" t="s">
        <v>1975</v>
      </c>
      <c r="D940" s="533" t="n">
        <v>0.4</v>
      </c>
      <c r="E940" s="534"/>
      <c r="F940" s="534"/>
      <c r="G940" s="533" t="s">
        <v>1150</v>
      </c>
      <c r="H940" s="535" t="n">
        <v>13</v>
      </c>
      <c r="I940" s="536" t="n">
        <v>1.1032</v>
      </c>
      <c r="J940" s="536" t="n">
        <v>1.07</v>
      </c>
      <c r="K940" s="536" t="n">
        <v>1.1</v>
      </c>
      <c r="L940" s="537" t="n">
        <f aca="false">ROUND((I940+J940)/2,2)</f>
        <v>1.09</v>
      </c>
      <c r="M940" s="538" t="n">
        <f aca="false">IF(F940=0,ROUND($D940*0.1,2),IF(D940&gt;2.8,0.18,0.15))</f>
        <v>0.04</v>
      </c>
      <c r="N940" s="538" t="n">
        <f aca="false">IF(F940=0,IF(ROUND($D940/4,2),IF(ROUND(($D940*1.2)/6,2)&lt;0.1,0.1,ROUND(($D940*1.2)/6,2))),0.5)</f>
        <v>0.1</v>
      </c>
      <c r="O940" s="537" t="n">
        <f aca="false">L940+M940+N940</f>
        <v>1.23</v>
      </c>
      <c r="P940" s="537" t="n">
        <f aca="false">IF(O940&lt;2,(D940+M940*2)+0.6,(D940+M940*2)+0.6+ROUNDUP(O940-2,0)*0.1)</f>
        <v>1.08</v>
      </c>
      <c r="Q940" s="539" t="n">
        <f aca="false">IF($O940&lt;=$W$4,ROUND(IF($O940&lt;1.5,$O940*$H940*$P940,1.5*$H940*$P940),2),0)</f>
        <v>17.27</v>
      </c>
      <c r="R940" s="539" t="n">
        <f aca="false">IF($O940&gt;$W$4,ROUND(IF($O940&lt;1.5,$O940*$H940*$P940,1.5*$H940*$P940),2),0)</f>
        <v>0</v>
      </c>
      <c r="S940" s="539" t="n">
        <f aca="false">IF($O940&gt;$W$4,ROUND(IF($O940&lt;1.5,0,IF($O940&gt;3,1.5*$H940*$P940,($O940-1.5)*$H940*$P940)),2),0)</f>
        <v>0</v>
      </c>
      <c r="T940" s="539" t="n">
        <f aca="false">IF($O940&gt;$W$4,ROUND(IF($O940&lt;3,0,IF($O940&gt;4.5,1.5*$H940*$P940,($O940-3)*$H940*$P940)),2),0)</f>
        <v>0</v>
      </c>
      <c r="U940" s="539" t="n">
        <f aca="false">IF($O940&gt;$W$4,ROUND(IF($O940&lt;4.5,0,IF($O940&gt;6,($O940-4.5)*$H940*$P940,($O940-4.5)*$H940*$P940)),2),0)</f>
        <v>0</v>
      </c>
      <c r="V940" s="540" t="n">
        <f aca="false">IF($O940&gt;$W$4,IF($O940&lt;=4,ROUND($H940*($O940+0.5)*2,2),0),0)</f>
        <v>0</v>
      </c>
      <c r="W940" s="541" t="n">
        <f aca="false">IF($O940&gt;$W$4,IF($O940&gt;4,ROUND($H940*($O940+0.5)*2,2),0),0)</f>
        <v>0</v>
      </c>
      <c r="X940" s="530" t="str">
        <f aca="false">A940</f>
        <v>RO7</v>
      </c>
      <c r="Y940" s="533" t="n">
        <f aca="false">IF($D940=0.4,1.2,IF($D940=0.6,1.2,IF($D940=0.8,1.3,IF($D940=1,1.5,IF($D940=1.2,1.7,IF($D940&lt;=2,2,"--"))))))</f>
        <v>1.2</v>
      </c>
      <c r="Z940" s="542" t="s">
        <v>1151</v>
      </c>
      <c r="AA940" s="534" t="n">
        <f aca="false">Y940</f>
        <v>1.2</v>
      </c>
      <c r="AB940" s="543" t="n">
        <f aca="false">IF($Y940="--","--",I940)</f>
        <v>1.1032</v>
      </c>
      <c r="AC940" s="544" t="n">
        <f aca="false">IF($Y940="--","--",IF(D940&gt;1.5,0.15,ROUND($D940*0.1,2)))</f>
        <v>0.04</v>
      </c>
      <c r="AD940" s="544" t="n">
        <f aca="false">IF($Y940="--","--",0.15)</f>
        <v>0.15</v>
      </c>
      <c r="AE940" s="545" t="n">
        <f aca="false">IF($Y940="--","--",ROUND(AB940+AC940+AD940,2))</f>
        <v>1.29</v>
      </c>
      <c r="AF940" s="545" t="n">
        <f aca="false">IF($Y940="--","--",IF($AB940&lt;=2,$Y940+1,($Y940+1)+ROUNDUP($AB940-2,0)*0.1))</f>
        <v>2.2</v>
      </c>
      <c r="AG940" s="546" t="n">
        <f aca="false">IF($D940=0.4,0.92,IF($D940=0.6,0.68,IF($D940=0.8,0.74,IF($D940=1,0.7,IF($D940=1.2,0.66,IF($D940=1.5,0.6,IF($D940&lt;=2,(2.4-(D940+0.3)),"--")))))))</f>
        <v>0.92</v>
      </c>
      <c r="AH940" s="547" t="n">
        <f aca="false">IF($Y940="--","--",IF($AE940&lt;=$W$4,ROUND(IF($AE940&lt;1.5,$AE940*$AF940*$AG940,1.5*$AF940*$AG940),2),0))</f>
        <v>2.61</v>
      </c>
      <c r="AI940" s="547" t="n">
        <f aca="false">IF($Y940="--","--",IF($AE940&gt;$W$4,ROUND(IF($AE940&lt;1.5,$AE940*$AF940*$AG940,1.5*$AF940*$AG940),2),0))</f>
        <v>0</v>
      </c>
      <c r="AJ940" s="547" t="n">
        <f aca="false">IF($Y940="--","--",IF($AE940&gt;$W$4,ROUND(IF($AE940&lt;1.5,0,IF($AE940&gt;3,1.5*$AF940*$AG940,($AE940-1.5)*$AF940*$AG940)),2),0))</f>
        <v>0</v>
      </c>
      <c r="AK940" s="547" t="n">
        <f aca="false">IF($Y940="--","--",IF($AE940&gt;$W$4,ROUND(IF($AE940&lt;3,0,IF($AE940&gt;4.5,1.5*$AF940*$AG940,($AE940-3)*$AF940*$AG940)),2),0))</f>
        <v>0</v>
      </c>
      <c r="AL940" s="547" t="n">
        <f aca="false">IF($Y940="--","--",IF($AE940&gt;$W$4,ROUND(IF($AE940&lt;4.5,0,IF($AE940&gt;6,($AE940-4.5)*$AF940*$AG940,($AE940-4.5)*$AF940*$AG940)),2),0))</f>
        <v>0</v>
      </c>
      <c r="AM940" s="544" t="n">
        <f aca="false">IF($Y940="--","--",IF($AE940&gt;$W$4,IF($AE940&lt;=4,ROUND(($AG940*4)*($AE940+0.5)*2,2),0),0))</f>
        <v>0</v>
      </c>
      <c r="AN940" s="548" t="n">
        <f aca="false">IF($Y940="--","--",IF($AE940&gt;$W$4,IF($AE940&gt;4,ROUND(($AG940*4)*($AE940+0.5)*2,2),0),0))</f>
        <v>0</v>
      </c>
      <c r="AO940" s="530" t="s">
        <v>1974</v>
      </c>
      <c r="AP940" s="531" t="s">
        <v>10</v>
      </c>
      <c r="AQ940" s="569" t="s">
        <v>1975</v>
      </c>
      <c r="AR940" s="533" t="n">
        <v>0.4</v>
      </c>
      <c r="AS940" s="534"/>
      <c r="AT940" s="534"/>
      <c r="AU940" s="535" t="n">
        <v>13</v>
      </c>
      <c r="AV940" s="533" t="n">
        <f aca="false">IF($Y940="--","--",Y940+0.2)</f>
        <v>1.4</v>
      </c>
      <c r="AW940" s="542" t="s">
        <v>1151</v>
      </c>
      <c r="AX940" s="534" t="n">
        <f aca="false">AV940</f>
        <v>1.4</v>
      </c>
      <c r="AY940" s="538" t="n">
        <f aca="false">IF(D940&gt;2,AU940,AU940-AV940)</f>
        <v>11.6</v>
      </c>
      <c r="AZ940" s="538" t="n">
        <f aca="false">N940</f>
        <v>0.1</v>
      </c>
      <c r="BA940" s="538" t="n">
        <f aca="false">P940</f>
        <v>1.08</v>
      </c>
      <c r="BB940" s="537" t="n">
        <f aca="false">IF(F940=0,IF(ROUND(AY940*(((N940*P940)+(((D940+M940*2)/6)*P940))-ROUND(((D940+M940*2)^2)*((PI()*96.379/(4*360))-((SIN((96.379/2)*PI()/180))*(COS((96.379/2)*PI()/180))/4)),4)),2),ROUND(AY940*(((N940*P940)+(((D940+M940*2)/4)*P940))-ROUND(((D940+M940*2)^2)*((PI()*120/(4*360))-((SIN((120/2)*PI()/180))*(COS((120/2)*PI()/180))/4)),4)),2)),0)</f>
        <v>2.35</v>
      </c>
      <c r="BC940" s="549" t="n">
        <f aca="false">IF(F940&gt;0,ROUND(AY940*N940*P940,2),0)</f>
        <v>0</v>
      </c>
      <c r="BD940" s="549" t="n">
        <f aca="false">SUM(Q940:U940,AH940:AL940)</f>
        <v>19.88</v>
      </c>
      <c r="BE940" s="549" t="n">
        <f aca="false">IF(F940=0,ROUND((PI()*((D940+M940*2)^2)/4)*AY940,2),ROUND((D940+M940*2)*(F940+M940*2)*AY940,2))</f>
        <v>2.1</v>
      </c>
      <c r="BF940" s="572" t="n">
        <f aca="false">IF(($I940+M940-0.15)&lt;=2,($I940+M940+0.15),IF(($I940+M940)&lt;=3,2.35,($I940+M940+0.2)-0.85))</f>
        <v>1.2932</v>
      </c>
      <c r="BG940" s="572" t="n">
        <f aca="false">IF(D940&gt;2,(I940-F940-M940-0.11),IF(($I940+M940)&lt;=2,0,IF(($I940+M940)&gt;3,0.85,(I940+M940+0.2-BF940))))</f>
        <v>0</v>
      </c>
      <c r="BH940" s="572" t="n">
        <f aca="false">IF(D940&gt;2,ROUND(((1.42+0.4)+(0.91+0.4))*2*BG940,2),ROUND(AV940*AX940*BF940,2))</f>
        <v>2.53</v>
      </c>
      <c r="BI940" s="572" t="n">
        <f aca="false">ROUND(((PI()*0.9^2)/4)*BG940,2)</f>
        <v>0</v>
      </c>
      <c r="BJ940" s="550" t="n">
        <f aca="false">ROUND(BD940-BE940-BH940-BI940-BB940-BC940,2)</f>
        <v>12.9</v>
      </c>
      <c r="BK940" s="516"/>
    </row>
    <row r="941" customFormat="false" ht="14.25" hidden="false" customHeight="false" outlineLevel="0" collapsed="false">
      <c r="A941" s="503"/>
      <c r="B941" s="504"/>
      <c r="C941" s="604"/>
      <c r="D941" s="505"/>
      <c r="E941" s="505"/>
      <c r="F941" s="505"/>
      <c r="G941" s="505"/>
      <c r="H941" s="507"/>
      <c r="I941" s="508"/>
      <c r="J941" s="508"/>
      <c r="K941" s="508"/>
      <c r="L941" s="509"/>
      <c r="M941" s="510"/>
      <c r="N941" s="510"/>
      <c r="O941" s="509"/>
      <c r="P941" s="509"/>
      <c r="Q941" s="511"/>
      <c r="R941" s="511"/>
      <c r="S941" s="511"/>
      <c r="T941" s="511"/>
      <c r="U941" s="511"/>
      <c r="V941" s="512"/>
      <c r="W941" s="513"/>
      <c r="X941" s="518"/>
      <c r="Y941" s="505"/>
      <c r="Z941" s="551"/>
      <c r="AA941" s="505"/>
      <c r="AB941" s="552"/>
      <c r="AC941" s="553"/>
      <c r="AD941" s="553"/>
      <c r="AE941" s="554"/>
      <c r="AF941" s="554"/>
      <c r="AG941" s="551"/>
      <c r="AH941" s="555"/>
      <c r="AI941" s="555"/>
      <c r="AJ941" s="555"/>
      <c r="AK941" s="555"/>
      <c r="AL941" s="555"/>
      <c r="AM941" s="553"/>
      <c r="AN941" s="556"/>
      <c r="AO941" s="518"/>
      <c r="AP941" s="504"/>
      <c r="AQ941" s="604"/>
      <c r="AR941" s="505"/>
      <c r="AS941" s="505"/>
      <c r="AT941" s="505"/>
      <c r="AU941" s="507"/>
      <c r="AV941" s="505"/>
      <c r="AW941" s="551"/>
      <c r="AX941" s="505"/>
      <c r="AY941" s="510"/>
      <c r="AZ941" s="510"/>
      <c r="BA941" s="510"/>
      <c r="BB941" s="509"/>
      <c r="BC941" s="509"/>
      <c r="BD941" s="509"/>
      <c r="BE941" s="509"/>
      <c r="BF941" s="511"/>
      <c r="BG941" s="511"/>
      <c r="BH941" s="511"/>
      <c r="BI941" s="511"/>
      <c r="BJ941" s="515"/>
      <c r="BK941" s="516"/>
    </row>
    <row r="942" s="456" customFormat="true" ht="14.25" hidden="false" customHeight="false" outlineLevel="0" collapsed="false">
      <c r="A942" s="557" t="s">
        <v>1967</v>
      </c>
      <c r="B942" s="504"/>
      <c r="C942" s="504"/>
      <c r="D942" s="505"/>
      <c r="E942" s="505"/>
      <c r="F942" s="505"/>
      <c r="G942" s="506"/>
      <c r="H942" s="507"/>
      <c r="I942" s="508"/>
      <c r="J942" s="508"/>
      <c r="K942" s="508"/>
      <c r="L942" s="509"/>
      <c r="M942" s="510"/>
      <c r="N942" s="510"/>
      <c r="O942" s="509"/>
      <c r="P942" s="509"/>
      <c r="Q942" s="511"/>
      <c r="R942" s="511"/>
      <c r="S942" s="511"/>
      <c r="T942" s="511"/>
      <c r="U942" s="511"/>
      <c r="V942" s="512"/>
      <c r="W942" s="513"/>
      <c r="X942" s="528" t="str">
        <f aca="false">$A942</f>
        <v>Rua Jaerth Medeiros</v>
      </c>
      <c r="Y942" s="522"/>
      <c r="Z942" s="522"/>
      <c r="AA942" s="522"/>
      <c r="AB942" s="525"/>
      <c r="AC942" s="525"/>
      <c r="AD942" s="525"/>
      <c r="AE942" s="525"/>
      <c r="AF942" s="523"/>
      <c r="AG942" s="525"/>
      <c r="AH942" s="525"/>
      <c r="AI942" s="525"/>
      <c r="AJ942" s="525"/>
      <c r="AK942" s="525"/>
      <c r="AL942" s="525"/>
      <c r="AM942" s="525"/>
      <c r="AN942" s="527"/>
      <c r="AO942" s="557" t="str">
        <f aca="false">$A942</f>
        <v>Rua Jaerth Medeiros</v>
      </c>
      <c r="AP942" s="504"/>
      <c r="AQ942" s="504"/>
      <c r="AR942" s="505"/>
      <c r="AS942" s="505"/>
      <c r="AT942" s="505"/>
      <c r="AU942" s="507"/>
      <c r="AV942" s="506"/>
      <c r="AW942" s="506"/>
      <c r="AX942" s="506"/>
      <c r="AY942" s="510"/>
      <c r="AZ942" s="510"/>
      <c r="BA942" s="510"/>
      <c r="BB942" s="509"/>
      <c r="BC942" s="509"/>
      <c r="BD942" s="509"/>
      <c r="BE942" s="509"/>
      <c r="BF942" s="509"/>
      <c r="BG942" s="509"/>
      <c r="BH942" s="509"/>
      <c r="BI942" s="509"/>
      <c r="BJ942" s="515"/>
      <c r="BK942" s="516"/>
    </row>
    <row r="943" customFormat="false" ht="14.25" hidden="false" customHeight="false" outlineLevel="0" collapsed="false">
      <c r="A943" s="530" t="s">
        <v>1976</v>
      </c>
      <c r="B943" s="531" t="s">
        <v>10</v>
      </c>
      <c r="C943" s="569" t="s">
        <v>1975</v>
      </c>
      <c r="D943" s="533" t="n">
        <v>0.4</v>
      </c>
      <c r="E943" s="534"/>
      <c r="F943" s="534"/>
      <c r="G943" s="533" t="s">
        <v>1155</v>
      </c>
      <c r="H943" s="535" t="n">
        <v>33</v>
      </c>
      <c r="I943" s="536" t="n">
        <v>0.96</v>
      </c>
      <c r="J943" s="536" t="n">
        <v>1.07</v>
      </c>
      <c r="K943" s="536" t="n">
        <v>1.1</v>
      </c>
      <c r="L943" s="537" t="n">
        <f aca="false">ROUND((I943+J943)/2,2)</f>
        <v>1.02</v>
      </c>
      <c r="M943" s="538" t="n">
        <f aca="false">IF(F943=0,ROUND($D943*0.1,2),IF(D943&gt;2.8,0.18,0.15))</f>
        <v>0.04</v>
      </c>
      <c r="N943" s="538" t="n">
        <f aca="false">IF(F943=0,IF(ROUND($D943/4,2),IF(ROUND(($D943*1.2)/6,2)&lt;0.1,0.1,ROUND(($D943*1.2)/6,2))),0.5)</f>
        <v>0.1</v>
      </c>
      <c r="O943" s="537" t="n">
        <f aca="false">L943+M943+N943</f>
        <v>1.16</v>
      </c>
      <c r="P943" s="537" t="n">
        <f aca="false">IF(O943&lt;2,(D943+M943*2)+0.6,(D943+M943*2)+0.6+ROUNDUP(O943-2,0)*0.1)</f>
        <v>1.08</v>
      </c>
      <c r="Q943" s="539" t="n">
        <f aca="false">IF($O943&lt;=$W$4,ROUND(IF($O943&lt;1.5,$O943*$H943*$P943,1.5*$H943*$P943),2),0)</f>
        <v>41.34</v>
      </c>
      <c r="R943" s="539" t="n">
        <f aca="false">IF($O943&gt;$W$4,ROUND(IF($O943&lt;1.5,$O943*$H943*$P943,1.5*$H943*$P943),2),0)</f>
        <v>0</v>
      </c>
      <c r="S943" s="539" t="n">
        <f aca="false">IF($O943&gt;$W$4,ROUND(IF($O943&lt;1.5,0,IF($O943&gt;3,1.5*$H943*$P943,($O943-1.5)*$H943*$P943)),2),0)</f>
        <v>0</v>
      </c>
      <c r="T943" s="539" t="n">
        <f aca="false">IF($O943&gt;$W$4,ROUND(IF($O943&lt;3,0,IF($O943&gt;4.5,1.5*$H943*$P943,($O943-3)*$H943*$P943)),2),0)</f>
        <v>0</v>
      </c>
      <c r="U943" s="539" t="n">
        <f aca="false">IF($O943&gt;$W$4,ROUND(IF($O943&lt;4.5,0,IF($O943&gt;6,($O943-4.5)*$H943*$P943,($O943-4.5)*$H943*$P943)),2),0)</f>
        <v>0</v>
      </c>
      <c r="V943" s="540" t="n">
        <f aca="false">IF($O943&gt;$W$4,IF($O943&lt;=4,ROUND($H943*($O943+0.5)*2,2),0),0)</f>
        <v>0</v>
      </c>
      <c r="W943" s="541" t="n">
        <f aca="false">IF($O943&gt;$W$4,IF($O943&gt;4,ROUND($H943*($O943+0.5)*2,2),0),0)</f>
        <v>0</v>
      </c>
      <c r="X943" s="530" t="str">
        <f aca="false">A943</f>
        <v>ROA</v>
      </c>
      <c r="Y943" s="533" t="n">
        <f aca="false">IF($D943=0.4,1.2,IF($D943=0.6,1.2,IF($D943=0.8,1.3,IF($D943=1,1.5,IF($D943=1.2,1.7,IF($D943&lt;=2,2,"--"))))))</f>
        <v>1.2</v>
      </c>
      <c r="Z943" s="542" t="s">
        <v>1151</v>
      </c>
      <c r="AA943" s="534" t="n">
        <f aca="false">Y943</f>
        <v>1.2</v>
      </c>
      <c r="AB943" s="543" t="n">
        <f aca="false">IF($Y943="--","--",I943)</f>
        <v>0.96</v>
      </c>
      <c r="AC943" s="544" t="n">
        <f aca="false">IF($Y943="--","--",IF(D943&gt;1.5,0.15,ROUND($D943*0.1,2)))</f>
        <v>0.04</v>
      </c>
      <c r="AD943" s="544" t="n">
        <f aca="false">IF($Y943="--","--",0.15)</f>
        <v>0.15</v>
      </c>
      <c r="AE943" s="545" t="n">
        <f aca="false">IF($Y943="--","--",ROUND(AB943+AC943+AD943,2))</f>
        <v>1.15</v>
      </c>
      <c r="AF943" s="545" t="n">
        <f aca="false">IF($Y943="--","--",IF($AB943&lt;=2,$Y943+1,($Y943+1)+ROUNDUP($AB943-2,0)*0.1))</f>
        <v>2.2</v>
      </c>
      <c r="AG943" s="546" t="n">
        <f aca="false">IF($D943=0.4,0.92,IF($D943=0.6,0.68,IF($D943=0.8,0.74,IF($D943=1,0.7,IF($D943=1.2,0.66,IF($D943=1.5,0.6,IF($D943&lt;=2,(2.4-(D943+0.3)),"--")))))))</f>
        <v>0.92</v>
      </c>
      <c r="AH943" s="547" t="n">
        <f aca="false">IF($Y943="--","--",IF($AE943&lt;=$W$4,ROUND(IF($AE943&lt;1.5,$AE943*$AF943*$AG943,1.5*$AF943*$AG943),2),0))</f>
        <v>2.33</v>
      </c>
      <c r="AI943" s="547" t="n">
        <f aca="false">IF($Y943="--","--",IF($AE943&gt;$W$4,ROUND(IF($AE943&lt;1.5,$AE943*$AF943*$AG943,1.5*$AF943*$AG943),2),0))</f>
        <v>0</v>
      </c>
      <c r="AJ943" s="547" t="n">
        <f aca="false">IF($Y943="--","--",IF($AE943&gt;$W$4,ROUND(IF($AE943&lt;1.5,0,IF($AE943&gt;3,1.5*$AF943*$AG943,($AE943-1.5)*$AF943*$AG943)),2),0))</f>
        <v>0</v>
      </c>
      <c r="AK943" s="547" t="n">
        <f aca="false">IF($Y943="--","--",IF($AE943&gt;$W$4,ROUND(IF($AE943&lt;3,0,IF($AE943&gt;4.5,1.5*$AF943*$AG943,($AE943-3)*$AF943*$AG943)),2),0))</f>
        <v>0</v>
      </c>
      <c r="AL943" s="547" t="n">
        <f aca="false">IF($Y943="--","--",IF($AE943&gt;$W$4,ROUND(IF($AE943&lt;4.5,0,IF($AE943&gt;6,($AE943-4.5)*$AF943*$AG943,($AE943-4.5)*$AF943*$AG943)),2),0))</f>
        <v>0</v>
      </c>
      <c r="AM943" s="544" t="n">
        <f aca="false">IF($Y943="--","--",IF($AE943&gt;$W$4,IF($AE943&lt;=4,ROUND(($AG943*4)*($AE943+0.5)*2,2),0),0))</f>
        <v>0</v>
      </c>
      <c r="AN943" s="548" t="n">
        <f aca="false">IF($Y943="--","--",IF($AE943&gt;$W$4,IF($AE943&gt;4,ROUND(($AG943*4)*($AE943+0.5)*2,2),0),0))</f>
        <v>0</v>
      </c>
      <c r="AO943" s="530" t="s">
        <v>1976</v>
      </c>
      <c r="AP943" s="531" t="s">
        <v>10</v>
      </c>
      <c r="AQ943" s="569" t="s">
        <v>1975</v>
      </c>
      <c r="AR943" s="533" t="n">
        <v>0.4</v>
      </c>
      <c r="AS943" s="534"/>
      <c r="AT943" s="534"/>
      <c r="AU943" s="535" t="n">
        <v>33</v>
      </c>
      <c r="AV943" s="533" t="n">
        <f aca="false">IF($Y943="--","--",Y943+0.2)</f>
        <v>1.4</v>
      </c>
      <c r="AW943" s="542" t="s">
        <v>1151</v>
      </c>
      <c r="AX943" s="534" t="n">
        <f aca="false">AV943</f>
        <v>1.4</v>
      </c>
      <c r="AY943" s="538" t="n">
        <f aca="false">IF(D943&gt;2,AU943,AU943-AV943)</f>
        <v>31.6</v>
      </c>
      <c r="AZ943" s="538" t="n">
        <f aca="false">N943</f>
        <v>0.1</v>
      </c>
      <c r="BA943" s="538" t="n">
        <f aca="false">P943</f>
        <v>1.08</v>
      </c>
      <c r="BB943" s="537" t="n">
        <f aca="false">IF(F943=0,IF(ROUND(AY943*(((N943*P943)+(((D943+M943*2)/6)*P943))-ROUND(((D943+M943*2)^2)*((PI()*96.379/(4*360))-((SIN((96.379/2)*PI()/180))*(COS((96.379/2)*PI()/180))/4)),4)),2),ROUND(AY943*(((N943*P943)+(((D943+M943*2)/4)*P943))-ROUND(((D943+M943*2)^2)*((PI()*120/(4*360))-((SIN((120/2)*PI()/180))*(COS((120/2)*PI()/180))/4)),4)),2)),0)</f>
        <v>6.39</v>
      </c>
      <c r="BC943" s="549" t="n">
        <f aca="false">IF(F943&gt;0,ROUND(AY943*N943*P943,2),0)</f>
        <v>0</v>
      </c>
      <c r="BD943" s="549" t="n">
        <f aca="false">SUM(Q943:U943,AH943:AL943)</f>
        <v>43.67</v>
      </c>
      <c r="BE943" s="549" t="n">
        <f aca="false">IF(F943=0,ROUND((PI()*((D943+M943*2)^2)/4)*AY943,2),ROUND((D943+M943*2)*(F943+M943*2)*AY943,2))</f>
        <v>5.72</v>
      </c>
      <c r="BF943" s="572" t="n">
        <f aca="false">IF(($I943+M943-0.15)&lt;=2,($I943+M943+0.15),IF(($I943+M943)&lt;=3,2.35,($I943+M943+0.2)-0.85))</f>
        <v>1.15</v>
      </c>
      <c r="BG943" s="572" t="n">
        <f aca="false">IF(D943&gt;2,(I943-F943-M943-0.11),IF(($I943+M943)&lt;=2,0,IF(($I943+M943)&gt;3,0.85,(I943+M943+0.2-BF943))))</f>
        <v>0</v>
      </c>
      <c r="BH943" s="572" t="n">
        <f aca="false">IF(D943&gt;2,ROUND(((1.42+0.4)+(0.91+0.4))*2*BG943,2),ROUND(AV943*AX943*BF943,2))</f>
        <v>2.25</v>
      </c>
      <c r="BI943" s="572" t="n">
        <f aca="false">ROUND(((PI()*0.9^2)/4)*BG943,2)</f>
        <v>0</v>
      </c>
      <c r="BJ943" s="550" t="n">
        <f aca="false">ROUND(BD943-BE943-BH943-BI943-BB943-BC943,2)</f>
        <v>29.31</v>
      </c>
      <c r="BK943" s="516"/>
    </row>
    <row r="944" customFormat="false" ht="14.25" hidden="false" customHeight="false" outlineLevel="0" collapsed="false">
      <c r="A944" s="503"/>
      <c r="B944" s="504"/>
      <c r="C944" s="604"/>
      <c r="D944" s="505"/>
      <c r="E944" s="505"/>
      <c r="F944" s="505"/>
      <c r="G944" s="505"/>
      <c r="H944" s="507"/>
      <c r="I944" s="508"/>
      <c r="J944" s="508"/>
      <c r="K944" s="508"/>
      <c r="L944" s="509"/>
      <c r="M944" s="510"/>
      <c r="N944" s="510"/>
      <c r="O944" s="509"/>
      <c r="P944" s="509"/>
      <c r="Q944" s="511"/>
      <c r="R944" s="511"/>
      <c r="S944" s="511"/>
      <c r="T944" s="511"/>
      <c r="U944" s="511"/>
      <c r="V944" s="512"/>
      <c r="W944" s="513"/>
      <c r="X944" s="503"/>
      <c r="Y944" s="505"/>
      <c r="Z944" s="551"/>
      <c r="AA944" s="505"/>
      <c r="AB944" s="552"/>
      <c r="AC944" s="553"/>
      <c r="AD944" s="553"/>
      <c r="AE944" s="554"/>
      <c r="AF944" s="554"/>
      <c r="AG944" s="551"/>
      <c r="AH944" s="555"/>
      <c r="AI944" s="555"/>
      <c r="AJ944" s="555"/>
      <c r="AK944" s="555"/>
      <c r="AL944" s="555"/>
      <c r="AM944" s="553"/>
      <c r="AN944" s="556"/>
      <c r="AO944" s="503"/>
      <c r="AP944" s="504"/>
      <c r="AQ944" s="604"/>
      <c r="AR944" s="505"/>
      <c r="AS944" s="505"/>
      <c r="AT944" s="505"/>
      <c r="AU944" s="507"/>
      <c r="AV944" s="505"/>
      <c r="AW944" s="551"/>
      <c r="AX944" s="505"/>
      <c r="AY944" s="510"/>
      <c r="AZ944" s="510"/>
      <c r="BA944" s="510"/>
      <c r="BB944" s="509"/>
      <c r="BC944" s="509"/>
      <c r="BD944" s="509"/>
      <c r="BE944" s="509"/>
      <c r="BF944" s="511"/>
      <c r="BG944" s="511"/>
      <c r="BH944" s="511"/>
      <c r="BI944" s="511"/>
      <c r="BJ944" s="515"/>
      <c r="BK944" s="516"/>
    </row>
    <row r="945" s="456" customFormat="true" ht="14.25" hidden="false" customHeight="false" outlineLevel="0" collapsed="false">
      <c r="A945" s="517" t="s">
        <v>1977</v>
      </c>
      <c r="B945" s="504"/>
      <c r="C945" s="504"/>
      <c r="D945" s="505"/>
      <c r="E945" s="505"/>
      <c r="F945" s="505"/>
      <c r="G945" s="506"/>
      <c r="H945" s="507"/>
      <c r="I945" s="508"/>
      <c r="J945" s="508"/>
      <c r="K945" s="508"/>
      <c r="L945" s="509"/>
      <c r="M945" s="510"/>
      <c r="N945" s="510"/>
      <c r="O945" s="509"/>
      <c r="P945" s="509"/>
      <c r="Q945" s="511"/>
      <c r="R945" s="511"/>
      <c r="S945" s="511"/>
      <c r="T945" s="511"/>
      <c r="U945" s="511"/>
      <c r="V945" s="512"/>
      <c r="W945" s="513"/>
      <c r="X945" s="518" t="str">
        <f aca="false">$A945</f>
        <v>BACIA RP - BACIA ROMANA (P)</v>
      </c>
      <c r="Y945" s="505"/>
      <c r="Z945" s="551"/>
      <c r="AA945" s="505"/>
      <c r="AB945" s="552"/>
      <c r="AC945" s="553"/>
      <c r="AD945" s="553"/>
      <c r="AE945" s="554"/>
      <c r="AF945" s="554"/>
      <c r="AG945" s="551"/>
      <c r="AH945" s="555"/>
      <c r="AI945" s="555"/>
      <c r="AJ945" s="555"/>
      <c r="AK945" s="555"/>
      <c r="AL945" s="555"/>
      <c r="AM945" s="553"/>
      <c r="AN945" s="556"/>
      <c r="AO945" s="518" t="str">
        <f aca="false">$A945</f>
        <v>BACIA RP - BACIA ROMANA (P)</v>
      </c>
      <c r="AP945" s="504"/>
      <c r="AQ945" s="504"/>
      <c r="AR945" s="505"/>
      <c r="AS945" s="505"/>
      <c r="AT945" s="505"/>
      <c r="AU945" s="507"/>
      <c r="AV945" s="506"/>
      <c r="AW945" s="506"/>
      <c r="AX945" s="506"/>
      <c r="AY945" s="510"/>
      <c r="AZ945" s="510"/>
      <c r="BA945" s="510"/>
      <c r="BB945" s="509"/>
      <c r="BC945" s="509"/>
      <c r="BD945" s="509"/>
      <c r="BE945" s="509"/>
      <c r="BF945" s="509"/>
      <c r="BG945" s="509"/>
      <c r="BH945" s="509"/>
      <c r="BI945" s="509"/>
      <c r="BJ945" s="515"/>
      <c r="BK945" s="516"/>
    </row>
    <row r="946" customFormat="false" ht="14.25" hidden="false" customHeight="false" outlineLevel="0" collapsed="false">
      <c r="A946" s="557" t="s">
        <v>1978</v>
      </c>
      <c r="B946" s="504"/>
      <c r="C946" s="504"/>
      <c r="D946" s="505"/>
      <c r="E946" s="505"/>
      <c r="F946" s="505"/>
      <c r="G946" s="506"/>
      <c r="H946" s="507"/>
      <c r="I946" s="508"/>
      <c r="J946" s="508"/>
      <c r="K946" s="508"/>
      <c r="L946" s="509"/>
      <c r="M946" s="510"/>
      <c r="N946" s="510"/>
      <c r="O946" s="509"/>
      <c r="P946" s="509"/>
      <c r="Q946" s="511"/>
      <c r="R946" s="511"/>
      <c r="S946" s="511"/>
      <c r="T946" s="511"/>
      <c r="U946" s="511"/>
      <c r="V946" s="512"/>
      <c r="W946" s="513"/>
      <c r="X946" s="528" t="str">
        <f aca="false">$A946</f>
        <v>RUA NOSSA SENHORA DOS ANJOS</v>
      </c>
      <c r="Y946" s="522"/>
      <c r="Z946" s="522"/>
      <c r="AA946" s="522"/>
      <c r="AB946" s="525"/>
      <c r="AC946" s="525"/>
      <c r="AD946" s="525"/>
      <c r="AE946" s="525"/>
      <c r="AF946" s="523"/>
      <c r="AG946" s="525"/>
      <c r="AH946" s="525"/>
      <c r="AI946" s="525"/>
      <c r="AJ946" s="525"/>
      <c r="AK946" s="525"/>
      <c r="AL946" s="525"/>
      <c r="AM946" s="525"/>
      <c r="AN946" s="527"/>
      <c r="AO946" s="557" t="str">
        <f aca="false">$A946</f>
        <v>RUA NOSSA SENHORA DOS ANJOS</v>
      </c>
      <c r="AP946" s="504"/>
      <c r="AQ946" s="504"/>
      <c r="AR946" s="505"/>
      <c r="AS946" s="505"/>
      <c r="AT946" s="505"/>
      <c r="AU946" s="507"/>
      <c r="AV946" s="506"/>
      <c r="AW946" s="506"/>
      <c r="AX946" s="506"/>
      <c r="AY946" s="510"/>
      <c r="AZ946" s="510"/>
      <c r="BA946" s="510"/>
      <c r="BB946" s="509"/>
      <c r="BC946" s="509"/>
      <c r="BD946" s="509"/>
      <c r="BE946" s="509"/>
      <c r="BF946" s="509"/>
      <c r="BG946" s="509"/>
      <c r="BH946" s="509"/>
      <c r="BI946" s="509"/>
      <c r="BJ946" s="515"/>
      <c r="BK946" s="516"/>
    </row>
    <row r="947" customFormat="false" ht="14.25" hidden="false" customHeight="false" outlineLevel="0" collapsed="false">
      <c r="A947" s="558" t="s">
        <v>1979</v>
      </c>
      <c r="B947" s="570" t="s">
        <v>10</v>
      </c>
      <c r="C947" s="571" t="s">
        <v>1980</v>
      </c>
      <c r="D947" s="560" t="n">
        <v>0.4</v>
      </c>
      <c r="E947" s="561"/>
      <c r="F947" s="561"/>
      <c r="G947" s="560" t="s">
        <v>1150</v>
      </c>
      <c r="H947" s="562" t="n">
        <v>40</v>
      </c>
      <c r="I947" s="563" t="n">
        <v>1.2</v>
      </c>
      <c r="J947" s="563" t="n">
        <v>1.2337</v>
      </c>
      <c r="K947" s="536" t="n">
        <v>0</v>
      </c>
      <c r="L947" s="537" t="n">
        <f aca="false">ROUND((I947+J947)/2,2)</f>
        <v>1.22</v>
      </c>
      <c r="M947" s="538" t="n">
        <f aca="false">IF(F947=0,ROUND($D947*0.1,2),IF(D947&gt;2.8,0.18,0.15))</f>
        <v>0.04</v>
      </c>
      <c r="N947" s="538" t="n">
        <f aca="false">IF(F947=0,IF(ROUND($D947/4,2),IF(ROUND(($D947*1.2)/6,2)&lt;0.1,0.1,ROUND(($D947*1.2)/6,2))),0.5)</f>
        <v>0.1</v>
      </c>
      <c r="O947" s="537" t="n">
        <f aca="false">L947+M947+N947</f>
        <v>1.36</v>
      </c>
      <c r="P947" s="537" t="n">
        <f aca="false">IF(O947&lt;2,(D947+M947*2)+0.6,(D947+M947*2)+0.6+ROUNDUP(O947-2,0)*0.1)</f>
        <v>1.08</v>
      </c>
      <c r="Q947" s="539" t="n">
        <f aca="false">IF($O947&lt;=$W$4,ROUND(IF($O947&lt;1.5,$O947*$H947*$P947,1.5*$H947*$P947),2),0)</f>
        <v>58.75</v>
      </c>
      <c r="R947" s="539" t="n">
        <f aca="false">IF($O947&gt;$W$4,ROUND(IF($O947&lt;1.5,$O947*$H947*$P947,1.5*$H947*$P947),2),0)</f>
        <v>0</v>
      </c>
      <c r="S947" s="539" t="n">
        <f aca="false">IF($O947&gt;$W$4,ROUND(IF($O947&lt;1.5,0,IF($O947&gt;3,1.5*$H947*$P947,($O947-1.5)*$H947*$P947)),2),0)</f>
        <v>0</v>
      </c>
      <c r="T947" s="539" t="n">
        <f aca="false">IF($O947&gt;$W$4,ROUND(IF($O947&lt;3,0,IF($O947&gt;4.5,1.5*$H947*$P947,($O947-3)*$H947*$P947)),2),0)</f>
        <v>0</v>
      </c>
      <c r="U947" s="539" t="n">
        <f aca="false">IF($O947&gt;$W$4,ROUND(IF($O947&lt;4.5,0,IF($O947&gt;6,($O947-4.5)*$H947*$P947,($O947-4.5)*$H947*$P947)),2),0)</f>
        <v>0</v>
      </c>
      <c r="V947" s="540" t="n">
        <f aca="false">IF($O947&gt;$W$4,IF($O947&lt;=4,ROUND($H947*($O947+0.5)*2,2),0),0)</f>
        <v>0</v>
      </c>
      <c r="W947" s="541" t="n">
        <f aca="false">IF($O947&gt;$W$4,IF($O947&gt;4,ROUND($H947*($O947+0.5)*2,2),0),0)</f>
        <v>0</v>
      </c>
      <c r="X947" s="558" t="str">
        <f aca="false">A947</f>
        <v>RP8-1</v>
      </c>
      <c r="Y947" s="560" t="n">
        <f aca="false">IF($D947=0.4,1.2,IF($D947=0.6,1.2,IF($D947=0.8,1.3,IF($D947=1,1.5,IF($D947=1.2,1.7,IF($D947&lt;=2,2,"--"))))))</f>
        <v>1.2</v>
      </c>
      <c r="Z947" s="564" t="s">
        <v>1151</v>
      </c>
      <c r="AA947" s="561" t="n">
        <f aca="false">Y947</f>
        <v>1.2</v>
      </c>
      <c r="AB947" s="543" t="n">
        <f aca="false">IF($Y947="--","--",I947)</f>
        <v>1.2</v>
      </c>
      <c r="AC947" s="544" t="n">
        <f aca="false">IF($Y947="--","--",IF(D947&gt;1.5,0.15,ROUND($D947*0.1,2)))</f>
        <v>0.04</v>
      </c>
      <c r="AD947" s="544" t="n">
        <f aca="false">IF($Y947="--","--",0.15)</f>
        <v>0.15</v>
      </c>
      <c r="AE947" s="545" t="n">
        <f aca="false">IF($Y947="--","--",ROUND(AB947+AC947+AD947,2))</f>
        <v>1.39</v>
      </c>
      <c r="AF947" s="565" t="n">
        <f aca="false">IF($Y947="--","--",IF($AB947&lt;=2,$Y947+1,($Y947+1)+ROUNDUP($AB947-2,0)*0.1))</f>
        <v>2.2</v>
      </c>
      <c r="AG947" s="566" t="n">
        <f aca="false">IF($D947=0.4,0.92,IF($D947=0.6,0.68,IF($D947=0.8,0.74,IF($D947=1,0.7,IF($D947=1.2,0.66,IF($D947=1.5,0.6,IF($D947&lt;=2,(2.4-(D947+0.3)),"--")))))))</f>
        <v>0.92</v>
      </c>
      <c r="AH947" s="547" t="n">
        <f aca="false">IF($Y947="--","--",IF($AE947&lt;=$W$4,ROUND(IF($AE947&lt;1.5,$AE947*$AF947*$AG947,1.5*$AF947*$AG947),2),0))</f>
        <v>2.81</v>
      </c>
      <c r="AI947" s="547" t="n">
        <f aca="false">IF($Y947="--","--",IF($AE947&gt;$W$4,ROUND(IF($AE947&lt;1.5,$AE947*$AF947*$AG947,1.5*$AF947*$AG947),2),0))</f>
        <v>0</v>
      </c>
      <c r="AJ947" s="547" t="n">
        <f aca="false">IF($Y947="--","--",IF($AE947&gt;$W$4,ROUND(IF($AE947&lt;1.5,0,IF($AE947&gt;3,1.5*$AF947*$AG947,($AE947-1.5)*$AF947*$AG947)),2),0))</f>
        <v>0</v>
      </c>
      <c r="AK947" s="547" t="n">
        <f aca="false">IF($Y947="--","--",IF($AE947&gt;$W$4,ROUND(IF($AE947&lt;3,0,IF($AE947&gt;4.5,1.5*$AF947*$AG947,($AE947-3)*$AF947*$AG947)),2),0))</f>
        <v>0</v>
      </c>
      <c r="AL947" s="547" t="n">
        <f aca="false">IF($Y947="--","--",IF($AE947&gt;$W$4,ROUND(IF($AE947&lt;4.5,0,IF($AE947&gt;6,($AE947-4.5)*$AF947*$AG947,($AE947-4.5)*$AF947*$AG947)),2),0))</f>
        <v>0</v>
      </c>
      <c r="AM947" s="544" t="n">
        <f aca="false">IF($Y947="--","--",IF($AE947&gt;$W$4,IF($AE947&lt;=4,ROUND(($AG947*4)*($AE947+0.5)*2,2),0),0))</f>
        <v>0</v>
      </c>
      <c r="AN947" s="548" t="n">
        <f aca="false">IF($Y947="--","--",IF($AE947&gt;$W$4,IF($AE947&gt;4,ROUND(($AG947*4)*($AE947+0.5)*2,2),0),0))</f>
        <v>0</v>
      </c>
      <c r="AO947" s="558" t="s">
        <v>1979</v>
      </c>
      <c r="AP947" s="570" t="s">
        <v>10</v>
      </c>
      <c r="AQ947" s="571" t="s">
        <v>1980</v>
      </c>
      <c r="AR947" s="560" t="n">
        <v>0.4</v>
      </c>
      <c r="AS947" s="561"/>
      <c r="AT947" s="561"/>
      <c r="AU947" s="562" t="n">
        <v>40</v>
      </c>
      <c r="AV947" s="560" t="n">
        <f aca="false">IF($Y947="--","--",Y947+0.2)</f>
        <v>1.4</v>
      </c>
      <c r="AW947" s="564" t="s">
        <v>1151</v>
      </c>
      <c r="AX947" s="561" t="n">
        <f aca="false">AV947</f>
        <v>1.4</v>
      </c>
      <c r="AY947" s="538" t="n">
        <f aca="false">IF(D947&gt;2,AU947,AU947-AV947)</f>
        <v>38.6</v>
      </c>
      <c r="AZ947" s="538" t="n">
        <f aca="false">N947</f>
        <v>0.1</v>
      </c>
      <c r="BA947" s="538" t="n">
        <f aca="false">P947</f>
        <v>1.08</v>
      </c>
      <c r="BB947" s="537" t="n">
        <f aca="false">IF(F947=0,IF(ROUND(AY947*(((N947*P947)+(((D947+M947*2)/6)*P947))-ROUND(((D947+M947*2)^2)*((PI()*96.379/(4*360))-((SIN((96.379/2)*PI()/180))*(COS((96.379/2)*PI()/180))/4)),4)),2),ROUND(AY947*(((N947*P947)+(((D947+M947*2)/4)*P947))-ROUND(((D947+M947*2)^2)*((PI()*120/(4*360))-((SIN((120/2)*PI()/180))*(COS((120/2)*PI()/180))/4)),4)),2)),0)</f>
        <v>7.8</v>
      </c>
      <c r="BC947" s="549" t="n">
        <f aca="false">IF(F947&gt;0,ROUND(AY947*N947*P947,2),0)</f>
        <v>0</v>
      </c>
      <c r="BD947" s="549" t="n">
        <f aca="false">SUM(Q947:U947,AH947:AL947)</f>
        <v>61.56</v>
      </c>
      <c r="BE947" s="549" t="n">
        <f aca="false">IF(F947=0,ROUND((PI()*((D947+M947*2)^2)/4)*AY947,2),ROUND((D947+M947*2)*(F947+M947*2)*AY947,2))</f>
        <v>6.98</v>
      </c>
      <c r="BF947" s="572" t="n">
        <f aca="false">IF(($I947+M947-0.15)&lt;=2,($I947+M947+0.15),IF(($I947+M947)&lt;=3,2.35,($I947+M947+0.2)-0.85))</f>
        <v>1.39</v>
      </c>
      <c r="BG947" s="572" t="n">
        <f aca="false">IF(D947&gt;2,(I947-F947-M947-0.11),IF(($I947+M947)&lt;=2,0,IF(($I947+M947)&gt;3,0.85,(I947+M947+0.2-BF947))))</f>
        <v>0</v>
      </c>
      <c r="BH947" s="572" t="n">
        <f aca="false">IF(D947&gt;2,ROUND(((1.42+0.4)+(0.91+0.4))*2*BG947,2),ROUND(AV947*AX947*BF947,2))</f>
        <v>2.72</v>
      </c>
      <c r="BI947" s="572" t="n">
        <f aca="false">ROUND(((PI()*0.9^2)/4)*BG947,2)</f>
        <v>0</v>
      </c>
      <c r="BJ947" s="550" t="n">
        <f aca="false">ROUND(BD947-BE947-BH947-BI947-BB947-BC947,2)</f>
        <v>44.06</v>
      </c>
      <c r="BK947" s="516"/>
    </row>
    <row r="948" customFormat="false" ht="14.25" hidden="false" customHeight="false" outlineLevel="0" collapsed="false">
      <c r="A948" s="558" t="s">
        <v>1980</v>
      </c>
      <c r="B948" s="570" t="s">
        <v>10</v>
      </c>
      <c r="C948" s="571" t="s">
        <v>1981</v>
      </c>
      <c r="D948" s="560" t="n">
        <v>0.4</v>
      </c>
      <c r="E948" s="561"/>
      <c r="F948" s="561"/>
      <c r="G948" s="560" t="s">
        <v>1150</v>
      </c>
      <c r="H948" s="562" t="n">
        <v>30</v>
      </c>
      <c r="I948" s="563" t="n">
        <v>1.2337</v>
      </c>
      <c r="J948" s="563" t="n">
        <v>1.2337</v>
      </c>
      <c r="K948" s="536" t="n">
        <v>0</v>
      </c>
      <c r="L948" s="537" t="n">
        <f aca="false">ROUND((I948+J948)/2,2)</f>
        <v>1.23</v>
      </c>
      <c r="M948" s="538" t="n">
        <f aca="false">IF(F948=0,ROUND($D948*0.1,2),IF(D948&gt;2.8,0.18,0.15))</f>
        <v>0.04</v>
      </c>
      <c r="N948" s="538" t="n">
        <f aca="false">IF(F948=0,IF(ROUND($D948/4,2),IF(ROUND(($D948*1.2)/6,2)&lt;0.1,0.1,ROUND(($D948*1.2)/6,2))),0.5)</f>
        <v>0.1</v>
      </c>
      <c r="O948" s="537" t="n">
        <f aca="false">L948+M948+N948</f>
        <v>1.37</v>
      </c>
      <c r="P948" s="537" t="n">
        <f aca="false">IF(O948&lt;2,(D948+M948*2)+0.6,(D948+M948*2)+0.6+ROUNDUP(O948-2,0)*0.1)</f>
        <v>1.08</v>
      </c>
      <c r="Q948" s="539" t="n">
        <f aca="false">IF($O948&lt;=$W$4,ROUND(IF($O948&lt;1.5,$O948*$H948*$P948,1.5*$H948*$P948),2),0)</f>
        <v>44.39</v>
      </c>
      <c r="R948" s="539" t="n">
        <f aca="false">IF($O948&gt;$W$4,ROUND(IF($O948&lt;1.5,$O948*$H948*$P948,1.5*$H948*$P948),2),0)</f>
        <v>0</v>
      </c>
      <c r="S948" s="539" t="n">
        <f aca="false">IF($O948&gt;$W$4,ROUND(IF($O948&lt;1.5,0,IF($O948&gt;3,1.5*$H948*$P948,($O948-1.5)*$H948*$P948)),2),0)</f>
        <v>0</v>
      </c>
      <c r="T948" s="539" t="n">
        <f aca="false">IF($O948&gt;$W$4,ROUND(IF($O948&lt;3,0,IF($O948&gt;4.5,1.5*$H948*$P948,($O948-3)*$H948*$P948)),2),0)</f>
        <v>0</v>
      </c>
      <c r="U948" s="539" t="n">
        <f aca="false">IF($O948&gt;$W$4,ROUND(IF($O948&lt;4.5,0,IF($O948&gt;6,($O948-4.5)*$H948*$P948,($O948-4.5)*$H948*$P948)),2),0)</f>
        <v>0</v>
      </c>
      <c r="V948" s="540" t="n">
        <f aca="false">IF($O948&gt;$W$4,IF($O948&lt;=4,ROUND($H948*($O948+0.5)*2,2),0),0)</f>
        <v>0</v>
      </c>
      <c r="W948" s="541" t="n">
        <f aca="false">IF($O948&gt;$W$4,IF($O948&gt;4,ROUND($H948*($O948+0.5)*2,2),0),0)</f>
        <v>0</v>
      </c>
      <c r="X948" s="558" t="str">
        <f aca="false">A948</f>
        <v>RP8-2</v>
      </c>
      <c r="Y948" s="560" t="n">
        <f aca="false">IF($D948=0.4,1.2,IF($D948=0.6,1.2,IF($D948=0.8,1.3,IF($D948=1,1.5,IF($D948=1.2,1.7,IF($D948&lt;=2,2,"--"))))))</f>
        <v>1.2</v>
      </c>
      <c r="Z948" s="564" t="s">
        <v>1151</v>
      </c>
      <c r="AA948" s="561" t="n">
        <f aca="false">Y948</f>
        <v>1.2</v>
      </c>
      <c r="AB948" s="543" t="n">
        <f aca="false">IF($Y948="--","--",I948)</f>
        <v>1.2337</v>
      </c>
      <c r="AC948" s="544" t="n">
        <f aca="false">IF($Y948="--","--",IF(D948&gt;1.5,0.15,ROUND($D948*0.1,2)))</f>
        <v>0.04</v>
      </c>
      <c r="AD948" s="544" t="n">
        <f aca="false">IF($Y948="--","--",0.15)</f>
        <v>0.15</v>
      </c>
      <c r="AE948" s="545" t="n">
        <f aca="false">IF($Y948="--","--",ROUND(AB948+AC948+AD948,2))</f>
        <v>1.42</v>
      </c>
      <c r="AF948" s="565" t="n">
        <f aca="false">IF($Y948="--","--",IF($AB948&lt;=2,$Y948+1,($Y948+1)+ROUNDUP($AB948-2,0)*0.1))</f>
        <v>2.2</v>
      </c>
      <c r="AG948" s="566" t="n">
        <f aca="false">IF($D948=0.4,0.92,IF($D948=0.6,0.68,IF($D948=0.8,0.74,IF($D948=1,0.7,IF($D948=1.2,0.66,IF($D948=1.5,0.6,IF($D948&lt;=2,(2.4-(D948+0.3)),"--")))))))</f>
        <v>0.92</v>
      </c>
      <c r="AH948" s="547" t="n">
        <f aca="false">IF($Y948="--","--",IF($AE948&lt;=$W$4,ROUND(IF($AE948&lt;1.5,$AE948*$AF948*$AG948,1.5*$AF948*$AG948),2),0))</f>
        <v>2.87</v>
      </c>
      <c r="AI948" s="547" t="n">
        <f aca="false">IF($Y948="--","--",IF($AE948&gt;$W$4,ROUND(IF($AE948&lt;1.5,$AE948*$AF948*$AG948,1.5*$AF948*$AG948),2),0))</f>
        <v>0</v>
      </c>
      <c r="AJ948" s="547" t="n">
        <f aca="false">IF($Y948="--","--",IF($AE948&gt;$W$4,ROUND(IF($AE948&lt;1.5,0,IF($AE948&gt;3,1.5*$AF948*$AG948,($AE948-1.5)*$AF948*$AG948)),2),0))</f>
        <v>0</v>
      </c>
      <c r="AK948" s="547" t="n">
        <f aca="false">IF($Y948="--","--",IF($AE948&gt;$W$4,ROUND(IF($AE948&lt;3,0,IF($AE948&gt;4.5,1.5*$AF948*$AG948,($AE948-3)*$AF948*$AG948)),2),0))</f>
        <v>0</v>
      </c>
      <c r="AL948" s="547" t="n">
        <f aca="false">IF($Y948="--","--",IF($AE948&gt;$W$4,ROUND(IF($AE948&lt;4.5,0,IF($AE948&gt;6,($AE948-4.5)*$AF948*$AG948,($AE948-4.5)*$AF948*$AG948)),2),0))</f>
        <v>0</v>
      </c>
      <c r="AM948" s="544" t="n">
        <f aca="false">IF($Y948="--","--",IF($AE948&gt;$W$4,IF($AE948&lt;=4,ROUND(($AG948*4)*($AE948+0.5)*2,2),0),0))</f>
        <v>0</v>
      </c>
      <c r="AN948" s="548" t="n">
        <f aca="false">IF($Y948="--","--",IF($AE948&gt;$W$4,IF($AE948&gt;4,ROUND(($AG948*4)*($AE948+0.5)*2,2),0),0))</f>
        <v>0</v>
      </c>
      <c r="AO948" s="558" t="s">
        <v>1980</v>
      </c>
      <c r="AP948" s="570" t="s">
        <v>10</v>
      </c>
      <c r="AQ948" s="571" t="s">
        <v>1981</v>
      </c>
      <c r="AR948" s="560" t="n">
        <v>0.4</v>
      </c>
      <c r="AS948" s="561"/>
      <c r="AT948" s="561"/>
      <c r="AU948" s="562" t="n">
        <v>30</v>
      </c>
      <c r="AV948" s="560" t="n">
        <f aca="false">IF($Y948="--","--",Y948+0.2)</f>
        <v>1.4</v>
      </c>
      <c r="AW948" s="564" t="s">
        <v>1151</v>
      </c>
      <c r="AX948" s="561" t="n">
        <f aca="false">AV948</f>
        <v>1.4</v>
      </c>
      <c r="AY948" s="538" t="n">
        <f aca="false">IF(D948&gt;2,AU948,AU948-AV948)</f>
        <v>28.6</v>
      </c>
      <c r="AZ948" s="538" t="n">
        <f aca="false">N948</f>
        <v>0.1</v>
      </c>
      <c r="BA948" s="538" t="n">
        <f aca="false">P948</f>
        <v>1.08</v>
      </c>
      <c r="BB948" s="537" t="n">
        <f aca="false">IF(F948=0,IF(ROUND(AY948*(((N948*P948)+(((D948+M948*2)/6)*P948))-ROUND(((D948+M948*2)^2)*((PI()*96.379/(4*360))-((SIN((96.379/2)*PI()/180))*(COS((96.379/2)*PI()/180))/4)),4)),2),ROUND(AY948*(((N948*P948)+(((D948+M948*2)/4)*P948))-ROUND(((D948+M948*2)^2)*((PI()*120/(4*360))-((SIN((120/2)*PI()/180))*(COS((120/2)*PI()/180))/4)),4)),2)),0)</f>
        <v>5.78</v>
      </c>
      <c r="BC948" s="549" t="n">
        <f aca="false">IF(F948&gt;0,ROUND(AY948*N948*P948,2),0)</f>
        <v>0</v>
      </c>
      <c r="BD948" s="549" t="n">
        <f aca="false">SUM(Q948:U948,AH948:AL948)</f>
        <v>47.26</v>
      </c>
      <c r="BE948" s="549" t="n">
        <f aca="false">IF(F948=0,ROUND((PI()*((D948+M948*2)^2)/4)*AY948,2),ROUND((D948+M948*2)*(F948+M948*2)*AY948,2))</f>
        <v>5.18</v>
      </c>
      <c r="BF948" s="572" t="n">
        <f aca="false">IF(($I948+M948-0.15)&lt;=2,($I948+M948+0.15),IF(($I948+M948)&lt;=3,2.35,($I948+M948+0.2)-0.85))</f>
        <v>1.4237</v>
      </c>
      <c r="BG948" s="572" t="n">
        <f aca="false">IF(D948&gt;2,(I948-F948-M948-0.11),IF(($I948+M948)&lt;=2,0,IF(($I948+M948)&gt;3,0.85,(I948+M948+0.2-BF948))))</f>
        <v>0</v>
      </c>
      <c r="BH948" s="572" t="n">
        <f aca="false">IF(D948&gt;2,ROUND(((1.42+0.4)+(0.91+0.4))*2*BG948,2),ROUND(AV948*AX948*BF948,2))</f>
        <v>2.79</v>
      </c>
      <c r="BI948" s="572" t="n">
        <f aca="false">ROUND(((PI()*0.9^2)/4)*BG948,2)</f>
        <v>0</v>
      </c>
      <c r="BJ948" s="550" t="n">
        <f aca="false">ROUND(BD948-BE948-BH948-BI948-BB948-BC948,2)</f>
        <v>33.51</v>
      </c>
      <c r="BK948" s="516"/>
    </row>
    <row r="949" customFormat="false" ht="14.25" hidden="false" customHeight="false" outlineLevel="0" collapsed="false">
      <c r="A949" s="558" t="s">
        <v>1981</v>
      </c>
      <c r="B949" s="570" t="s">
        <v>10</v>
      </c>
      <c r="C949" s="571" t="s">
        <v>1982</v>
      </c>
      <c r="D949" s="560" t="n">
        <v>0.4</v>
      </c>
      <c r="E949" s="561"/>
      <c r="F949" s="561"/>
      <c r="G949" s="560" t="s">
        <v>1150</v>
      </c>
      <c r="H949" s="562" t="n">
        <v>30</v>
      </c>
      <c r="I949" s="563" t="n">
        <v>1.2337</v>
      </c>
      <c r="J949" s="563" t="n">
        <v>1.2337</v>
      </c>
      <c r="K949" s="536" t="n">
        <v>0</v>
      </c>
      <c r="L949" s="537" t="n">
        <f aca="false">ROUND((I949+J949)/2,2)</f>
        <v>1.23</v>
      </c>
      <c r="M949" s="538" t="n">
        <f aca="false">IF(F949=0,ROUND($D949*0.1,2),IF(D949&gt;2.8,0.18,0.15))</f>
        <v>0.04</v>
      </c>
      <c r="N949" s="538" t="n">
        <f aca="false">IF(F949=0,IF(ROUND($D949/4,2),IF(ROUND(($D949*1.2)/6,2)&lt;0.1,0.1,ROUND(($D949*1.2)/6,2))),0.5)</f>
        <v>0.1</v>
      </c>
      <c r="O949" s="537" t="n">
        <f aca="false">L949+M949+N949</f>
        <v>1.37</v>
      </c>
      <c r="P949" s="537" t="n">
        <f aca="false">IF(O949&lt;2,(D949+M949*2)+0.6,(D949+M949*2)+0.6+ROUNDUP(O949-2,0)*0.1)</f>
        <v>1.08</v>
      </c>
      <c r="Q949" s="539" t="n">
        <f aca="false">IF($O949&lt;=$W$4,ROUND(IF($O949&lt;1.5,$O949*$H949*$P949,1.5*$H949*$P949),2),0)</f>
        <v>44.39</v>
      </c>
      <c r="R949" s="539" t="n">
        <f aca="false">IF($O949&gt;$W$4,ROUND(IF($O949&lt;1.5,$O949*$H949*$P949,1.5*$H949*$P949),2),0)</f>
        <v>0</v>
      </c>
      <c r="S949" s="539" t="n">
        <f aca="false">IF($O949&gt;$W$4,ROUND(IF($O949&lt;1.5,0,IF($O949&gt;3,1.5*$H949*$P949,($O949-1.5)*$H949*$P949)),2),0)</f>
        <v>0</v>
      </c>
      <c r="T949" s="539" t="n">
        <f aca="false">IF($O949&gt;$W$4,ROUND(IF($O949&lt;3,0,IF($O949&gt;4.5,1.5*$H949*$P949,($O949-3)*$H949*$P949)),2),0)</f>
        <v>0</v>
      </c>
      <c r="U949" s="539" t="n">
        <f aca="false">IF($O949&gt;$W$4,ROUND(IF($O949&lt;4.5,0,IF($O949&gt;6,($O949-4.5)*$H949*$P949,($O949-4.5)*$H949*$P949)),2),0)</f>
        <v>0</v>
      </c>
      <c r="V949" s="540" t="n">
        <f aca="false">IF($O949&gt;$W$4,IF($O949&lt;=4,ROUND($H949*($O949+0.5)*2,2),0),0)</f>
        <v>0</v>
      </c>
      <c r="W949" s="541" t="n">
        <f aca="false">IF($O949&gt;$W$4,IF($O949&gt;4,ROUND($H949*($O949+0.5)*2,2),0),0)</f>
        <v>0</v>
      </c>
      <c r="X949" s="558" t="str">
        <f aca="false">A949</f>
        <v>RP8-3</v>
      </c>
      <c r="Y949" s="560" t="n">
        <f aca="false">IF($D949=0.4,1.2,IF($D949=0.6,1.2,IF($D949=0.8,1.3,IF($D949=1,1.5,IF($D949=1.2,1.7,IF($D949&lt;=2,2,"--"))))))</f>
        <v>1.2</v>
      </c>
      <c r="Z949" s="564" t="s">
        <v>1151</v>
      </c>
      <c r="AA949" s="561" t="n">
        <f aca="false">Y949</f>
        <v>1.2</v>
      </c>
      <c r="AB949" s="543" t="n">
        <f aca="false">IF($Y949="--","--",I949)</f>
        <v>1.2337</v>
      </c>
      <c r="AC949" s="544" t="n">
        <f aca="false">IF($Y949="--","--",IF(D949&gt;1.5,0.15,ROUND($D949*0.1,2)))</f>
        <v>0.04</v>
      </c>
      <c r="AD949" s="544" t="n">
        <f aca="false">IF($Y949="--","--",0.15)</f>
        <v>0.15</v>
      </c>
      <c r="AE949" s="545" t="n">
        <f aca="false">IF($Y949="--","--",ROUND(AB949+AC949+AD949,2))</f>
        <v>1.42</v>
      </c>
      <c r="AF949" s="565" t="n">
        <f aca="false">IF($Y949="--","--",IF($AB949&lt;=2,$Y949+1,($Y949+1)+ROUNDUP($AB949-2,0)*0.1))</f>
        <v>2.2</v>
      </c>
      <c r="AG949" s="566" t="n">
        <f aca="false">IF($D949=0.4,0.92,IF($D949=0.6,0.68,IF($D949=0.8,0.74,IF($D949=1,0.7,IF($D949=1.2,0.66,IF($D949=1.5,0.6,IF($D949&lt;=2,(2.4-(D949+0.3)),"--")))))))</f>
        <v>0.92</v>
      </c>
      <c r="AH949" s="547" t="n">
        <f aca="false">IF($Y949="--","--",IF($AE949&lt;=$W$4,ROUND(IF($AE949&lt;1.5,$AE949*$AF949*$AG949,1.5*$AF949*$AG949),2),0))</f>
        <v>2.87</v>
      </c>
      <c r="AI949" s="547" t="n">
        <f aca="false">IF($Y949="--","--",IF($AE949&gt;$W$4,ROUND(IF($AE949&lt;1.5,$AE949*$AF949*$AG949,1.5*$AF949*$AG949),2),0))</f>
        <v>0</v>
      </c>
      <c r="AJ949" s="547" t="n">
        <f aca="false">IF($Y949="--","--",IF($AE949&gt;$W$4,ROUND(IF($AE949&lt;1.5,0,IF($AE949&gt;3,1.5*$AF949*$AG949,($AE949-1.5)*$AF949*$AG949)),2),0))</f>
        <v>0</v>
      </c>
      <c r="AK949" s="547" t="n">
        <f aca="false">IF($Y949="--","--",IF($AE949&gt;$W$4,ROUND(IF($AE949&lt;3,0,IF($AE949&gt;4.5,1.5*$AF949*$AG949,($AE949-3)*$AF949*$AG949)),2),0))</f>
        <v>0</v>
      </c>
      <c r="AL949" s="547" t="n">
        <f aca="false">IF($Y949="--","--",IF($AE949&gt;$W$4,ROUND(IF($AE949&lt;4.5,0,IF($AE949&gt;6,($AE949-4.5)*$AF949*$AG949,($AE949-4.5)*$AF949*$AG949)),2),0))</f>
        <v>0</v>
      </c>
      <c r="AM949" s="544" t="n">
        <f aca="false">IF($Y949="--","--",IF($AE949&gt;$W$4,IF($AE949&lt;=4,ROUND(($AG949*4)*($AE949+0.5)*2,2),0),0))</f>
        <v>0</v>
      </c>
      <c r="AN949" s="548" t="n">
        <f aca="false">IF($Y949="--","--",IF($AE949&gt;$W$4,IF($AE949&gt;4,ROUND(($AG949*4)*($AE949+0.5)*2,2),0),0))</f>
        <v>0</v>
      </c>
      <c r="AO949" s="558" t="s">
        <v>1981</v>
      </c>
      <c r="AP949" s="570" t="s">
        <v>10</v>
      </c>
      <c r="AQ949" s="571" t="s">
        <v>1982</v>
      </c>
      <c r="AR949" s="560" t="n">
        <v>0.4</v>
      </c>
      <c r="AS949" s="561"/>
      <c r="AT949" s="561"/>
      <c r="AU949" s="562" t="n">
        <v>30</v>
      </c>
      <c r="AV949" s="560" t="n">
        <f aca="false">IF($Y949="--","--",Y949+0.2)</f>
        <v>1.4</v>
      </c>
      <c r="AW949" s="564" t="s">
        <v>1151</v>
      </c>
      <c r="AX949" s="561" t="n">
        <f aca="false">AV949</f>
        <v>1.4</v>
      </c>
      <c r="AY949" s="538" t="n">
        <f aca="false">IF(D949&gt;2,AU949,AU949-AV949)</f>
        <v>28.6</v>
      </c>
      <c r="AZ949" s="538" t="n">
        <f aca="false">N949</f>
        <v>0.1</v>
      </c>
      <c r="BA949" s="538" t="n">
        <f aca="false">P949</f>
        <v>1.08</v>
      </c>
      <c r="BB949" s="537" t="n">
        <f aca="false">IF(F949=0,IF(ROUND(AY949*(((N949*P949)+(((D949+M949*2)/6)*P949))-ROUND(((D949+M949*2)^2)*((PI()*96.379/(4*360))-((SIN((96.379/2)*PI()/180))*(COS((96.379/2)*PI()/180))/4)),4)),2),ROUND(AY949*(((N949*P949)+(((D949+M949*2)/4)*P949))-ROUND(((D949+M949*2)^2)*((PI()*120/(4*360))-((SIN((120/2)*PI()/180))*(COS((120/2)*PI()/180))/4)),4)),2)),0)</f>
        <v>5.78</v>
      </c>
      <c r="BC949" s="549" t="n">
        <f aca="false">IF(F949&gt;0,ROUND(AY949*N949*P949,2),0)</f>
        <v>0</v>
      </c>
      <c r="BD949" s="549" t="n">
        <f aca="false">SUM(Q949:U949,AH949:AL949)</f>
        <v>47.26</v>
      </c>
      <c r="BE949" s="549" t="n">
        <f aca="false">IF(F949=0,ROUND((PI()*((D949+M949*2)^2)/4)*AY949,2),ROUND((D949+M949*2)*(F949+M949*2)*AY949,2))</f>
        <v>5.18</v>
      </c>
      <c r="BF949" s="572" t="n">
        <f aca="false">IF(($I949+M949-0.15)&lt;=2,($I949+M949+0.15),IF(($I949+M949)&lt;=3,2.35,($I949+M949+0.2)-0.85))</f>
        <v>1.4237</v>
      </c>
      <c r="BG949" s="572" t="n">
        <f aca="false">IF(D949&gt;2,(I949-F949-M949-0.11),IF(($I949+M949)&lt;=2,0,IF(($I949+M949)&gt;3,0.85,(I949+M949+0.2-BF949))))</f>
        <v>0</v>
      </c>
      <c r="BH949" s="572" t="n">
        <f aca="false">IF(D949&gt;2,ROUND(((1.42+0.4)+(0.91+0.4))*2*BG949,2),ROUND(AV949*AX949*BF949,2))</f>
        <v>2.79</v>
      </c>
      <c r="BI949" s="572" t="n">
        <f aca="false">ROUND(((PI()*0.9^2)/4)*BG949,2)</f>
        <v>0</v>
      </c>
      <c r="BJ949" s="550" t="n">
        <f aca="false">ROUND(BD949-BE949-BH949-BI949-BB949-BC949,2)</f>
        <v>33.51</v>
      </c>
      <c r="BK949" s="516"/>
    </row>
    <row r="950" customFormat="false" ht="14.25" hidden="false" customHeight="false" outlineLevel="0" collapsed="false">
      <c r="A950" s="530" t="s">
        <v>1982</v>
      </c>
      <c r="B950" s="531" t="s">
        <v>10</v>
      </c>
      <c r="C950" s="569" t="s">
        <v>1983</v>
      </c>
      <c r="D950" s="533" t="n">
        <v>0.4</v>
      </c>
      <c r="E950" s="534"/>
      <c r="F950" s="534"/>
      <c r="G950" s="533" t="s">
        <v>1150</v>
      </c>
      <c r="H950" s="535" t="n">
        <v>35</v>
      </c>
      <c r="I950" s="536" t="n">
        <v>1.2337</v>
      </c>
      <c r="J950" s="536" t="n">
        <v>1.2337</v>
      </c>
      <c r="K950" s="536" t="n">
        <v>0.351</v>
      </c>
      <c r="L950" s="537" t="n">
        <f aca="false">ROUND((I950+J950)/2,2)</f>
        <v>1.23</v>
      </c>
      <c r="M950" s="538" t="n">
        <f aca="false">IF(F950=0,ROUND($D950*0.1,2),IF(D950&gt;2.8,0.18,0.15))</f>
        <v>0.04</v>
      </c>
      <c r="N950" s="538" t="n">
        <f aca="false">IF(F950=0,IF(ROUND($D950/4,2),IF(ROUND(($D950*1.2)/6,2)&lt;0.1,0.1,ROUND(($D950*1.2)/6,2))),0.5)</f>
        <v>0.1</v>
      </c>
      <c r="O950" s="537" t="n">
        <f aca="false">L950+M950+N950</f>
        <v>1.37</v>
      </c>
      <c r="P950" s="537" t="n">
        <f aca="false">IF(O950&lt;2,(D950+M950*2)+0.6,(D950+M950*2)+0.6+ROUNDUP(O950-2,0)*0.1)</f>
        <v>1.08</v>
      </c>
      <c r="Q950" s="539" t="n">
        <f aca="false">IF($O950&lt;=$W$4,ROUND(IF($O950&lt;1.5,$O950*$H950*$P950,1.5*$H950*$P950),2),0)</f>
        <v>51.79</v>
      </c>
      <c r="R950" s="539" t="n">
        <f aca="false">IF($O950&gt;$W$4,ROUND(IF($O950&lt;1.5,$O950*$H950*$P950,1.5*$H950*$P950),2),0)</f>
        <v>0</v>
      </c>
      <c r="S950" s="539" t="n">
        <f aca="false">IF($O950&gt;$W$4,ROUND(IF($O950&lt;1.5,0,IF($O950&gt;3,1.5*$H950*$P950,($O950-1.5)*$H950*$P950)),2),0)</f>
        <v>0</v>
      </c>
      <c r="T950" s="539" t="n">
        <f aca="false">IF($O950&gt;$W$4,ROUND(IF($O950&lt;3,0,IF($O950&gt;4.5,1.5*$H950*$P950,($O950-3)*$H950*$P950)),2),0)</f>
        <v>0</v>
      </c>
      <c r="U950" s="539" t="n">
        <f aca="false">IF($O950&gt;$W$4,ROUND(IF($O950&lt;4.5,0,IF($O950&gt;6,($O950-4.5)*$H950*$P950,($O950-4.5)*$H950*$P950)),2),0)</f>
        <v>0</v>
      </c>
      <c r="V950" s="540" t="n">
        <f aca="false">IF($O950&gt;$W$4,IF($O950&lt;=4,ROUND($H950*($O950+0.5)*2,2),0),0)</f>
        <v>0</v>
      </c>
      <c r="W950" s="541" t="n">
        <f aca="false">IF($O950&gt;$W$4,IF($O950&gt;4,ROUND($H950*($O950+0.5)*2,2),0),0)</f>
        <v>0</v>
      </c>
      <c r="X950" s="530" t="str">
        <f aca="false">A950</f>
        <v>RP8-4</v>
      </c>
      <c r="Y950" s="533" t="n">
        <f aca="false">IF($D950=0.4,1.2,IF($D950=0.6,1.2,IF($D950=0.8,1.3,IF($D950=1,1.5,IF($D950=1.2,1.7,IF($D950&lt;=2,2,"--"))))))</f>
        <v>1.2</v>
      </c>
      <c r="Z950" s="542" t="s">
        <v>1151</v>
      </c>
      <c r="AA950" s="534" t="n">
        <f aca="false">Y950</f>
        <v>1.2</v>
      </c>
      <c r="AB950" s="543" t="n">
        <f aca="false">IF($Y950="--","--",I950)</f>
        <v>1.2337</v>
      </c>
      <c r="AC950" s="544" t="n">
        <f aca="false">IF($Y950="--","--",IF(D950&gt;1.5,0.15,ROUND($D950*0.1,2)))</f>
        <v>0.04</v>
      </c>
      <c r="AD950" s="544" t="n">
        <f aca="false">IF($Y950="--","--",0.15)</f>
        <v>0.15</v>
      </c>
      <c r="AE950" s="545" t="n">
        <f aca="false">IF($Y950="--","--",ROUND(AB950+AC950+AD950,2))</f>
        <v>1.42</v>
      </c>
      <c r="AF950" s="545" t="n">
        <f aca="false">IF($Y950="--","--",IF($AB950&lt;=2,$Y950+1,($Y950+1)+ROUNDUP($AB950-2,0)*0.1))</f>
        <v>2.2</v>
      </c>
      <c r="AG950" s="546" t="n">
        <f aca="false">IF($D950=0.4,0.92,IF($D950=0.6,0.68,IF($D950=0.8,0.74,IF($D950=1,0.7,IF($D950=1.2,0.66,IF($D950=1.5,0.6,IF($D950&lt;=2,(2.4-(D950+0.3)),"--")))))))</f>
        <v>0.92</v>
      </c>
      <c r="AH950" s="547" t="n">
        <f aca="false">IF($Y950="--","--",IF($AE950&lt;=$W$4,ROUND(IF($AE950&lt;1.5,$AE950*$AF950*$AG950,1.5*$AF950*$AG950),2),0))</f>
        <v>2.87</v>
      </c>
      <c r="AI950" s="547" t="n">
        <f aca="false">IF($Y950="--","--",IF($AE950&gt;$W$4,ROUND(IF($AE950&lt;1.5,$AE950*$AF950*$AG950,1.5*$AF950*$AG950),2),0))</f>
        <v>0</v>
      </c>
      <c r="AJ950" s="547" t="n">
        <f aca="false">IF($Y950="--","--",IF($AE950&gt;$W$4,ROUND(IF($AE950&lt;1.5,0,IF($AE950&gt;3,1.5*$AF950*$AG950,($AE950-1.5)*$AF950*$AG950)),2),0))</f>
        <v>0</v>
      </c>
      <c r="AK950" s="547" t="n">
        <f aca="false">IF($Y950="--","--",IF($AE950&gt;$W$4,ROUND(IF($AE950&lt;3,0,IF($AE950&gt;4.5,1.5*$AF950*$AG950,($AE950-3)*$AF950*$AG950)),2),0))</f>
        <v>0</v>
      </c>
      <c r="AL950" s="547" t="n">
        <f aca="false">IF($Y950="--","--",IF($AE950&gt;$W$4,ROUND(IF($AE950&lt;4.5,0,IF($AE950&gt;6,($AE950-4.5)*$AF950*$AG950,($AE950-4.5)*$AF950*$AG950)),2),0))</f>
        <v>0</v>
      </c>
      <c r="AM950" s="544" t="n">
        <f aca="false">IF($Y950="--","--",IF($AE950&gt;$W$4,IF($AE950&lt;=4,ROUND(($AG950*4)*($AE950+0.5)*2,2),0),0))</f>
        <v>0</v>
      </c>
      <c r="AN950" s="548" t="n">
        <f aca="false">IF($Y950="--","--",IF($AE950&gt;$W$4,IF($AE950&gt;4,ROUND(($AG950*4)*($AE950+0.5)*2,2),0),0))</f>
        <v>0</v>
      </c>
      <c r="AO950" s="530" t="s">
        <v>1982</v>
      </c>
      <c r="AP950" s="531" t="s">
        <v>10</v>
      </c>
      <c r="AQ950" s="569" t="s">
        <v>1983</v>
      </c>
      <c r="AR950" s="533" t="n">
        <v>0.4</v>
      </c>
      <c r="AS950" s="534"/>
      <c r="AT950" s="534"/>
      <c r="AU950" s="535" t="n">
        <v>35</v>
      </c>
      <c r="AV950" s="533" t="n">
        <f aca="false">IF($Y950="--","--",Y950+0.2)</f>
        <v>1.4</v>
      </c>
      <c r="AW950" s="542" t="s">
        <v>1151</v>
      </c>
      <c r="AX950" s="534" t="n">
        <f aca="false">AV950</f>
        <v>1.4</v>
      </c>
      <c r="AY950" s="538" t="n">
        <f aca="false">IF(D950&gt;2,AU950,AU950-AV950)</f>
        <v>33.6</v>
      </c>
      <c r="AZ950" s="538" t="n">
        <f aca="false">N950</f>
        <v>0.1</v>
      </c>
      <c r="BA950" s="538" t="n">
        <f aca="false">P950</f>
        <v>1.08</v>
      </c>
      <c r="BB950" s="537" t="n">
        <f aca="false">IF(F950=0,IF(ROUND(AY950*(((N950*P950)+(((D950+M950*2)/6)*P950))-ROUND(((D950+M950*2)^2)*((PI()*96.379/(4*360))-((SIN((96.379/2)*PI()/180))*(COS((96.379/2)*PI()/180))/4)),4)),2),ROUND(AY950*(((N950*P950)+(((D950+M950*2)/4)*P950))-ROUND(((D950+M950*2)^2)*((PI()*120/(4*360))-((SIN((120/2)*PI()/180))*(COS((120/2)*PI()/180))/4)),4)),2)),0)</f>
        <v>6.79</v>
      </c>
      <c r="BC950" s="549" t="n">
        <f aca="false">IF(F950&gt;0,ROUND(AY950*N950*P950,2),0)</f>
        <v>0</v>
      </c>
      <c r="BD950" s="549" t="n">
        <f aca="false">SUM(Q950:U950,AH950:AL950)</f>
        <v>54.66</v>
      </c>
      <c r="BE950" s="549" t="n">
        <f aca="false">IF(F950=0,ROUND((PI()*((D950+M950*2)^2)/4)*AY950,2),ROUND((D950+M950*2)*(F950+M950*2)*AY950,2))</f>
        <v>6.08</v>
      </c>
      <c r="BF950" s="572" t="n">
        <f aca="false">IF(($I950+M950-0.15)&lt;=2,($I950+M950+0.15),IF(($I950+M950)&lt;=3,2.35,($I950+M950+0.2)-0.85))</f>
        <v>1.4237</v>
      </c>
      <c r="BG950" s="572" t="n">
        <f aca="false">IF(D950&gt;2,(I950-F950-M950-0.11),IF(($I950+M950)&lt;=2,0,IF(($I950+M950)&gt;3,0.85,(I950+M950+0.2-BF950))))</f>
        <v>0</v>
      </c>
      <c r="BH950" s="572" t="n">
        <f aca="false">IF(D950&gt;2,ROUND(((1.42+0.4)+(0.91+0.4))*2*BG950,2),ROUND(AV950*AX950*BF950,2))</f>
        <v>2.79</v>
      </c>
      <c r="BI950" s="572" t="n">
        <f aca="false">ROUND(((PI()*0.9^2)/4)*BG950,2)</f>
        <v>0</v>
      </c>
      <c r="BJ950" s="550" t="n">
        <f aca="false">ROUND(BD950-BE950-BH950-BI950-BB950-BC950,2)</f>
        <v>39</v>
      </c>
      <c r="BK950" s="516"/>
    </row>
    <row r="951" customFormat="false" ht="14.25" hidden="false" customHeight="false" outlineLevel="0" collapsed="false">
      <c r="A951" s="503"/>
      <c r="B951" s="504"/>
      <c r="C951" s="604"/>
      <c r="D951" s="505"/>
      <c r="E951" s="505"/>
      <c r="F951" s="505"/>
      <c r="G951" s="505"/>
      <c r="H951" s="507"/>
      <c r="I951" s="508"/>
      <c r="J951" s="508"/>
      <c r="K951" s="508"/>
      <c r="L951" s="509"/>
      <c r="M951" s="510"/>
      <c r="N951" s="510"/>
      <c r="O951" s="509"/>
      <c r="P951" s="509"/>
      <c r="Q951" s="511"/>
      <c r="R951" s="511"/>
      <c r="S951" s="511"/>
      <c r="T951" s="511"/>
      <c r="U951" s="511"/>
      <c r="V951" s="512"/>
      <c r="W951" s="513"/>
      <c r="X951" s="518"/>
      <c r="Y951" s="505"/>
      <c r="Z951" s="551"/>
      <c r="AA951" s="505"/>
      <c r="AB951" s="552"/>
      <c r="AC951" s="553"/>
      <c r="AD951" s="553"/>
      <c r="AE951" s="554"/>
      <c r="AF951" s="554"/>
      <c r="AG951" s="551"/>
      <c r="AH951" s="555"/>
      <c r="AI951" s="555"/>
      <c r="AJ951" s="555"/>
      <c r="AK951" s="555"/>
      <c r="AL951" s="555"/>
      <c r="AM951" s="553"/>
      <c r="AN951" s="556"/>
      <c r="AO951" s="518"/>
      <c r="AP951" s="504"/>
      <c r="AQ951" s="604"/>
      <c r="AR951" s="505"/>
      <c r="AS951" s="505"/>
      <c r="AT951" s="505"/>
      <c r="AU951" s="507"/>
      <c r="AV951" s="505"/>
      <c r="AW951" s="551"/>
      <c r="AX951" s="505"/>
      <c r="AY951" s="510"/>
      <c r="AZ951" s="510"/>
      <c r="BA951" s="510"/>
      <c r="BB951" s="509"/>
      <c r="BC951" s="509"/>
      <c r="BD951" s="509"/>
      <c r="BE951" s="509"/>
      <c r="BF951" s="511"/>
      <c r="BG951" s="511"/>
      <c r="BH951" s="511"/>
      <c r="BI951" s="511"/>
      <c r="BJ951" s="515"/>
      <c r="BK951" s="516"/>
    </row>
    <row r="952" s="456" customFormat="true" ht="14.25" hidden="false" customHeight="false" outlineLevel="0" collapsed="false">
      <c r="A952" s="557" t="s">
        <v>1984</v>
      </c>
      <c r="B952" s="504"/>
      <c r="C952" s="504"/>
      <c r="D952" s="505"/>
      <c r="E952" s="505"/>
      <c r="F952" s="505"/>
      <c r="G952" s="506"/>
      <c r="H952" s="507"/>
      <c r="I952" s="508"/>
      <c r="J952" s="508"/>
      <c r="K952" s="508"/>
      <c r="L952" s="509"/>
      <c r="M952" s="510"/>
      <c r="N952" s="510"/>
      <c r="O952" s="509"/>
      <c r="P952" s="509"/>
      <c r="Q952" s="511"/>
      <c r="R952" s="511"/>
      <c r="S952" s="511"/>
      <c r="T952" s="511"/>
      <c r="U952" s="511"/>
      <c r="V952" s="512"/>
      <c r="W952" s="513"/>
      <c r="X952" s="528" t="str">
        <f aca="false">$A952</f>
        <v>RUA JOSÉ FLORÊNCIO PEREIRA ==&gt; RUA NOSSA SENHORA DOS ANJOS</v>
      </c>
      <c r="Y952" s="522"/>
      <c r="Z952" s="522"/>
      <c r="AA952" s="522"/>
      <c r="AB952" s="525"/>
      <c r="AC952" s="525"/>
      <c r="AD952" s="525"/>
      <c r="AE952" s="525"/>
      <c r="AF952" s="523"/>
      <c r="AG952" s="525"/>
      <c r="AH952" s="525"/>
      <c r="AI952" s="525"/>
      <c r="AJ952" s="525"/>
      <c r="AK952" s="525"/>
      <c r="AL952" s="525"/>
      <c r="AM952" s="525"/>
      <c r="AN952" s="527"/>
      <c r="AO952" s="557" t="str">
        <f aca="false">$A952</f>
        <v>RUA JOSÉ FLORÊNCIO PEREIRA ==&gt; RUA NOSSA SENHORA DOS ANJOS</v>
      </c>
      <c r="AP952" s="504"/>
      <c r="AQ952" s="504"/>
      <c r="AR952" s="505"/>
      <c r="AS952" s="505"/>
      <c r="AT952" s="505"/>
      <c r="AU952" s="507"/>
      <c r="AV952" s="506"/>
      <c r="AW952" s="506"/>
      <c r="AX952" s="506"/>
      <c r="AY952" s="510"/>
      <c r="AZ952" s="510"/>
      <c r="BA952" s="510"/>
      <c r="BB952" s="509"/>
      <c r="BC952" s="509"/>
      <c r="BD952" s="509"/>
      <c r="BE952" s="509"/>
      <c r="BF952" s="509"/>
      <c r="BG952" s="509"/>
      <c r="BH952" s="509"/>
      <c r="BI952" s="509"/>
      <c r="BJ952" s="515"/>
      <c r="BK952" s="516"/>
    </row>
    <row r="953" customFormat="false" ht="14.25" hidden="false" customHeight="false" outlineLevel="0" collapsed="false">
      <c r="A953" s="558" t="s">
        <v>1985</v>
      </c>
      <c r="B953" s="570" t="s">
        <v>10</v>
      </c>
      <c r="C953" s="571" t="s">
        <v>1986</v>
      </c>
      <c r="D953" s="560" t="n">
        <v>0.4</v>
      </c>
      <c r="E953" s="561"/>
      <c r="F953" s="561"/>
      <c r="G953" s="560" t="s">
        <v>1150</v>
      </c>
      <c r="H953" s="562" t="n">
        <v>35</v>
      </c>
      <c r="I953" s="563" t="n">
        <v>1.096</v>
      </c>
      <c r="J953" s="563" t="n">
        <v>1.1297</v>
      </c>
      <c r="K953" s="536" t="n">
        <v>0</v>
      </c>
      <c r="L953" s="537" t="n">
        <f aca="false">ROUND((I953+J953)/2,2)</f>
        <v>1.11</v>
      </c>
      <c r="M953" s="538" t="n">
        <f aca="false">IF(F953=0,ROUND($D953*0.1,2),IF(D953&gt;2.8,0.18,0.15))</f>
        <v>0.04</v>
      </c>
      <c r="N953" s="538" t="n">
        <f aca="false">IF(F953=0,IF(ROUND($D953/4,2),IF(ROUND(($D953*1.2)/6,2)&lt;0.1,0.1,ROUND(($D953*1.2)/6,2))),0.5)</f>
        <v>0.1</v>
      </c>
      <c r="O953" s="537" t="n">
        <f aca="false">L953+M953+N953</f>
        <v>1.25</v>
      </c>
      <c r="P953" s="537" t="n">
        <f aca="false">IF(O953&lt;2,(D953+M953*2)+0.6,(D953+M953*2)+0.6+ROUNDUP(O953-2,0)*0.1)</f>
        <v>1.08</v>
      </c>
      <c r="Q953" s="539" t="n">
        <f aca="false">IF($O953&lt;=$W$4,ROUND(IF($O953&lt;1.5,$O953*$H953*$P953,1.5*$H953*$P953),2),0)</f>
        <v>47.25</v>
      </c>
      <c r="R953" s="539" t="n">
        <f aca="false">IF($O953&gt;$W$4,ROUND(IF($O953&lt;1.5,$O953*$H953*$P953,1.5*$H953*$P953),2),0)</f>
        <v>0</v>
      </c>
      <c r="S953" s="539" t="n">
        <f aca="false">IF($O953&gt;$W$4,ROUND(IF($O953&lt;1.5,0,IF($O953&gt;3,1.5*$H953*$P953,($O953-1.5)*$H953*$P953)),2),0)</f>
        <v>0</v>
      </c>
      <c r="T953" s="539" t="n">
        <f aca="false">IF($O953&gt;$W$4,ROUND(IF($O953&lt;3,0,IF($O953&gt;4.5,1.5*$H953*$P953,($O953-3)*$H953*$P953)),2),0)</f>
        <v>0</v>
      </c>
      <c r="U953" s="539" t="n">
        <f aca="false">IF($O953&gt;$W$4,ROUND(IF($O953&lt;4.5,0,IF($O953&gt;6,($O953-4.5)*$H953*$P953,($O953-4.5)*$H953*$P953)),2),0)</f>
        <v>0</v>
      </c>
      <c r="V953" s="540" t="n">
        <f aca="false">IF($O953&gt;$W$4,IF($O953&lt;=4,ROUND($H953*($O953+0.5)*2,2),0),0)</f>
        <v>0</v>
      </c>
      <c r="W953" s="541" t="n">
        <f aca="false">IF($O953&gt;$W$4,IF($O953&gt;4,ROUND($H953*($O953+0.5)*2,2),0),0)</f>
        <v>0</v>
      </c>
      <c r="X953" s="558" t="str">
        <f aca="false">A953</f>
        <v>RP1</v>
      </c>
      <c r="Y953" s="560" t="n">
        <f aca="false">IF($D953=0.4,1.2,IF($D953=0.6,1.2,IF($D953=0.8,1.3,IF($D953=1,1.5,IF($D953=1.2,1.7,IF($D953&lt;=2,2,"--"))))))</f>
        <v>1.2</v>
      </c>
      <c r="Z953" s="564" t="s">
        <v>1151</v>
      </c>
      <c r="AA953" s="561" t="n">
        <f aca="false">Y953</f>
        <v>1.2</v>
      </c>
      <c r="AB953" s="543" t="n">
        <f aca="false">IF($Y953="--","--",I953)</f>
        <v>1.096</v>
      </c>
      <c r="AC953" s="544" t="n">
        <f aca="false">IF($Y953="--","--",IF(D953&gt;1.5,0.15,ROUND($D953*0.1,2)))</f>
        <v>0.04</v>
      </c>
      <c r="AD953" s="544" t="n">
        <f aca="false">IF($Y953="--","--",0.15)</f>
        <v>0.15</v>
      </c>
      <c r="AE953" s="545" t="n">
        <f aca="false">IF($Y953="--","--",ROUND(AB953+AC953+AD953,2))</f>
        <v>1.29</v>
      </c>
      <c r="AF953" s="565" t="n">
        <f aca="false">IF($Y953="--","--",IF($AB953&lt;=2,$Y953+1,($Y953+1)+ROUNDUP($AB953-2,0)*0.1))</f>
        <v>2.2</v>
      </c>
      <c r="AG953" s="566" t="n">
        <f aca="false">IF($D953=0.4,0.92,IF($D953=0.6,0.68,IF($D953=0.8,0.74,IF($D953=1,0.7,IF($D953=1.2,0.66,IF($D953=1.5,0.6,IF($D953&lt;=2,(2.4-(D953+0.3)),"--")))))))</f>
        <v>0.92</v>
      </c>
      <c r="AH953" s="547" t="n">
        <f aca="false">IF($Y953="--","--",IF($AE953&lt;=$W$4,ROUND(IF($AE953&lt;1.5,$AE953*$AF953*$AG953,1.5*$AF953*$AG953),2),0))</f>
        <v>2.61</v>
      </c>
      <c r="AI953" s="547" t="n">
        <f aca="false">IF($Y953="--","--",IF($AE953&gt;$W$4,ROUND(IF($AE953&lt;1.5,$AE953*$AF953*$AG953,1.5*$AF953*$AG953),2),0))</f>
        <v>0</v>
      </c>
      <c r="AJ953" s="547" t="n">
        <f aca="false">IF($Y953="--","--",IF($AE953&gt;$W$4,ROUND(IF($AE953&lt;1.5,0,IF($AE953&gt;3,1.5*$AF953*$AG953,($AE953-1.5)*$AF953*$AG953)),2),0))</f>
        <v>0</v>
      </c>
      <c r="AK953" s="547" t="n">
        <f aca="false">IF($Y953="--","--",IF($AE953&gt;$W$4,ROUND(IF($AE953&lt;3,0,IF($AE953&gt;4.5,1.5*$AF953*$AG953,($AE953-3)*$AF953*$AG953)),2),0))</f>
        <v>0</v>
      </c>
      <c r="AL953" s="547" t="n">
        <f aca="false">IF($Y953="--","--",IF($AE953&gt;$W$4,ROUND(IF($AE953&lt;4.5,0,IF($AE953&gt;6,($AE953-4.5)*$AF953*$AG953,($AE953-4.5)*$AF953*$AG953)),2),0))</f>
        <v>0</v>
      </c>
      <c r="AM953" s="544" t="n">
        <f aca="false">IF($Y953="--","--",IF($AE953&gt;$W$4,IF($AE953&lt;=4,ROUND(($AG953*4)*($AE953+0.5)*2,2),0),0))</f>
        <v>0</v>
      </c>
      <c r="AN953" s="548" t="n">
        <f aca="false">IF($Y953="--","--",IF($AE953&gt;$W$4,IF($AE953&gt;4,ROUND(($AG953*4)*($AE953+0.5)*2,2),0),0))</f>
        <v>0</v>
      </c>
      <c r="AO953" s="558" t="s">
        <v>1985</v>
      </c>
      <c r="AP953" s="570" t="s">
        <v>10</v>
      </c>
      <c r="AQ953" s="571" t="s">
        <v>1986</v>
      </c>
      <c r="AR953" s="560" t="n">
        <v>0.4</v>
      </c>
      <c r="AS953" s="561"/>
      <c r="AT953" s="561"/>
      <c r="AU953" s="562" t="n">
        <v>35</v>
      </c>
      <c r="AV953" s="560" t="n">
        <f aca="false">IF($Y953="--","--",Y953+0.2)</f>
        <v>1.4</v>
      </c>
      <c r="AW953" s="564" t="s">
        <v>1151</v>
      </c>
      <c r="AX953" s="561" t="n">
        <f aca="false">AV953</f>
        <v>1.4</v>
      </c>
      <c r="AY953" s="538" t="n">
        <f aca="false">IF(D953&gt;2,AU953,AU953-AV953)</f>
        <v>33.6</v>
      </c>
      <c r="AZ953" s="538" t="n">
        <f aca="false">N953</f>
        <v>0.1</v>
      </c>
      <c r="BA953" s="538" t="n">
        <f aca="false">P953</f>
        <v>1.08</v>
      </c>
      <c r="BB953" s="537" t="n">
        <f aca="false">IF(F953=0,IF(ROUND(AY953*(((N953*P953)+(((D953+M953*2)/6)*P953))-ROUND(((D953+M953*2)^2)*((PI()*96.379/(4*360))-((SIN((96.379/2)*PI()/180))*(COS((96.379/2)*PI()/180))/4)),4)),2),ROUND(AY953*(((N953*P953)+(((D953+M953*2)/4)*P953))-ROUND(((D953+M953*2)^2)*((PI()*120/(4*360))-((SIN((120/2)*PI()/180))*(COS((120/2)*PI()/180))/4)),4)),2)),0)</f>
        <v>6.79</v>
      </c>
      <c r="BC953" s="549" t="n">
        <f aca="false">IF(F953&gt;0,ROUND(AY953*N953*P953,2),0)</f>
        <v>0</v>
      </c>
      <c r="BD953" s="549" t="n">
        <f aca="false">SUM(Q953:U953,AH953:AL953)</f>
        <v>49.86</v>
      </c>
      <c r="BE953" s="549" t="n">
        <f aca="false">IF(F953=0,ROUND((PI()*((D953+M953*2)^2)/4)*AY953,2),ROUND((D953+M953*2)*(F953+M953*2)*AY953,2))</f>
        <v>6.08</v>
      </c>
      <c r="BF953" s="572" t="n">
        <f aca="false">IF(($I953+M953-0.15)&lt;=2,($I953+M953+0.15),IF(($I953+M953)&lt;=3,2.35,($I953+M953+0.2)-0.85))</f>
        <v>1.286</v>
      </c>
      <c r="BG953" s="572" t="n">
        <f aca="false">IF(D953&gt;2,(I953-F953-M953-0.11),IF(($I953+M953)&lt;=2,0,IF(($I953+M953)&gt;3,0.85,(I953+M953+0.2-BF953))))</f>
        <v>0</v>
      </c>
      <c r="BH953" s="572" t="n">
        <f aca="false">IF(D953&gt;2,ROUND(((1.42+0.4)+(0.91+0.4))*2*BG953,2),ROUND(AV953*AX953*BF953,2))</f>
        <v>2.52</v>
      </c>
      <c r="BI953" s="572" t="n">
        <f aca="false">ROUND(((PI()*0.9^2)/4)*BG953,2)</f>
        <v>0</v>
      </c>
      <c r="BJ953" s="550" t="n">
        <f aca="false">ROUND(BD953-BE953-BH953-BI953-BB953-BC953,2)</f>
        <v>34.47</v>
      </c>
      <c r="BK953" s="516"/>
    </row>
    <row r="954" customFormat="false" ht="14.25" hidden="false" customHeight="false" outlineLevel="0" collapsed="false">
      <c r="A954" s="558" t="s">
        <v>1986</v>
      </c>
      <c r="B954" s="570" t="s">
        <v>10</v>
      </c>
      <c r="C954" s="571" t="s">
        <v>1987</v>
      </c>
      <c r="D954" s="560" t="n">
        <v>0.4</v>
      </c>
      <c r="E954" s="561"/>
      <c r="F954" s="561"/>
      <c r="G954" s="560" t="s">
        <v>1150</v>
      </c>
      <c r="H954" s="562" t="n">
        <v>30</v>
      </c>
      <c r="I954" s="563" t="n">
        <v>1.1297</v>
      </c>
      <c r="J954" s="563" t="n">
        <v>1.1584</v>
      </c>
      <c r="K954" s="536" t="n">
        <v>0</v>
      </c>
      <c r="L954" s="537" t="n">
        <f aca="false">ROUND((I954+J954)/2,2)</f>
        <v>1.14</v>
      </c>
      <c r="M954" s="538" t="n">
        <f aca="false">IF(F954=0,ROUND($D954*0.1,2),IF(D954&gt;2.8,0.18,0.15))</f>
        <v>0.04</v>
      </c>
      <c r="N954" s="538" t="n">
        <f aca="false">IF(F954=0,IF(ROUND($D954/4,2),IF(ROUND(($D954*1.2)/6,2)&lt;0.1,0.1,ROUND(($D954*1.2)/6,2))),0.5)</f>
        <v>0.1</v>
      </c>
      <c r="O954" s="537" t="n">
        <f aca="false">L954+M954+N954</f>
        <v>1.28</v>
      </c>
      <c r="P954" s="537" t="n">
        <f aca="false">IF(O954&lt;2,(D954+M954*2)+0.6,(D954+M954*2)+0.6+ROUNDUP(O954-2,0)*0.1)</f>
        <v>1.08</v>
      </c>
      <c r="Q954" s="539" t="n">
        <f aca="false">IF($O954&lt;=$W$4,ROUND(IF($O954&lt;1.5,$O954*$H954*$P954,1.5*$H954*$P954),2),0)</f>
        <v>41.47</v>
      </c>
      <c r="R954" s="539" t="n">
        <f aca="false">IF($O954&gt;$W$4,ROUND(IF($O954&lt;1.5,$O954*$H954*$P954,1.5*$H954*$P954),2),0)</f>
        <v>0</v>
      </c>
      <c r="S954" s="539" t="n">
        <f aca="false">IF($O954&gt;$W$4,ROUND(IF($O954&lt;1.5,0,IF($O954&gt;3,1.5*$H954*$P954,($O954-1.5)*$H954*$P954)),2),0)</f>
        <v>0</v>
      </c>
      <c r="T954" s="539" t="n">
        <f aca="false">IF($O954&gt;$W$4,ROUND(IF($O954&lt;3,0,IF($O954&gt;4.5,1.5*$H954*$P954,($O954-3)*$H954*$P954)),2),0)</f>
        <v>0</v>
      </c>
      <c r="U954" s="539" t="n">
        <f aca="false">IF($O954&gt;$W$4,ROUND(IF($O954&lt;4.5,0,IF($O954&gt;6,($O954-4.5)*$H954*$P954,($O954-4.5)*$H954*$P954)),2),0)</f>
        <v>0</v>
      </c>
      <c r="V954" s="540" t="n">
        <f aca="false">IF($O954&gt;$W$4,IF($O954&lt;=4,ROUND($H954*($O954+0.5)*2,2),0),0)</f>
        <v>0</v>
      </c>
      <c r="W954" s="541" t="n">
        <f aca="false">IF($O954&gt;$W$4,IF($O954&gt;4,ROUND($H954*($O954+0.5)*2,2),0),0)</f>
        <v>0</v>
      </c>
      <c r="X954" s="558" t="str">
        <f aca="false">A954</f>
        <v>RP2</v>
      </c>
      <c r="Y954" s="560" t="n">
        <f aca="false">IF($D954=0.4,1.2,IF($D954=0.6,1.2,IF($D954=0.8,1.3,IF($D954=1,1.5,IF($D954=1.2,1.7,IF($D954&lt;=2,2,"--"))))))</f>
        <v>1.2</v>
      </c>
      <c r="Z954" s="564" t="s">
        <v>1151</v>
      </c>
      <c r="AA954" s="561" t="n">
        <f aca="false">Y954</f>
        <v>1.2</v>
      </c>
      <c r="AB954" s="543" t="n">
        <f aca="false">IF($Y954="--","--",I954)</f>
        <v>1.1297</v>
      </c>
      <c r="AC954" s="544" t="n">
        <f aca="false">IF($Y954="--","--",IF(D954&gt;1.5,0.15,ROUND($D954*0.1,2)))</f>
        <v>0.04</v>
      </c>
      <c r="AD954" s="544" t="n">
        <f aca="false">IF($Y954="--","--",0.15)</f>
        <v>0.15</v>
      </c>
      <c r="AE954" s="545" t="n">
        <f aca="false">IF($Y954="--","--",ROUND(AB954+AC954+AD954,2))</f>
        <v>1.32</v>
      </c>
      <c r="AF954" s="565" t="n">
        <f aca="false">IF($Y954="--","--",IF($AB954&lt;=2,$Y954+1,($Y954+1)+ROUNDUP($AB954-2,0)*0.1))</f>
        <v>2.2</v>
      </c>
      <c r="AG954" s="566" t="n">
        <f aca="false">IF($D954=0.4,0.92,IF($D954=0.6,0.68,IF($D954=0.8,0.74,IF($D954=1,0.7,IF($D954=1.2,0.66,IF($D954=1.5,0.6,IF($D954&lt;=2,(2.4-(D954+0.3)),"--")))))))</f>
        <v>0.92</v>
      </c>
      <c r="AH954" s="547" t="n">
        <f aca="false">IF($Y954="--","--",IF($AE954&lt;=$W$4,ROUND(IF($AE954&lt;1.5,$AE954*$AF954*$AG954,1.5*$AF954*$AG954),2),0))</f>
        <v>2.67</v>
      </c>
      <c r="AI954" s="547" t="n">
        <f aca="false">IF($Y954="--","--",IF($AE954&gt;$W$4,ROUND(IF($AE954&lt;1.5,$AE954*$AF954*$AG954,1.5*$AF954*$AG954),2),0))</f>
        <v>0</v>
      </c>
      <c r="AJ954" s="547" t="n">
        <f aca="false">IF($Y954="--","--",IF($AE954&gt;$W$4,ROUND(IF($AE954&lt;1.5,0,IF($AE954&gt;3,1.5*$AF954*$AG954,($AE954-1.5)*$AF954*$AG954)),2),0))</f>
        <v>0</v>
      </c>
      <c r="AK954" s="547" t="n">
        <f aca="false">IF($Y954="--","--",IF($AE954&gt;$W$4,ROUND(IF($AE954&lt;3,0,IF($AE954&gt;4.5,1.5*$AF954*$AG954,($AE954-3)*$AF954*$AG954)),2),0))</f>
        <v>0</v>
      </c>
      <c r="AL954" s="547" t="n">
        <f aca="false">IF($Y954="--","--",IF($AE954&gt;$W$4,ROUND(IF($AE954&lt;4.5,0,IF($AE954&gt;6,($AE954-4.5)*$AF954*$AG954,($AE954-4.5)*$AF954*$AG954)),2),0))</f>
        <v>0</v>
      </c>
      <c r="AM954" s="544" t="n">
        <f aca="false">IF($Y954="--","--",IF($AE954&gt;$W$4,IF($AE954&lt;=4,ROUND(($AG954*4)*($AE954+0.5)*2,2),0),0))</f>
        <v>0</v>
      </c>
      <c r="AN954" s="548" t="n">
        <f aca="false">IF($Y954="--","--",IF($AE954&gt;$W$4,IF($AE954&gt;4,ROUND(($AG954*4)*($AE954+0.5)*2,2),0),0))</f>
        <v>0</v>
      </c>
      <c r="AO954" s="558" t="s">
        <v>1986</v>
      </c>
      <c r="AP954" s="570" t="s">
        <v>10</v>
      </c>
      <c r="AQ954" s="571" t="s">
        <v>1987</v>
      </c>
      <c r="AR954" s="560" t="n">
        <v>0.4</v>
      </c>
      <c r="AS954" s="561"/>
      <c r="AT954" s="561"/>
      <c r="AU954" s="562" t="n">
        <v>30</v>
      </c>
      <c r="AV954" s="560" t="n">
        <f aca="false">IF($Y954="--","--",Y954+0.2)</f>
        <v>1.4</v>
      </c>
      <c r="AW954" s="564" t="s">
        <v>1151</v>
      </c>
      <c r="AX954" s="561" t="n">
        <f aca="false">AV954</f>
        <v>1.4</v>
      </c>
      <c r="AY954" s="538" t="n">
        <f aca="false">IF(D954&gt;2,AU954,AU954-AV954)</f>
        <v>28.6</v>
      </c>
      <c r="AZ954" s="538" t="n">
        <f aca="false">N954</f>
        <v>0.1</v>
      </c>
      <c r="BA954" s="538" t="n">
        <f aca="false">P954</f>
        <v>1.08</v>
      </c>
      <c r="BB954" s="537" t="n">
        <f aca="false">IF(F954=0,IF(ROUND(AY954*(((N954*P954)+(((D954+M954*2)/6)*P954))-ROUND(((D954+M954*2)^2)*((PI()*96.379/(4*360))-((SIN((96.379/2)*PI()/180))*(COS((96.379/2)*PI()/180))/4)),4)),2),ROUND(AY954*(((N954*P954)+(((D954+M954*2)/4)*P954))-ROUND(((D954+M954*2)^2)*((PI()*120/(4*360))-((SIN((120/2)*PI()/180))*(COS((120/2)*PI()/180))/4)),4)),2)),0)</f>
        <v>5.78</v>
      </c>
      <c r="BC954" s="549" t="n">
        <f aca="false">IF(F954&gt;0,ROUND(AY954*N954*P954,2),0)</f>
        <v>0</v>
      </c>
      <c r="BD954" s="549" t="n">
        <f aca="false">SUM(Q954:U954,AH954:AL954)</f>
        <v>44.14</v>
      </c>
      <c r="BE954" s="549" t="n">
        <f aca="false">IF(F954=0,ROUND((PI()*((D954+M954*2)^2)/4)*AY954,2),ROUND((D954+M954*2)*(F954+M954*2)*AY954,2))</f>
        <v>5.18</v>
      </c>
      <c r="BF954" s="572" t="n">
        <f aca="false">IF(($I954+M954-0.15)&lt;=2,($I954+M954+0.15),IF(($I954+M954)&lt;=3,2.35,($I954+M954+0.2)-0.85))</f>
        <v>1.3197</v>
      </c>
      <c r="BG954" s="572" t="n">
        <f aca="false">IF(D954&gt;2,(I954-F954-M954-0.11),IF(($I954+M954)&lt;=2,0,IF(($I954+M954)&gt;3,0.85,(I954+M954+0.2-BF954))))</f>
        <v>0</v>
      </c>
      <c r="BH954" s="572" t="n">
        <f aca="false">IF(D954&gt;2,ROUND(((1.42+0.4)+(0.91+0.4))*2*BG954,2),ROUND(AV954*AX954*BF954,2))</f>
        <v>2.59</v>
      </c>
      <c r="BI954" s="572" t="n">
        <f aca="false">ROUND(((PI()*0.9^2)/4)*BG954,2)</f>
        <v>0</v>
      </c>
      <c r="BJ954" s="550" t="n">
        <f aca="false">ROUND(BD954-BE954-BH954-BI954-BB954-BC954,2)</f>
        <v>30.59</v>
      </c>
      <c r="BK954" s="516"/>
    </row>
    <row r="955" customFormat="false" ht="14.25" hidden="false" customHeight="false" outlineLevel="0" collapsed="false">
      <c r="A955" s="558" t="s">
        <v>1987</v>
      </c>
      <c r="B955" s="570" t="s">
        <v>10</v>
      </c>
      <c r="C955" s="571" t="s">
        <v>1988</v>
      </c>
      <c r="D955" s="560" t="n">
        <v>0.4</v>
      </c>
      <c r="E955" s="561"/>
      <c r="F955" s="561"/>
      <c r="G955" s="560" t="s">
        <v>1150</v>
      </c>
      <c r="H955" s="562" t="n">
        <v>40</v>
      </c>
      <c r="I955" s="563" t="n">
        <v>1.1584</v>
      </c>
      <c r="J955" s="563" t="n">
        <v>1.1967</v>
      </c>
      <c r="K955" s="536" t="n">
        <v>0</v>
      </c>
      <c r="L955" s="537" t="n">
        <f aca="false">ROUND((I955+J955)/2,2)</f>
        <v>1.18</v>
      </c>
      <c r="M955" s="538" t="n">
        <f aca="false">IF(F955=0,ROUND($D955*0.1,2),IF(D955&gt;2.8,0.18,0.15))</f>
        <v>0.04</v>
      </c>
      <c r="N955" s="538" t="n">
        <f aca="false">IF(F955=0,IF(ROUND($D955/4,2),IF(ROUND(($D955*1.2)/6,2)&lt;0.1,0.1,ROUND(($D955*1.2)/6,2))),0.5)</f>
        <v>0.1</v>
      </c>
      <c r="O955" s="537" t="n">
        <f aca="false">L955+M955+N955</f>
        <v>1.32</v>
      </c>
      <c r="P955" s="537" t="n">
        <f aca="false">IF(O955&lt;2,(D955+M955*2)+0.6,(D955+M955*2)+0.6+ROUNDUP(O955-2,0)*0.1)</f>
        <v>1.08</v>
      </c>
      <c r="Q955" s="539" t="n">
        <f aca="false">IF($O955&lt;=$W$4,ROUND(IF($O955&lt;1.5,$O955*$H955*$P955,1.5*$H955*$P955),2),0)</f>
        <v>57.02</v>
      </c>
      <c r="R955" s="539" t="n">
        <f aca="false">IF($O955&gt;$W$4,ROUND(IF($O955&lt;1.5,$O955*$H955*$P955,1.5*$H955*$P955),2),0)</f>
        <v>0</v>
      </c>
      <c r="S955" s="539" t="n">
        <f aca="false">IF($O955&gt;$W$4,ROUND(IF($O955&lt;1.5,0,IF($O955&gt;3,1.5*$H955*$P955,($O955-1.5)*$H955*$P955)),2),0)</f>
        <v>0</v>
      </c>
      <c r="T955" s="539" t="n">
        <f aca="false">IF($O955&gt;$W$4,ROUND(IF($O955&lt;3,0,IF($O955&gt;4.5,1.5*$H955*$P955,($O955-3)*$H955*$P955)),2),0)</f>
        <v>0</v>
      </c>
      <c r="U955" s="539" t="n">
        <f aca="false">IF($O955&gt;$W$4,ROUND(IF($O955&lt;4.5,0,IF($O955&gt;6,($O955-4.5)*$H955*$P955,($O955-4.5)*$H955*$P955)),2),0)</f>
        <v>0</v>
      </c>
      <c r="V955" s="540" t="n">
        <f aca="false">IF($O955&gt;$W$4,IF($O955&lt;=4,ROUND($H955*($O955+0.5)*2,2),0),0)</f>
        <v>0</v>
      </c>
      <c r="W955" s="541" t="n">
        <f aca="false">IF($O955&gt;$W$4,IF($O955&gt;4,ROUND($H955*($O955+0.5)*2,2),0),0)</f>
        <v>0</v>
      </c>
      <c r="X955" s="558" t="str">
        <f aca="false">A955</f>
        <v>RP3</v>
      </c>
      <c r="Y955" s="560" t="n">
        <f aca="false">IF($D955=0.4,1.2,IF($D955=0.6,1.2,IF($D955=0.8,1.3,IF($D955=1,1.5,IF($D955=1.2,1.7,IF($D955&lt;=2,2,"--"))))))</f>
        <v>1.2</v>
      </c>
      <c r="Z955" s="564" t="s">
        <v>1151</v>
      </c>
      <c r="AA955" s="561" t="n">
        <f aca="false">Y955</f>
        <v>1.2</v>
      </c>
      <c r="AB955" s="543" t="n">
        <f aca="false">IF($Y955="--","--",I955)</f>
        <v>1.1584</v>
      </c>
      <c r="AC955" s="544" t="n">
        <f aca="false">IF($Y955="--","--",IF(D955&gt;1.5,0.15,ROUND($D955*0.1,2)))</f>
        <v>0.04</v>
      </c>
      <c r="AD955" s="544" t="n">
        <f aca="false">IF($Y955="--","--",0.15)</f>
        <v>0.15</v>
      </c>
      <c r="AE955" s="545" t="n">
        <f aca="false">IF($Y955="--","--",ROUND(AB955+AC955+AD955,2))</f>
        <v>1.35</v>
      </c>
      <c r="AF955" s="565" t="n">
        <f aca="false">IF($Y955="--","--",IF($AB955&lt;=2,$Y955+1,($Y955+1)+ROUNDUP($AB955-2,0)*0.1))</f>
        <v>2.2</v>
      </c>
      <c r="AG955" s="566" t="n">
        <f aca="false">IF($D955=0.4,0.92,IF($D955=0.6,0.68,IF($D955=0.8,0.74,IF($D955=1,0.7,IF($D955=1.2,0.66,IF($D955=1.5,0.6,IF($D955&lt;=2,(2.4-(D955+0.3)),"--")))))))</f>
        <v>0.92</v>
      </c>
      <c r="AH955" s="547" t="n">
        <f aca="false">IF($Y955="--","--",IF($AE955&lt;=$W$4,ROUND(IF($AE955&lt;1.5,$AE955*$AF955*$AG955,1.5*$AF955*$AG955),2),0))</f>
        <v>2.73</v>
      </c>
      <c r="AI955" s="547" t="n">
        <f aca="false">IF($Y955="--","--",IF($AE955&gt;$W$4,ROUND(IF($AE955&lt;1.5,$AE955*$AF955*$AG955,1.5*$AF955*$AG955),2),0))</f>
        <v>0</v>
      </c>
      <c r="AJ955" s="547" t="n">
        <f aca="false">IF($Y955="--","--",IF($AE955&gt;$W$4,ROUND(IF($AE955&lt;1.5,0,IF($AE955&gt;3,1.5*$AF955*$AG955,($AE955-1.5)*$AF955*$AG955)),2),0))</f>
        <v>0</v>
      </c>
      <c r="AK955" s="547" t="n">
        <f aca="false">IF($Y955="--","--",IF($AE955&gt;$W$4,ROUND(IF($AE955&lt;3,0,IF($AE955&gt;4.5,1.5*$AF955*$AG955,($AE955-3)*$AF955*$AG955)),2),0))</f>
        <v>0</v>
      </c>
      <c r="AL955" s="547" t="n">
        <f aca="false">IF($Y955="--","--",IF($AE955&gt;$W$4,ROUND(IF($AE955&lt;4.5,0,IF($AE955&gt;6,($AE955-4.5)*$AF955*$AG955,($AE955-4.5)*$AF955*$AG955)),2),0))</f>
        <v>0</v>
      </c>
      <c r="AM955" s="544" t="n">
        <f aca="false">IF($Y955="--","--",IF($AE955&gt;$W$4,IF($AE955&lt;=4,ROUND(($AG955*4)*($AE955+0.5)*2,2),0),0))</f>
        <v>0</v>
      </c>
      <c r="AN955" s="548" t="n">
        <f aca="false">IF($Y955="--","--",IF($AE955&gt;$W$4,IF($AE955&gt;4,ROUND(($AG955*4)*($AE955+0.5)*2,2),0),0))</f>
        <v>0</v>
      </c>
      <c r="AO955" s="558" t="s">
        <v>1987</v>
      </c>
      <c r="AP955" s="570" t="s">
        <v>10</v>
      </c>
      <c r="AQ955" s="571" t="s">
        <v>1988</v>
      </c>
      <c r="AR955" s="560" t="n">
        <v>0.4</v>
      </c>
      <c r="AS955" s="561"/>
      <c r="AT955" s="561"/>
      <c r="AU955" s="562" t="n">
        <v>40</v>
      </c>
      <c r="AV955" s="560" t="n">
        <f aca="false">IF($Y955="--","--",Y955+0.2)</f>
        <v>1.4</v>
      </c>
      <c r="AW955" s="564" t="s">
        <v>1151</v>
      </c>
      <c r="AX955" s="561" t="n">
        <f aca="false">AV955</f>
        <v>1.4</v>
      </c>
      <c r="AY955" s="538" t="n">
        <f aca="false">IF(D955&gt;2,AU955,AU955-AV955)</f>
        <v>38.6</v>
      </c>
      <c r="AZ955" s="538" t="n">
        <f aca="false">N955</f>
        <v>0.1</v>
      </c>
      <c r="BA955" s="538" t="n">
        <f aca="false">P955</f>
        <v>1.08</v>
      </c>
      <c r="BB955" s="537" t="n">
        <f aca="false">IF(F955=0,IF(ROUND(AY955*(((N955*P955)+(((D955+M955*2)/6)*P955))-ROUND(((D955+M955*2)^2)*((PI()*96.379/(4*360))-((SIN((96.379/2)*PI()/180))*(COS((96.379/2)*PI()/180))/4)),4)),2),ROUND(AY955*(((N955*P955)+(((D955+M955*2)/4)*P955))-ROUND(((D955+M955*2)^2)*((PI()*120/(4*360))-((SIN((120/2)*PI()/180))*(COS((120/2)*PI()/180))/4)),4)),2)),0)</f>
        <v>7.8</v>
      </c>
      <c r="BC955" s="549" t="n">
        <f aca="false">IF(F955&gt;0,ROUND(AY955*N955*P955,2),0)</f>
        <v>0</v>
      </c>
      <c r="BD955" s="549" t="n">
        <f aca="false">SUM(Q955:U955,AH955:AL955)</f>
        <v>59.75</v>
      </c>
      <c r="BE955" s="549" t="n">
        <f aca="false">IF(F955=0,ROUND((PI()*((D955+M955*2)^2)/4)*AY955,2),ROUND((D955+M955*2)*(F955+M955*2)*AY955,2))</f>
        <v>6.98</v>
      </c>
      <c r="BF955" s="572" t="n">
        <f aca="false">IF(($I955+M955-0.15)&lt;=2,($I955+M955+0.15),IF(($I955+M955)&lt;=3,2.35,($I955+M955+0.2)-0.85))</f>
        <v>1.3484</v>
      </c>
      <c r="BG955" s="572" t="n">
        <f aca="false">IF(D955&gt;2,(I955-F955-M955-0.11),IF(($I955+M955)&lt;=2,0,IF(($I955+M955)&gt;3,0.85,(I955+M955+0.2-BF955))))</f>
        <v>0</v>
      </c>
      <c r="BH955" s="572" t="n">
        <f aca="false">IF(D955&gt;2,ROUND(((1.42+0.4)+(0.91+0.4))*2*BG955,2),ROUND(AV955*AX955*BF955,2))</f>
        <v>2.64</v>
      </c>
      <c r="BI955" s="572" t="n">
        <f aca="false">ROUND(((PI()*0.9^2)/4)*BG955,2)</f>
        <v>0</v>
      </c>
      <c r="BJ955" s="550" t="n">
        <f aca="false">ROUND(BD955-BE955-BH955-BI955-BB955-BC955,2)</f>
        <v>42.33</v>
      </c>
      <c r="BK955" s="516"/>
    </row>
    <row r="956" customFormat="false" ht="14.25" hidden="false" customHeight="false" outlineLevel="0" collapsed="false">
      <c r="A956" s="558" t="s">
        <v>1988</v>
      </c>
      <c r="B956" s="570" t="s">
        <v>10</v>
      </c>
      <c r="C956" s="571" t="s">
        <v>1989</v>
      </c>
      <c r="D956" s="560" t="n">
        <v>0.4</v>
      </c>
      <c r="E956" s="561"/>
      <c r="F956" s="561"/>
      <c r="G956" s="560" t="s">
        <v>1150</v>
      </c>
      <c r="H956" s="562" t="n">
        <v>24</v>
      </c>
      <c r="I956" s="563" t="n">
        <v>1.1967</v>
      </c>
      <c r="J956" s="563" t="n">
        <v>1.2438</v>
      </c>
      <c r="K956" s="536" t="n">
        <v>0</v>
      </c>
      <c r="L956" s="537" t="n">
        <f aca="false">ROUND((I956+J956)/2,2)</f>
        <v>1.22</v>
      </c>
      <c r="M956" s="538" t="n">
        <f aca="false">IF(F956=0,ROUND($D956*0.1,2),IF(D956&gt;2.8,0.18,0.15))</f>
        <v>0.04</v>
      </c>
      <c r="N956" s="538" t="n">
        <f aca="false">IF(F956=0,IF(ROUND($D956/4,2),IF(ROUND(($D956*1.2)/6,2)&lt;0.1,0.1,ROUND(($D956*1.2)/6,2))),0.5)</f>
        <v>0.1</v>
      </c>
      <c r="O956" s="537" t="n">
        <f aca="false">L956+M956+N956</f>
        <v>1.36</v>
      </c>
      <c r="P956" s="537" t="n">
        <f aca="false">IF(O956&lt;2,(D956+M956*2)+0.6,(D956+M956*2)+0.6+ROUNDUP(O956-2,0)*0.1)</f>
        <v>1.08</v>
      </c>
      <c r="Q956" s="539" t="n">
        <f aca="false">IF($O956&lt;=$W$4,ROUND(IF($O956&lt;1.5,$O956*$H956*$P956,1.5*$H956*$P956),2),0)</f>
        <v>35.25</v>
      </c>
      <c r="R956" s="539" t="n">
        <f aca="false">IF($O956&gt;$W$4,ROUND(IF($O956&lt;1.5,$O956*$H956*$P956,1.5*$H956*$P956),2),0)</f>
        <v>0</v>
      </c>
      <c r="S956" s="539" t="n">
        <f aca="false">IF($O956&gt;$W$4,ROUND(IF($O956&lt;1.5,0,IF($O956&gt;3,1.5*$H956*$P956,($O956-1.5)*$H956*$P956)),2),0)</f>
        <v>0</v>
      </c>
      <c r="T956" s="539" t="n">
        <f aca="false">IF($O956&gt;$W$4,ROUND(IF($O956&lt;3,0,IF($O956&gt;4.5,1.5*$H956*$P956,($O956-3)*$H956*$P956)),2),0)</f>
        <v>0</v>
      </c>
      <c r="U956" s="539" t="n">
        <f aca="false">IF($O956&gt;$W$4,ROUND(IF($O956&lt;4.5,0,IF($O956&gt;6,($O956-4.5)*$H956*$P956,($O956-4.5)*$H956*$P956)),2),0)</f>
        <v>0</v>
      </c>
      <c r="V956" s="540" t="n">
        <f aca="false">IF($O956&gt;$W$4,IF($O956&lt;=4,ROUND($H956*($O956+0.5)*2,2),0),0)</f>
        <v>0</v>
      </c>
      <c r="W956" s="541" t="n">
        <f aca="false">IF($O956&gt;$W$4,IF($O956&gt;4,ROUND($H956*($O956+0.5)*2,2),0),0)</f>
        <v>0</v>
      </c>
      <c r="X956" s="558" t="str">
        <f aca="false">A956</f>
        <v>RP4</v>
      </c>
      <c r="Y956" s="560" t="n">
        <f aca="false">IF($D956=0.4,1.2,IF($D956=0.6,1.2,IF($D956=0.8,1.3,IF($D956=1,1.5,IF($D956=1.2,1.7,IF($D956&lt;=2,2,"--"))))))</f>
        <v>1.2</v>
      </c>
      <c r="Z956" s="564" t="s">
        <v>1151</v>
      </c>
      <c r="AA956" s="561" t="n">
        <f aca="false">Y956</f>
        <v>1.2</v>
      </c>
      <c r="AB956" s="543" t="n">
        <f aca="false">IF($Y956="--","--",I956)</f>
        <v>1.1967</v>
      </c>
      <c r="AC956" s="544" t="n">
        <f aca="false">IF($Y956="--","--",IF(D956&gt;1.5,0.15,ROUND($D956*0.1,2)))</f>
        <v>0.04</v>
      </c>
      <c r="AD956" s="544" t="n">
        <f aca="false">IF($Y956="--","--",0.15)</f>
        <v>0.15</v>
      </c>
      <c r="AE956" s="545" t="n">
        <f aca="false">IF($Y956="--","--",ROUND(AB956+AC956+AD956,2))</f>
        <v>1.39</v>
      </c>
      <c r="AF956" s="565" t="n">
        <f aca="false">IF($Y956="--","--",IF($AB956&lt;=2,$Y956+1,($Y956+1)+ROUNDUP($AB956-2,0)*0.1))</f>
        <v>2.2</v>
      </c>
      <c r="AG956" s="566" t="n">
        <f aca="false">IF($D956=0.4,0.92,IF($D956=0.6,0.68,IF($D956=0.8,0.74,IF($D956=1,0.7,IF($D956=1.2,0.66,IF($D956=1.5,0.6,IF($D956&lt;=2,(2.4-(D956+0.3)),"--")))))))</f>
        <v>0.92</v>
      </c>
      <c r="AH956" s="547" t="n">
        <f aca="false">IF($Y956="--","--",IF($AE956&lt;=$W$4,ROUND(IF($AE956&lt;1.5,$AE956*$AF956*$AG956,1.5*$AF956*$AG956),2),0))</f>
        <v>2.81</v>
      </c>
      <c r="AI956" s="547" t="n">
        <f aca="false">IF($Y956="--","--",IF($AE956&gt;$W$4,ROUND(IF($AE956&lt;1.5,$AE956*$AF956*$AG956,1.5*$AF956*$AG956),2),0))</f>
        <v>0</v>
      </c>
      <c r="AJ956" s="547" t="n">
        <f aca="false">IF($Y956="--","--",IF($AE956&gt;$W$4,ROUND(IF($AE956&lt;1.5,0,IF($AE956&gt;3,1.5*$AF956*$AG956,($AE956-1.5)*$AF956*$AG956)),2),0))</f>
        <v>0</v>
      </c>
      <c r="AK956" s="547" t="n">
        <f aca="false">IF($Y956="--","--",IF($AE956&gt;$W$4,ROUND(IF($AE956&lt;3,0,IF($AE956&gt;4.5,1.5*$AF956*$AG956,($AE956-3)*$AF956*$AG956)),2),0))</f>
        <v>0</v>
      </c>
      <c r="AL956" s="547" t="n">
        <f aca="false">IF($Y956="--","--",IF($AE956&gt;$W$4,ROUND(IF($AE956&lt;4.5,0,IF($AE956&gt;6,($AE956-4.5)*$AF956*$AG956,($AE956-4.5)*$AF956*$AG956)),2),0))</f>
        <v>0</v>
      </c>
      <c r="AM956" s="544" t="n">
        <f aca="false">IF($Y956="--","--",IF($AE956&gt;$W$4,IF($AE956&lt;=4,ROUND(($AG956*4)*($AE956+0.5)*2,2),0),0))</f>
        <v>0</v>
      </c>
      <c r="AN956" s="548" t="n">
        <f aca="false">IF($Y956="--","--",IF($AE956&gt;$W$4,IF($AE956&gt;4,ROUND(($AG956*4)*($AE956+0.5)*2,2),0),0))</f>
        <v>0</v>
      </c>
      <c r="AO956" s="558" t="s">
        <v>1988</v>
      </c>
      <c r="AP956" s="570" t="s">
        <v>10</v>
      </c>
      <c r="AQ956" s="571" t="s">
        <v>1989</v>
      </c>
      <c r="AR956" s="560" t="n">
        <v>0.4</v>
      </c>
      <c r="AS956" s="561"/>
      <c r="AT956" s="561"/>
      <c r="AU956" s="562" t="n">
        <v>24</v>
      </c>
      <c r="AV956" s="560" t="n">
        <f aca="false">IF($Y956="--","--",Y956+0.2)</f>
        <v>1.4</v>
      </c>
      <c r="AW956" s="564" t="s">
        <v>1151</v>
      </c>
      <c r="AX956" s="561" t="n">
        <f aca="false">AV956</f>
        <v>1.4</v>
      </c>
      <c r="AY956" s="538" t="n">
        <f aca="false">IF(D956&gt;2,AU956,AU956-AV956)</f>
        <v>22.6</v>
      </c>
      <c r="AZ956" s="538" t="n">
        <f aca="false">N956</f>
        <v>0.1</v>
      </c>
      <c r="BA956" s="538" t="n">
        <f aca="false">P956</f>
        <v>1.08</v>
      </c>
      <c r="BB956" s="537" t="n">
        <f aca="false">IF(F956=0,IF(ROUND(AY956*(((N956*P956)+(((D956+M956*2)/6)*P956))-ROUND(((D956+M956*2)^2)*((PI()*96.379/(4*360))-((SIN((96.379/2)*PI()/180))*(COS((96.379/2)*PI()/180))/4)),4)),2),ROUND(AY956*(((N956*P956)+(((D956+M956*2)/4)*P956))-ROUND(((D956+M956*2)^2)*((PI()*120/(4*360))-((SIN((120/2)*PI()/180))*(COS((120/2)*PI()/180))/4)),4)),2)),0)</f>
        <v>4.57</v>
      </c>
      <c r="BC956" s="549" t="n">
        <f aca="false">IF(F956&gt;0,ROUND(AY956*N956*P956,2),0)</f>
        <v>0</v>
      </c>
      <c r="BD956" s="549" t="n">
        <f aca="false">SUM(Q956:U956,AH956:AL956)</f>
        <v>38.06</v>
      </c>
      <c r="BE956" s="549" t="n">
        <f aca="false">IF(F956=0,ROUND((PI()*((D956+M956*2)^2)/4)*AY956,2),ROUND((D956+M956*2)*(F956+M956*2)*AY956,2))</f>
        <v>4.09</v>
      </c>
      <c r="BF956" s="572" t="n">
        <f aca="false">IF(($I956+M956-0.15)&lt;=2,($I956+M956+0.15),IF(($I956+M956)&lt;=3,2.35,($I956+M956+0.2)-0.85))</f>
        <v>1.3867</v>
      </c>
      <c r="BG956" s="572" t="n">
        <f aca="false">IF(D956&gt;2,(I956-F956-M956-0.11),IF(($I956+M956)&lt;=2,0,IF(($I956+M956)&gt;3,0.85,(I956+M956+0.2-BF956))))</f>
        <v>0</v>
      </c>
      <c r="BH956" s="572" t="n">
        <f aca="false">IF(D956&gt;2,ROUND(((1.42+0.4)+(0.91+0.4))*2*BG956,2),ROUND(AV956*AX956*BF956,2))</f>
        <v>2.72</v>
      </c>
      <c r="BI956" s="572" t="n">
        <f aca="false">ROUND(((PI()*0.9^2)/4)*BG956,2)</f>
        <v>0</v>
      </c>
      <c r="BJ956" s="550" t="n">
        <f aca="false">ROUND(BD956-BE956-BH956-BI956-BB956-BC956,2)</f>
        <v>26.68</v>
      </c>
      <c r="BK956" s="516"/>
    </row>
    <row r="957" customFormat="false" ht="14.25" hidden="false" customHeight="false" outlineLevel="0" collapsed="false">
      <c r="A957" s="558" t="s">
        <v>1989</v>
      </c>
      <c r="B957" s="570" t="s">
        <v>10</v>
      </c>
      <c r="C957" s="571" t="s">
        <v>1990</v>
      </c>
      <c r="D957" s="560" t="n">
        <v>0.4</v>
      </c>
      <c r="E957" s="561"/>
      <c r="F957" s="561"/>
      <c r="G957" s="560" t="s">
        <v>1150</v>
      </c>
      <c r="H957" s="562" t="n">
        <v>11</v>
      </c>
      <c r="I957" s="563" t="n">
        <v>1.2438</v>
      </c>
      <c r="J957" s="563" t="n">
        <v>1.2452</v>
      </c>
      <c r="K957" s="536" t="n">
        <v>0</v>
      </c>
      <c r="L957" s="537" t="n">
        <f aca="false">ROUND((I957+J957)/2,2)</f>
        <v>1.24</v>
      </c>
      <c r="M957" s="538" t="n">
        <f aca="false">IF(F957=0,ROUND($D957*0.1,2),IF(D957&gt;2.8,0.18,0.15))</f>
        <v>0.04</v>
      </c>
      <c r="N957" s="538" t="n">
        <f aca="false">IF(F957=0,IF(ROUND($D957/4,2),IF(ROUND(($D957*1.2)/6,2)&lt;0.1,0.1,ROUND(($D957*1.2)/6,2))),0.5)</f>
        <v>0.1</v>
      </c>
      <c r="O957" s="537" t="n">
        <f aca="false">L957+M957+N957</f>
        <v>1.38</v>
      </c>
      <c r="P957" s="537" t="n">
        <f aca="false">IF(O957&lt;2,(D957+M957*2)+0.6,(D957+M957*2)+0.6+ROUNDUP(O957-2,0)*0.1)</f>
        <v>1.08</v>
      </c>
      <c r="Q957" s="539" t="n">
        <f aca="false">IF($O957&lt;=$W$4,ROUND(IF($O957&lt;1.5,$O957*$H957*$P957,1.5*$H957*$P957),2),0)</f>
        <v>16.39</v>
      </c>
      <c r="R957" s="539" t="n">
        <f aca="false">IF($O957&gt;$W$4,ROUND(IF($O957&lt;1.5,$O957*$H957*$P957,1.5*$H957*$P957),2),0)</f>
        <v>0</v>
      </c>
      <c r="S957" s="539" t="n">
        <f aca="false">IF($O957&gt;$W$4,ROUND(IF($O957&lt;1.5,0,IF($O957&gt;3,1.5*$H957*$P957,($O957-1.5)*$H957*$P957)),2),0)</f>
        <v>0</v>
      </c>
      <c r="T957" s="539" t="n">
        <f aca="false">IF($O957&gt;$W$4,ROUND(IF($O957&lt;3,0,IF($O957&gt;4.5,1.5*$H957*$P957,($O957-3)*$H957*$P957)),2),0)</f>
        <v>0</v>
      </c>
      <c r="U957" s="539" t="n">
        <f aca="false">IF($O957&gt;$W$4,ROUND(IF($O957&lt;4.5,0,IF($O957&gt;6,($O957-4.5)*$H957*$P957,($O957-4.5)*$H957*$P957)),2),0)</f>
        <v>0</v>
      </c>
      <c r="V957" s="540" t="n">
        <f aca="false">IF($O957&gt;$W$4,IF($O957&lt;=4,ROUND($H957*($O957+0.5)*2,2),0),0)</f>
        <v>0</v>
      </c>
      <c r="W957" s="541" t="n">
        <f aca="false">IF($O957&gt;$W$4,IF($O957&gt;4,ROUND($H957*($O957+0.5)*2,2),0),0)</f>
        <v>0</v>
      </c>
      <c r="X957" s="558" t="str">
        <f aca="false">A957</f>
        <v>RP5</v>
      </c>
      <c r="Y957" s="560" t="n">
        <f aca="false">IF($D957=0.4,1.2,IF($D957=0.6,1.2,IF($D957=0.8,1.3,IF($D957=1,1.5,IF($D957=1.2,1.7,IF($D957&lt;=2,2,"--"))))))</f>
        <v>1.2</v>
      </c>
      <c r="Z957" s="564" t="s">
        <v>1151</v>
      </c>
      <c r="AA957" s="561" t="n">
        <f aca="false">Y957</f>
        <v>1.2</v>
      </c>
      <c r="AB957" s="543" t="n">
        <f aca="false">IF($Y957="--","--",I957)</f>
        <v>1.2438</v>
      </c>
      <c r="AC957" s="544" t="n">
        <f aca="false">IF($Y957="--","--",IF(D957&gt;1.5,0.15,ROUND($D957*0.1,2)))</f>
        <v>0.04</v>
      </c>
      <c r="AD957" s="544" t="n">
        <f aca="false">IF($Y957="--","--",0.15)</f>
        <v>0.15</v>
      </c>
      <c r="AE957" s="545" t="n">
        <f aca="false">IF($Y957="--","--",ROUND(AB957+AC957+AD957,2))</f>
        <v>1.43</v>
      </c>
      <c r="AF957" s="565" t="n">
        <f aca="false">IF($Y957="--","--",IF($AB957&lt;=2,$Y957+1,($Y957+1)+ROUNDUP($AB957-2,0)*0.1))</f>
        <v>2.2</v>
      </c>
      <c r="AG957" s="566" t="n">
        <f aca="false">IF($D957=0.4,0.92,IF($D957=0.6,0.68,IF($D957=0.8,0.74,IF($D957=1,0.7,IF($D957=1.2,0.66,IF($D957=1.5,0.6,IF($D957&lt;=2,(2.4-(D957+0.3)),"--")))))))</f>
        <v>0.92</v>
      </c>
      <c r="AH957" s="547" t="n">
        <f aca="false">IF($Y957="--","--",IF($AE957&lt;=$W$4,ROUND(IF($AE957&lt;1.5,$AE957*$AF957*$AG957,1.5*$AF957*$AG957),2),0))</f>
        <v>2.89</v>
      </c>
      <c r="AI957" s="547" t="n">
        <f aca="false">IF($Y957="--","--",IF($AE957&gt;$W$4,ROUND(IF($AE957&lt;1.5,$AE957*$AF957*$AG957,1.5*$AF957*$AG957),2),0))</f>
        <v>0</v>
      </c>
      <c r="AJ957" s="547" t="n">
        <f aca="false">IF($Y957="--","--",IF($AE957&gt;$W$4,ROUND(IF($AE957&lt;1.5,0,IF($AE957&gt;3,1.5*$AF957*$AG957,($AE957-1.5)*$AF957*$AG957)),2),0))</f>
        <v>0</v>
      </c>
      <c r="AK957" s="547" t="n">
        <f aca="false">IF($Y957="--","--",IF($AE957&gt;$W$4,ROUND(IF($AE957&lt;3,0,IF($AE957&gt;4.5,1.5*$AF957*$AG957,($AE957-3)*$AF957*$AG957)),2),0))</f>
        <v>0</v>
      </c>
      <c r="AL957" s="547" t="n">
        <f aca="false">IF($Y957="--","--",IF($AE957&gt;$W$4,ROUND(IF($AE957&lt;4.5,0,IF($AE957&gt;6,($AE957-4.5)*$AF957*$AG957,($AE957-4.5)*$AF957*$AG957)),2),0))</f>
        <v>0</v>
      </c>
      <c r="AM957" s="544" t="n">
        <f aca="false">IF($Y957="--","--",IF($AE957&gt;$W$4,IF($AE957&lt;=4,ROUND(($AG957*4)*($AE957+0.5)*2,2),0),0))</f>
        <v>0</v>
      </c>
      <c r="AN957" s="548" t="n">
        <f aca="false">IF($Y957="--","--",IF($AE957&gt;$W$4,IF($AE957&gt;4,ROUND(($AG957*4)*($AE957+0.5)*2,2),0),0))</f>
        <v>0</v>
      </c>
      <c r="AO957" s="558" t="s">
        <v>1989</v>
      </c>
      <c r="AP957" s="570" t="s">
        <v>10</v>
      </c>
      <c r="AQ957" s="571" t="s">
        <v>1990</v>
      </c>
      <c r="AR957" s="560" t="n">
        <v>0.4</v>
      </c>
      <c r="AS957" s="561"/>
      <c r="AT957" s="561"/>
      <c r="AU957" s="562" t="n">
        <v>11</v>
      </c>
      <c r="AV957" s="560" t="n">
        <f aca="false">IF($Y957="--","--",Y957+0.2)</f>
        <v>1.4</v>
      </c>
      <c r="AW957" s="564" t="s">
        <v>1151</v>
      </c>
      <c r="AX957" s="561" t="n">
        <f aca="false">AV957</f>
        <v>1.4</v>
      </c>
      <c r="AY957" s="538" t="n">
        <f aca="false">IF(D957&gt;2,AU957,AU957-AV957)</f>
        <v>9.6</v>
      </c>
      <c r="AZ957" s="538" t="n">
        <f aca="false">N957</f>
        <v>0.1</v>
      </c>
      <c r="BA957" s="538" t="n">
        <f aca="false">P957</f>
        <v>1.08</v>
      </c>
      <c r="BB957" s="537" t="n">
        <f aca="false">IF(F957=0,IF(ROUND(AY957*(((N957*P957)+(((D957+M957*2)/6)*P957))-ROUND(((D957+M957*2)^2)*((PI()*96.379/(4*360))-((SIN((96.379/2)*PI()/180))*(COS((96.379/2)*PI()/180))/4)),4)),2),ROUND(AY957*(((N957*P957)+(((D957+M957*2)/4)*P957))-ROUND(((D957+M957*2)^2)*((PI()*120/(4*360))-((SIN((120/2)*PI()/180))*(COS((120/2)*PI()/180))/4)),4)),2)),0)</f>
        <v>1.94</v>
      </c>
      <c r="BC957" s="549" t="n">
        <f aca="false">IF(F957&gt;0,ROUND(AY957*N957*P957,2),0)</f>
        <v>0</v>
      </c>
      <c r="BD957" s="549" t="n">
        <f aca="false">SUM(Q957:U957,AH957:AL957)</f>
        <v>19.28</v>
      </c>
      <c r="BE957" s="549" t="n">
        <f aca="false">IF(F957=0,ROUND((PI()*((D957+M957*2)^2)/4)*AY957,2),ROUND((D957+M957*2)*(F957+M957*2)*AY957,2))</f>
        <v>1.74</v>
      </c>
      <c r="BF957" s="572" t="n">
        <f aca="false">IF(($I957+M957-0.15)&lt;=2,($I957+M957+0.15),IF(($I957+M957)&lt;=3,2.35,($I957+M957+0.2)-0.85))</f>
        <v>1.4338</v>
      </c>
      <c r="BG957" s="572" t="n">
        <f aca="false">IF(D957&gt;2,(I957-F957-M957-0.11),IF(($I957+M957)&lt;=2,0,IF(($I957+M957)&gt;3,0.85,(I957+M957+0.2-BF957))))</f>
        <v>0</v>
      </c>
      <c r="BH957" s="572" t="n">
        <f aca="false">IF(D957&gt;2,ROUND(((1.42+0.4)+(0.91+0.4))*2*BG957,2),ROUND(AV957*AX957*BF957,2))</f>
        <v>2.81</v>
      </c>
      <c r="BI957" s="572" t="n">
        <f aca="false">ROUND(((PI()*0.9^2)/4)*BG957,2)</f>
        <v>0</v>
      </c>
      <c r="BJ957" s="550" t="n">
        <f aca="false">ROUND(BD957-BE957-BH957-BI957-BB957-BC957,2)</f>
        <v>12.79</v>
      </c>
      <c r="BK957" s="516"/>
    </row>
    <row r="958" customFormat="false" ht="14.25" hidden="false" customHeight="false" outlineLevel="0" collapsed="false">
      <c r="A958" s="558" t="s">
        <v>1990</v>
      </c>
      <c r="B958" s="570" t="s">
        <v>10</v>
      </c>
      <c r="C958" s="571" t="s">
        <v>1991</v>
      </c>
      <c r="D958" s="560" t="n">
        <v>0.4</v>
      </c>
      <c r="E958" s="561"/>
      <c r="F958" s="561"/>
      <c r="G958" s="560" t="s">
        <v>1150</v>
      </c>
      <c r="H958" s="562" t="n">
        <v>11</v>
      </c>
      <c r="I958" s="563" t="n">
        <v>1.2452</v>
      </c>
      <c r="J958" s="563" t="n">
        <v>1.2974</v>
      </c>
      <c r="K958" s="536" t="n">
        <v>0</v>
      </c>
      <c r="L958" s="537" t="n">
        <f aca="false">ROUND((I958+J958)/2,2)</f>
        <v>1.27</v>
      </c>
      <c r="M958" s="538" t="n">
        <f aca="false">IF(F958=0,ROUND($D958*0.1,2),IF(D958&gt;2.8,0.18,0.15))</f>
        <v>0.04</v>
      </c>
      <c r="N958" s="538" t="n">
        <f aca="false">IF(F958=0,IF(ROUND($D958/4,2),IF(ROUND(($D958*1.2)/6,2)&lt;0.1,0.1,ROUND(($D958*1.2)/6,2))),0.5)</f>
        <v>0.1</v>
      </c>
      <c r="O958" s="537" t="n">
        <f aca="false">L958+M958+N958</f>
        <v>1.41</v>
      </c>
      <c r="P958" s="537" t="n">
        <f aca="false">IF(O958&lt;2,(D958+M958*2)+0.6,(D958+M958*2)+0.6+ROUNDUP(O958-2,0)*0.1)</f>
        <v>1.08</v>
      </c>
      <c r="Q958" s="539" t="n">
        <f aca="false">IF($O958&lt;=$W$4,ROUND(IF($O958&lt;1.5,$O958*$H958*$P958,1.5*$H958*$P958),2),0)</f>
        <v>16.75</v>
      </c>
      <c r="R958" s="539" t="n">
        <f aca="false">IF($O958&gt;$W$4,ROUND(IF($O958&lt;1.5,$O958*$H958*$P958,1.5*$H958*$P958),2),0)</f>
        <v>0</v>
      </c>
      <c r="S958" s="539" t="n">
        <f aca="false">IF($O958&gt;$W$4,ROUND(IF($O958&lt;1.5,0,IF($O958&gt;3,1.5*$H958*$P958,($O958-1.5)*$H958*$P958)),2),0)</f>
        <v>0</v>
      </c>
      <c r="T958" s="539" t="n">
        <f aca="false">IF($O958&gt;$W$4,ROUND(IF($O958&lt;3,0,IF($O958&gt;4.5,1.5*$H958*$P958,($O958-3)*$H958*$P958)),2),0)</f>
        <v>0</v>
      </c>
      <c r="U958" s="539" t="n">
        <f aca="false">IF($O958&gt;$W$4,ROUND(IF($O958&lt;4.5,0,IF($O958&gt;6,($O958-4.5)*$H958*$P958,($O958-4.5)*$H958*$P958)),2),0)</f>
        <v>0</v>
      </c>
      <c r="V958" s="540" t="n">
        <f aca="false">IF($O958&gt;$W$4,IF($O958&lt;=4,ROUND($H958*($O958+0.5)*2,2),0),0)</f>
        <v>0</v>
      </c>
      <c r="W958" s="541" t="n">
        <f aca="false">IF($O958&gt;$W$4,IF($O958&gt;4,ROUND($H958*($O958+0.5)*2,2),0),0)</f>
        <v>0</v>
      </c>
      <c r="X958" s="558" t="str">
        <f aca="false">A958</f>
        <v>RP6</v>
      </c>
      <c r="Y958" s="560" t="n">
        <f aca="false">IF($D958=0.4,1.2,IF($D958=0.6,1.2,IF($D958=0.8,1.3,IF($D958=1,1.5,IF($D958=1.2,1.7,IF($D958&lt;=2,2,"--"))))))</f>
        <v>1.2</v>
      </c>
      <c r="Z958" s="564" t="s">
        <v>1151</v>
      </c>
      <c r="AA958" s="561" t="n">
        <f aca="false">Y958</f>
        <v>1.2</v>
      </c>
      <c r="AB958" s="543" t="n">
        <f aca="false">IF($Y958="--","--",I958)</f>
        <v>1.2452</v>
      </c>
      <c r="AC958" s="544" t="n">
        <f aca="false">IF($Y958="--","--",IF(D958&gt;1.5,0.15,ROUND($D958*0.1,2)))</f>
        <v>0.04</v>
      </c>
      <c r="AD958" s="544" t="n">
        <f aca="false">IF($Y958="--","--",0.15)</f>
        <v>0.15</v>
      </c>
      <c r="AE958" s="545" t="n">
        <f aca="false">IF($Y958="--","--",ROUND(AB958+AC958+AD958,2))</f>
        <v>1.44</v>
      </c>
      <c r="AF958" s="565" t="n">
        <f aca="false">IF($Y958="--","--",IF($AB958&lt;=2,$Y958+1,($Y958+1)+ROUNDUP($AB958-2,0)*0.1))</f>
        <v>2.2</v>
      </c>
      <c r="AG958" s="566" t="n">
        <f aca="false">IF($D958=0.4,0.92,IF($D958=0.6,0.68,IF($D958=0.8,0.74,IF($D958=1,0.7,IF($D958=1.2,0.66,IF($D958=1.5,0.6,IF($D958&lt;=2,(2.4-(D958+0.3)),"--")))))))</f>
        <v>0.92</v>
      </c>
      <c r="AH958" s="547" t="n">
        <f aca="false">IF($Y958="--","--",IF($AE958&lt;=$W$4,ROUND(IF($AE958&lt;1.5,$AE958*$AF958*$AG958,1.5*$AF958*$AG958),2),0))</f>
        <v>2.91</v>
      </c>
      <c r="AI958" s="547" t="n">
        <f aca="false">IF($Y958="--","--",IF($AE958&gt;$W$4,ROUND(IF($AE958&lt;1.5,$AE958*$AF958*$AG958,1.5*$AF958*$AG958),2),0))</f>
        <v>0</v>
      </c>
      <c r="AJ958" s="547" t="n">
        <f aca="false">IF($Y958="--","--",IF($AE958&gt;$W$4,ROUND(IF($AE958&lt;1.5,0,IF($AE958&gt;3,1.5*$AF958*$AG958,($AE958-1.5)*$AF958*$AG958)),2),0))</f>
        <v>0</v>
      </c>
      <c r="AK958" s="547" t="n">
        <f aca="false">IF($Y958="--","--",IF($AE958&gt;$W$4,ROUND(IF($AE958&lt;3,0,IF($AE958&gt;4.5,1.5*$AF958*$AG958,($AE958-3)*$AF958*$AG958)),2),0))</f>
        <v>0</v>
      </c>
      <c r="AL958" s="547" t="n">
        <f aca="false">IF($Y958="--","--",IF($AE958&gt;$W$4,ROUND(IF($AE958&lt;4.5,0,IF($AE958&gt;6,($AE958-4.5)*$AF958*$AG958,($AE958-4.5)*$AF958*$AG958)),2),0))</f>
        <v>0</v>
      </c>
      <c r="AM958" s="544" t="n">
        <f aca="false">IF($Y958="--","--",IF($AE958&gt;$W$4,IF($AE958&lt;=4,ROUND(($AG958*4)*($AE958+0.5)*2,2),0),0))</f>
        <v>0</v>
      </c>
      <c r="AN958" s="548" t="n">
        <f aca="false">IF($Y958="--","--",IF($AE958&gt;$W$4,IF($AE958&gt;4,ROUND(($AG958*4)*($AE958+0.5)*2,2),0),0))</f>
        <v>0</v>
      </c>
      <c r="AO958" s="558" t="s">
        <v>1990</v>
      </c>
      <c r="AP958" s="570" t="s">
        <v>10</v>
      </c>
      <c r="AQ958" s="571" t="s">
        <v>1991</v>
      </c>
      <c r="AR958" s="560" t="n">
        <v>0.4</v>
      </c>
      <c r="AS958" s="561"/>
      <c r="AT958" s="561"/>
      <c r="AU958" s="562" t="n">
        <v>11</v>
      </c>
      <c r="AV958" s="560" t="n">
        <f aca="false">IF($Y958="--","--",Y958+0.2)</f>
        <v>1.4</v>
      </c>
      <c r="AW958" s="564" t="s">
        <v>1151</v>
      </c>
      <c r="AX958" s="561" t="n">
        <f aca="false">AV958</f>
        <v>1.4</v>
      </c>
      <c r="AY958" s="538" t="n">
        <f aca="false">IF(D958&gt;2,AU958,AU958-AV958)</f>
        <v>9.6</v>
      </c>
      <c r="AZ958" s="538" t="n">
        <f aca="false">N958</f>
        <v>0.1</v>
      </c>
      <c r="BA958" s="538" t="n">
        <f aca="false">P958</f>
        <v>1.08</v>
      </c>
      <c r="BB958" s="537" t="n">
        <f aca="false">IF(F958=0,IF(ROUND(AY958*(((N958*P958)+(((D958+M958*2)/6)*P958))-ROUND(((D958+M958*2)^2)*((PI()*96.379/(4*360))-((SIN((96.379/2)*PI()/180))*(COS((96.379/2)*PI()/180))/4)),4)),2),ROUND(AY958*(((N958*P958)+(((D958+M958*2)/4)*P958))-ROUND(((D958+M958*2)^2)*((PI()*120/(4*360))-((SIN((120/2)*PI()/180))*(COS((120/2)*PI()/180))/4)),4)),2)),0)</f>
        <v>1.94</v>
      </c>
      <c r="BC958" s="549" t="n">
        <f aca="false">IF(F958&gt;0,ROUND(AY958*N958*P958,2),0)</f>
        <v>0</v>
      </c>
      <c r="BD958" s="549" t="n">
        <f aca="false">SUM(Q958:U958,AH958:AL958)</f>
        <v>19.66</v>
      </c>
      <c r="BE958" s="549" t="n">
        <f aca="false">IF(F958=0,ROUND((PI()*((D958+M958*2)^2)/4)*AY958,2),ROUND((D958+M958*2)*(F958+M958*2)*AY958,2))</f>
        <v>1.74</v>
      </c>
      <c r="BF958" s="572" t="n">
        <f aca="false">IF(($I958+M958-0.15)&lt;=2,($I958+M958+0.15),IF(($I958+M958)&lt;=3,2.35,($I958+M958+0.2)-0.85))</f>
        <v>1.4352</v>
      </c>
      <c r="BG958" s="572" t="n">
        <f aca="false">IF(D958&gt;2,(I958-F958-M958-0.11),IF(($I958+M958)&lt;=2,0,IF(($I958+M958)&gt;3,0.85,(I958+M958+0.2-BF958))))</f>
        <v>0</v>
      </c>
      <c r="BH958" s="572" t="n">
        <f aca="false">IF(D958&gt;2,ROUND(((1.42+0.4)+(0.91+0.4))*2*BG958,2),ROUND(AV958*AX958*BF958,2))</f>
        <v>2.81</v>
      </c>
      <c r="BI958" s="572" t="n">
        <f aca="false">ROUND(((PI()*0.9^2)/4)*BG958,2)</f>
        <v>0</v>
      </c>
      <c r="BJ958" s="550" t="n">
        <f aca="false">ROUND(BD958-BE958-BH958-BI958-BB958-BC958,2)</f>
        <v>13.17</v>
      </c>
      <c r="BK958" s="516"/>
    </row>
    <row r="959" customFormat="false" ht="14.25" hidden="false" customHeight="false" outlineLevel="0" collapsed="false">
      <c r="A959" s="558" t="s">
        <v>1991</v>
      </c>
      <c r="B959" s="570" t="s">
        <v>10</v>
      </c>
      <c r="C959" s="571" t="s">
        <v>1983</v>
      </c>
      <c r="D959" s="560" t="n">
        <v>0.4</v>
      </c>
      <c r="E959" s="561"/>
      <c r="F959" s="561"/>
      <c r="G959" s="560" t="s">
        <v>1150</v>
      </c>
      <c r="H959" s="562" t="n">
        <v>25</v>
      </c>
      <c r="I959" s="563" t="n">
        <v>1.2974</v>
      </c>
      <c r="J959" s="563" t="n">
        <v>1.3852</v>
      </c>
      <c r="K959" s="536" t="n">
        <v>0.2</v>
      </c>
      <c r="L959" s="537" t="n">
        <f aca="false">ROUND((I959+J959)/2,2)</f>
        <v>1.34</v>
      </c>
      <c r="M959" s="538" t="n">
        <f aca="false">IF(F959=0,ROUND($D959*0.1,2),IF(D959&gt;2.8,0.18,0.15))</f>
        <v>0.04</v>
      </c>
      <c r="N959" s="538" t="n">
        <f aca="false">IF(F959=0,IF(ROUND($D959/4,2),IF(ROUND(($D959*1.2)/6,2)&lt;0.1,0.1,ROUND(($D959*1.2)/6,2))),0.5)</f>
        <v>0.1</v>
      </c>
      <c r="O959" s="537" t="n">
        <f aca="false">L959+M959+N959</f>
        <v>1.48</v>
      </c>
      <c r="P959" s="537" t="n">
        <f aca="false">IF(O959&lt;2,(D959+M959*2)+0.6,(D959+M959*2)+0.6+ROUNDUP(O959-2,0)*0.1)</f>
        <v>1.08</v>
      </c>
      <c r="Q959" s="539" t="n">
        <f aca="false">IF($O959&lt;=$W$4,ROUND(IF($O959&lt;1.5,$O959*$H959*$P959,1.5*$H959*$P959),2),0)</f>
        <v>39.96</v>
      </c>
      <c r="R959" s="539" t="n">
        <f aca="false">IF($O959&gt;$W$4,ROUND(IF($O959&lt;1.5,$O959*$H959*$P959,1.5*$H959*$P959),2),0)</f>
        <v>0</v>
      </c>
      <c r="S959" s="539" t="n">
        <f aca="false">IF($O959&gt;$W$4,ROUND(IF($O959&lt;1.5,0,IF($O959&gt;3,1.5*$H959*$P959,($O959-1.5)*$H959*$P959)),2),0)</f>
        <v>0</v>
      </c>
      <c r="T959" s="539" t="n">
        <f aca="false">IF($O959&gt;$W$4,ROUND(IF($O959&lt;3,0,IF($O959&gt;4.5,1.5*$H959*$P959,($O959-3)*$H959*$P959)),2),0)</f>
        <v>0</v>
      </c>
      <c r="U959" s="539" t="n">
        <f aca="false">IF($O959&gt;$W$4,ROUND(IF($O959&lt;4.5,0,IF($O959&gt;6,($O959-4.5)*$H959*$P959,($O959-4.5)*$H959*$P959)),2),0)</f>
        <v>0</v>
      </c>
      <c r="V959" s="540" t="n">
        <f aca="false">IF($O959&gt;$W$4,IF($O959&lt;=4,ROUND($H959*($O959+0.5)*2,2),0),0)</f>
        <v>0</v>
      </c>
      <c r="W959" s="541" t="n">
        <f aca="false">IF($O959&gt;$W$4,IF($O959&gt;4,ROUND($H959*($O959+0.5)*2,2),0),0)</f>
        <v>0</v>
      </c>
      <c r="X959" s="558" t="str">
        <f aca="false">A959</f>
        <v>RP7</v>
      </c>
      <c r="Y959" s="560" t="n">
        <f aca="false">IF($D959=0.4,1.2,IF($D959=0.6,1.2,IF($D959=0.8,1.3,IF($D959=1,1.5,IF($D959=1.2,1.7,IF($D959&lt;=2,2,"--"))))))</f>
        <v>1.2</v>
      </c>
      <c r="Z959" s="564" t="s">
        <v>1151</v>
      </c>
      <c r="AA959" s="561" t="n">
        <f aca="false">Y959</f>
        <v>1.2</v>
      </c>
      <c r="AB959" s="543" t="n">
        <f aca="false">IF($Y959="--","--",I959)</f>
        <v>1.2974</v>
      </c>
      <c r="AC959" s="544" t="n">
        <f aca="false">IF($Y959="--","--",IF(D959&gt;1.5,0.15,ROUND($D959*0.1,2)))</f>
        <v>0.04</v>
      </c>
      <c r="AD959" s="544" t="n">
        <f aca="false">IF($Y959="--","--",0.15)</f>
        <v>0.15</v>
      </c>
      <c r="AE959" s="545" t="n">
        <f aca="false">IF($Y959="--","--",ROUND(AB959+AC959+AD959,2))</f>
        <v>1.49</v>
      </c>
      <c r="AF959" s="565" t="n">
        <f aca="false">IF($Y959="--","--",IF($AB959&lt;=2,$Y959+1,($Y959+1)+ROUNDUP($AB959-2,0)*0.1))</f>
        <v>2.2</v>
      </c>
      <c r="AG959" s="566" t="n">
        <f aca="false">IF($D959=0.4,0.92,IF($D959=0.6,0.68,IF($D959=0.8,0.74,IF($D959=1,0.7,IF($D959=1.2,0.66,IF($D959=1.5,0.6,IF($D959&lt;=2,(2.4-(D959+0.3)),"--")))))))</f>
        <v>0.92</v>
      </c>
      <c r="AH959" s="547" t="n">
        <f aca="false">IF($Y959="--","--",IF($AE959&lt;=$W$4,ROUND(IF($AE959&lt;1.5,$AE959*$AF959*$AG959,1.5*$AF959*$AG959),2),0))</f>
        <v>3.02</v>
      </c>
      <c r="AI959" s="547" t="n">
        <f aca="false">IF($Y959="--","--",IF($AE959&gt;$W$4,ROUND(IF($AE959&lt;1.5,$AE959*$AF959*$AG959,1.5*$AF959*$AG959),2),0))</f>
        <v>0</v>
      </c>
      <c r="AJ959" s="547" t="n">
        <f aca="false">IF($Y959="--","--",IF($AE959&gt;$W$4,ROUND(IF($AE959&lt;1.5,0,IF($AE959&gt;3,1.5*$AF959*$AG959,($AE959-1.5)*$AF959*$AG959)),2),0))</f>
        <v>0</v>
      </c>
      <c r="AK959" s="547" t="n">
        <f aca="false">IF($Y959="--","--",IF($AE959&gt;$W$4,ROUND(IF($AE959&lt;3,0,IF($AE959&gt;4.5,1.5*$AF959*$AG959,($AE959-3)*$AF959*$AG959)),2),0))</f>
        <v>0</v>
      </c>
      <c r="AL959" s="547" t="n">
        <f aca="false">IF($Y959="--","--",IF($AE959&gt;$W$4,ROUND(IF($AE959&lt;4.5,0,IF($AE959&gt;6,($AE959-4.5)*$AF959*$AG959,($AE959-4.5)*$AF959*$AG959)),2),0))</f>
        <v>0</v>
      </c>
      <c r="AM959" s="544" t="n">
        <f aca="false">IF($Y959="--","--",IF($AE959&gt;$W$4,IF($AE959&lt;=4,ROUND(($AG959*4)*($AE959+0.5)*2,2),0),0))</f>
        <v>0</v>
      </c>
      <c r="AN959" s="548" t="n">
        <f aca="false">IF($Y959="--","--",IF($AE959&gt;$W$4,IF($AE959&gt;4,ROUND(($AG959*4)*($AE959+0.5)*2,2),0),0))</f>
        <v>0</v>
      </c>
      <c r="AO959" s="558" t="s">
        <v>1991</v>
      </c>
      <c r="AP959" s="570" t="s">
        <v>10</v>
      </c>
      <c r="AQ959" s="571" t="s">
        <v>1983</v>
      </c>
      <c r="AR959" s="560" t="n">
        <v>0.4</v>
      </c>
      <c r="AS959" s="561"/>
      <c r="AT959" s="561"/>
      <c r="AU959" s="562" t="n">
        <v>25</v>
      </c>
      <c r="AV959" s="560" t="n">
        <f aca="false">IF($Y959="--","--",Y959+0.2)</f>
        <v>1.4</v>
      </c>
      <c r="AW959" s="564" t="s">
        <v>1151</v>
      </c>
      <c r="AX959" s="561" t="n">
        <f aca="false">AV959</f>
        <v>1.4</v>
      </c>
      <c r="AY959" s="538" t="n">
        <f aca="false">IF(D959&gt;2,AU959,AU959-AV959)</f>
        <v>23.6</v>
      </c>
      <c r="AZ959" s="538" t="n">
        <f aca="false">N959</f>
        <v>0.1</v>
      </c>
      <c r="BA959" s="538" t="n">
        <f aca="false">P959</f>
        <v>1.08</v>
      </c>
      <c r="BB959" s="537" t="n">
        <f aca="false">IF(F959=0,IF(ROUND(AY959*(((N959*P959)+(((D959+M959*2)/6)*P959))-ROUND(((D959+M959*2)^2)*((PI()*96.379/(4*360))-((SIN((96.379/2)*PI()/180))*(COS((96.379/2)*PI()/180))/4)),4)),2),ROUND(AY959*(((N959*P959)+(((D959+M959*2)/4)*P959))-ROUND(((D959+M959*2)^2)*((PI()*120/(4*360))-((SIN((120/2)*PI()/180))*(COS((120/2)*PI()/180))/4)),4)),2)),0)</f>
        <v>4.77</v>
      </c>
      <c r="BC959" s="549" t="n">
        <f aca="false">IF(F959&gt;0,ROUND(AY959*N959*P959,2),0)</f>
        <v>0</v>
      </c>
      <c r="BD959" s="549" t="n">
        <f aca="false">SUM(Q959:U959,AH959:AL959)</f>
        <v>42.98</v>
      </c>
      <c r="BE959" s="549" t="n">
        <f aca="false">IF(F959=0,ROUND((PI()*((D959+M959*2)^2)/4)*AY959,2),ROUND((D959+M959*2)*(F959+M959*2)*AY959,2))</f>
        <v>4.27</v>
      </c>
      <c r="BF959" s="572" t="n">
        <f aca="false">IF(($I959+M959-0.15)&lt;=2,($I959+M959+0.15),IF(($I959+M959)&lt;=3,2.35,($I959+M959+0.2)-0.85))</f>
        <v>1.4874</v>
      </c>
      <c r="BG959" s="572" t="n">
        <f aca="false">IF(D959&gt;2,(I959-F959-M959-0.11),IF(($I959+M959)&lt;=2,0,IF(($I959+M959)&gt;3,0.85,(I959+M959+0.2-BF959))))</f>
        <v>0</v>
      </c>
      <c r="BH959" s="572" t="n">
        <f aca="false">IF(D959&gt;2,ROUND(((1.42+0.4)+(0.91+0.4))*2*BG959,2),ROUND(AV959*AX959*BF959,2))</f>
        <v>2.92</v>
      </c>
      <c r="BI959" s="572" t="n">
        <f aca="false">ROUND(((PI()*0.9^2)/4)*BG959,2)</f>
        <v>0</v>
      </c>
      <c r="BJ959" s="550" t="n">
        <f aca="false">ROUND(BD959-BE959-BH959-BI959-BB959-BC959,2)</f>
        <v>31.02</v>
      </c>
      <c r="BK959" s="516"/>
    </row>
    <row r="960" customFormat="false" ht="14.25" hidden="false" customHeight="false" outlineLevel="0" collapsed="false">
      <c r="A960" s="558" t="s">
        <v>1983</v>
      </c>
      <c r="B960" s="570" t="s">
        <v>10</v>
      </c>
      <c r="C960" s="571" t="s">
        <v>1992</v>
      </c>
      <c r="D960" s="560" t="n">
        <v>0.6</v>
      </c>
      <c r="E960" s="561"/>
      <c r="F960" s="561"/>
      <c r="G960" s="560" t="s">
        <v>1150</v>
      </c>
      <c r="H960" s="562" t="n">
        <v>35</v>
      </c>
      <c r="I960" s="563" t="n">
        <v>1.5852</v>
      </c>
      <c r="J960" s="563" t="n">
        <v>1.3636</v>
      </c>
      <c r="K960" s="536" t="n">
        <v>0</v>
      </c>
      <c r="L960" s="537" t="n">
        <f aca="false">ROUND((I960+J960)/2,2)</f>
        <v>1.47</v>
      </c>
      <c r="M960" s="538" t="n">
        <f aca="false">IF(F960=0,ROUND($D960*0.1,2),IF(D960&gt;2.8,0.18,0.15))</f>
        <v>0.06</v>
      </c>
      <c r="N960" s="538" t="n">
        <f aca="false">IF(F960=0,IF(ROUND($D960/4,2),IF(ROUND(($D960*1.2)/6,2)&lt;0.1,0.1,ROUND(($D960*1.2)/6,2))),0.5)</f>
        <v>0.12</v>
      </c>
      <c r="O960" s="537" t="n">
        <f aca="false">L960+M960+N960</f>
        <v>1.65</v>
      </c>
      <c r="P960" s="537" t="n">
        <f aca="false">IF(O960&lt;2,(D960+M960*2)+0.6,(D960+M960*2)+0.6+ROUNDUP(O960-2,0)*0.1)</f>
        <v>1.32</v>
      </c>
      <c r="Q960" s="539" t="n">
        <f aca="false">IF($O960&lt;=$W$4,ROUND(IF($O960&lt;1.5,$O960*$H960*$P960,1.5*$H960*$P960),2),0)</f>
        <v>0</v>
      </c>
      <c r="R960" s="539" t="n">
        <f aca="false">IF($O960&gt;$W$4,ROUND(IF($O960&lt;1.5,$O960*$H960*$P960,1.5*$H960*$P960),2),0)</f>
        <v>69.3</v>
      </c>
      <c r="S960" s="539" t="n">
        <f aca="false">IF($O960&gt;$W$4,ROUND(IF($O960&lt;1.5,0,IF($O960&gt;3,1.5*$H960*$P960,($O960-1.5)*$H960*$P960)),2),0)</f>
        <v>6.93</v>
      </c>
      <c r="T960" s="539" t="n">
        <f aca="false">IF($O960&gt;$W$4,ROUND(IF($O960&lt;3,0,IF($O960&gt;4.5,1.5*$H960*$P960,($O960-3)*$H960*$P960)),2),0)</f>
        <v>0</v>
      </c>
      <c r="U960" s="539" t="n">
        <f aca="false">IF($O960&gt;$W$4,ROUND(IF($O960&lt;4.5,0,IF($O960&gt;6,($O960-4.5)*$H960*$P960,($O960-4.5)*$H960*$P960)),2),0)</f>
        <v>0</v>
      </c>
      <c r="V960" s="540" t="n">
        <f aca="false">IF($O960&gt;$W$4,IF($O960&lt;=4,ROUND($H960*($O960+0.5)*2,2),0),0)</f>
        <v>150.5</v>
      </c>
      <c r="W960" s="541" t="n">
        <f aca="false">IF($O960&gt;$W$4,IF($O960&gt;4,ROUND($H960*($O960+0.5)*2,2),0),0)</f>
        <v>0</v>
      </c>
      <c r="X960" s="558" t="str">
        <f aca="false">A960</f>
        <v>RP8</v>
      </c>
      <c r="Y960" s="560" t="n">
        <f aca="false">IF($D960=0.4,1.2,IF($D960=0.6,1.2,IF($D960=0.8,1.3,IF($D960=1,1.5,IF($D960=1.2,1.7,IF($D960&lt;=2,2,"--"))))))</f>
        <v>1.2</v>
      </c>
      <c r="Z960" s="564" t="s">
        <v>1151</v>
      </c>
      <c r="AA960" s="561" t="n">
        <f aca="false">Y960</f>
        <v>1.2</v>
      </c>
      <c r="AB960" s="543" t="n">
        <f aca="false">IF($Y960="--","--",I960)</f>
        <v>1.5852</v>
      </c>
      <c r="AC960" s="544" t="n">
        <f aca="false">IF($Y960="--","--",IF(D960&gt;1.5,0.15,ROUND($D960*0.1,2)))</f>
        <v>0.06</v>
      </c>
      <c r="AD960" s="544" t="n">
        <f aca="false">IF($Y960="--","--",0.15)</f>
        <v>0.15</v>
      </c>
      <c r="AE960" s="545" t="n">
        <f aca="false">IF($Y960="--","--",ROUND(AB960+AC960+AD960,2))</f>
        <v>1.8</v>
      </c>
      <c r="AF960" s="565" t="n">
        <f aca="false">IF($Y960="--","--",IF($AB960&lt;=2,$Y960+1,($Y960+1)+ROUNDUP($AB960-2,0)*0.1))</f>
        <v>2.2</v>
      </c>
      <c r="AG960" s="566" t="n">
        <f aca="false">IF($D960=0.4,0.92,IF($D960=0.6,0.68,IF($D960=0.8,0.74,IF($D960=1,0.7,IF($D960=1.2,0.66,IF($D960=1.5,0.6,IF($D960&lt;=2,(2.4-(D960+0.3)),"--")))))))</f>
        <v>0.68</v>
      </c>
      <c r="AH960" s="547" t="n">
        <f aca="false">IF($Y960="--","--",IF($AE960&lt;=$W$4,ROUND(IF($AE960&lt;1.5,$AE960*$AF960*$AG960,1.5*$AF960*$AG960),2),0))</f>
        <v>0</v>
      </c>
      <c r="AI960" s="547" t="n">
        <f aca="false">IF($Y960="--","--",IF($AE960&gt;$W$4,ROUND(IF($AE960&lt;1.5,$AE960*$AF960*$AG960,1.5*$AF960*$AG960),2),0))</f>
        <v>2.24</v>
      </c>
      <c r="AJ960" s="547" t="n">
        <f aca="false">IF($Y960="--","--",IF($AE960&gt;$W$4,ROUND(IF($AE960&lt;1.5,0,IF($AE960&gt;3,1.5*$AF960*$AG960,($AE960-1.5)*$AF960*$AG960)),2),0))</f>
        <v>0.45</v>
      </c>
      <c r="AK960" s="547" t="n">
        <f aca="false">IF($Y960="--","--",IF($AE960&gt;$W$4,ROUND(IF($AE960&lt;3,0,IF($AE960&gt;4.5,1.5*$AF960*$AG960,($AE960-3)*$AF960*$AG960)),2),0))</f>
        <v>0</v>
      </c>
      <c r="AL960" s="547" t="n">
        <f aca="false">IF($Y960="--","--",IF($AE960&gt;$W$4,ROUND(IF($AE960&lt;4.5,0,IF($AE960&gt;6,($AE960-4.5)*$AF960*$AG960,($AE960-4.5)*$AF960*$AG960)),2),0))</f>
        <v>0</v>
      </c>
      <c r="AM960" s="544" t="n">
        <f aca="false">IF($Y960="--","--",IF($AE960&gt;$W$4,IF($AE960&lt;=4,ROUND(($AG960*4)*($AE960+0.5)*2,2),0),0))</f>
        <v>12.51</v>
      </c>
      <c r="AN960" s="548" t="n">
        <f aca="false">IF($Y960="--","--",IF($AE960&gt;$W$4,IF($AE960&gt;4,ROUND(($AG960*4)*($AE960+0.5)*2,2),0),0))</f>
        <v>0</v>
      </c>
      <c r="AO960" s="558" t="s">
        <v>1983</v>
      </c>
      <c r="AP960" s="570" t="s">
        <v>10</v>
      </c>
      <c r="AQ960" s="571" t="s">
        <v>1992</v>
      </c>
      <c r="AR960" s="560" t="n">
        <v>0.6</v>
      </c>
      <c r="AS960" s="561"/>
      <c r="AT960" s="561"/>
      <c r="AU960" s="562" t="n">
        <v>35</v>
      </c>
      <c r="AV960" s="560" t="n">
        <f aca="false">IF($Y960="--","--",Y960+0.2)</f>
        <v>1.4</v>
      </c>
      <c r="AW960" s="564" t="s">
        <v>1151</v>
      </c>
      <c r="AX960" s="561" t="n">
        <f aca="false">AV960</f>
        <v>1.4</v>
      </c>
      <c r="AY960" s="538" t="n">
        <f aca="false">IF(D960&gt;2,AU960,AU960-AV960)</f>
        <v>33.6</v>
      </c>
      <c r="AZ960" s="538" t="n">
        <f aca="false">N960</f>
        <v>0.12</v>
      </c>
      <c r="BA960" s="538" t="n">
        <f aca="false">P960</f>
        <v>1.32</v>
      </c>
      <c r="BB960" s="537" t="n">
        <f aca="false">IF(F960=0,IF(ROUND(AY960*(((N960*P960)+(((D960+M960*2)/6)*P960))-ROUND(((D960+M960*2)^2)*((PI()*96.379/(4*360))-((SIN((96.379/2)*PI()/180))*(COS((96.379/2)*PI()/180))/4)),4)),2),ROUND(AY960*(((N960*P960)+(((D960+M960*2)/4)*P960))-ROUND(((D960+M960*2)^2)*((PI()*120/(4*360))-((SIN((120/2)*PI()/180))*(COS((120/2)*PI()/180))/4)),4)),2)),0)</f>
        <v>10.63</v>
      </c>
      <c r="BC960" s="549" t="n">
        <f aca="false">IF(F960&gt;0,ROUND(AY960*N960*P960,2),0)</f>
        <v>0</v>
      </c>
      <c r="BD960" s="549" t="n">
        <f aca="false">SUM(Q960:U960,AH960:AL960)</f>
        <v>78.92</v>
      </c>
      <c r="BE960" s="549" t="n">
        <f aca="false">IF(F960=0,ROUND((PI()*((D960+M960*2)^2)/4)*AY960,2),ROUND((D960+M960*2)*(F960+M960*2)*AY960,2))</f>
        <v>13.68</v>
      </c>
      <c r="BF960" s="572" t="n">
        <f aca="false">IF(($I960+M960-0.15)&lt;=2,($I960+M960+0.15),IF(($I960+M960)&lt;=3,2.35,($I960+M960+0.2)-0.85))</f>
        <v>1.7952</v>
      </c>
      <c r="BG960" s="572" t="n">
        <f aca="false">IF(D960&gt;2,(I960-F960-M960-0.11),IF(($I960+M960)&lt;=2,0,IF(($I960+M960)&gt;3,0.85,(I960+M960+0.2-BF960))))</f>
        <v>0</v>
      </c>
      <c r="BH960" s="572" t="n">
        <f aca="false">IF(D960&gt;2,ROUND(((1.42+0.4)+(0.91+0.4))*2*BG960,2),ROUND(AV960*AX960*BF960,2))</f>
        <v>3.52</v>
      </c>
      <c r="BI960" s="572" t="n">
        <f aca="false">ROUND(((PI()*0.9^2)/4)*BG960,2)</f>
        <v>0</v>
      </c>
      <c r="BJ960" s="550" t="n">
        <f aca="false">ROUND(BD960-BE960-BH960-BI960-BB960-BC960,2)</f>
        <v>51.09</v>
      </c>
      <c r="BK960" s="516"/>
    </row>
    <row r="961" customFormat="false" ht="14.25" hidden="false" customHeight="false" outlineLevel="0" collapsed="false">
      <c r="A961" s="530" t="s">
        <v>1992</v>
      </c>
      <c r="B961" s="531" t="s">
        <v>10</v>
      </c>
      <c r="C961" s="569" t="s">
        <v>1993</v>
      </c>
      <c r="D961" s="533" t="n">
        <v>0.6</v>
      </c>
      <c r="E961" s="534"/>
      <c r="F961" s="534"/>
      <c r="G961" s="533" t="s">
        <v>1150</v>
      </c>
      <c r="H961" s="535" t="n">
        <v>25</v>
      </c>
      <c r="I961" s="536" t="n">
        <v>1.3636</v>
      </c>
      <c r="J961" s="536" t="n">
        <v>1.3134</v>
      </c>
      <c r="K961" s="536" t="n">
        <v>0</v>
      </c>
      <c r="L961" s="537" t="n">
        <f aca="false">ROUND((I961+J961)/2,2)</f>
        <v>1.34</v>
      </c>
      <c r="M961" s="538" t="n">
        <f aca="false">IF(F961=0,ROUND($D961*0.1,2),IF(D961&gt;2.8,0.18,0.15))</f>
        <v>0.06</v>
      </c>
      <c r="N961" s="538" t="n">
        <f aca="false">IF(F961=0,IF(ROUND($D961/4,2),IF(ROUND(($D961*1.2)/6,2)&lt;0.1,0.1,ROUND(($D961*1.2)/6,2))),0.5)</f>
        <v>0.12</v>
      </c>
      <c r="O961" s="537" t="n">
        <f aca="false">L961+M961+N961</f>
        <v>1.52</v>
      </c>
      <c r="P961" s="537" t="n">
        <f aca="false">IF(O961&lt;2,(D961+M961*2)+0.6,(D961+M961*2)+0.6+ROUNDUP(O961-2,0)*0.1)</f>
        <v>1.32</v>
      </c>
      <c r="Q961" s="539" t="n">
        <f aca="false">IF($O961&lt;=$W$4,ROUND(IF($O961&lt;1.5,$O961*$H961*$P961,1.5*$H961*$P961),2),0)</f>
        <v>0</v>
      </c>
      <c r="R961" s="539" t="n">
        <f aca="false">IF($O961&gt;$W$4,ROUND(IF($O961&lt;1.5,$O961*$H961*$P961,1.5*$H961*$P961),2),0)</f>
        <v>49.5</v>
      </c>
      <c r="S961" s="539" t="n">
        <f aca="false">IF($O961&gt;$W$4,ROUND(IF($O961&lt;1.5,0,IF($O961&gt;3,1.5*$H961*$P961,($O961-1.5)*$H961*$P961)),2),0)</f>
        <v>0.66</v>
      </c>
      <c r="T961" s="539" t="n">
        <f aca="false">IF($O961&gt;$W$4,ROUND(IF($O961&lt;3,0,IF($O961&gt;4.5,1.5*$H961*$P961,($O961-3)*$H961*$P961)),2),0)</f>
        <v>0</v>
      </c>
      <c r="U961" s="539" t="n">
        <f aca="false">IF($O961&gt;$W$4,ROUND(IF($O961&lt;4.5,0,IF($O961&gt;6,($O961-4.5)*$H961*$P961,($O961-4.5)*$H961*$P961)),2),0)</f>
        <v>0</v>
      </c>
      <c r="V961" s="540" t="n">
        <f aca="false">IF($O961&gt;$W$4,IF($O961&lt;=4,ROUND($H961*($O961+0.5)*2,2),0),0)</f>
        <v>101</v>
      </c>
      <c r="W961" s="541" t="n">
        <f aca="false">IF($O961&gt;$W$4,IF($O961&gt;4,ROUND($H961*($O961+0.5)*2,2),0),0)</f>
        <v>0</v>
      </c>
      <c r="X961" s="530" t="str">
        <f aca="false">A961</f>
        <v>RP9</v>
      </c>
      <c r="Y961" s="533" t="n">
        <f aca="false">IF($D961=0.4,1.2,IF($D961=0.6,1.2,IF($D961=0.8,1.3,IF($D961=1,1.5,IF($D961=1.2,1.7,IF($D961&lt;=2,2,"--"))))))</f>
        <v>1.2</v>
      </c>
      <c r="Z961" s="542" t="s">
        <v>1151</v>
      </c>
      <c r="AA961" s="534" t="n">
        <f aca="false">Y961</f>
        <v>1.2</v>
      </c>
      <c r="AB961" s="543" t="n">
        <f aca="false">IF($Y961="--","--",I961)</f>
        <v>1.3636</v>
      </c>
      <c r="AC961" s="544" t="n">
        <f aca="false">IF($Y961="--","--",IF(D961&gt;1.5,0.15,ROUND($D961*0.1,2)))</f>
        <v>0.06</v>
      </c>
      <c r="AD961" s="544" t="n">
        <f aca="false">IF($Y961="--","--",0.15)</f>
        <v>0.15</v>
      </c>
      <c r="AE961" s="545" t="n">
        <f aca="false">IF($Y961="--","--",ROUND(AB961+AC961+AD961,2))</f>
        <v>1.57</v>
      </c>
      <c r="AF961" s="545" t="n">
        <f aca="false">IF($Y961="--","--",IF($AB961&lt;=2,$Y961+1,($Y961+1)+ROUNDUP($AB961-2,0)*0.1))</f>
        <v>2.2</v>
      </c>
      <c r="AG961" s="546" t="n">
        <f aca="false">IF($D961=0.4,0.92,IF($D961=0.6,0.68,IF($D961=0.8,0.74,IF($D961=1,0.7,IF($D961=1.2,0.66,IF($D961=1.5,0.6,IF($D961&lt;=2,(2.4-(D961+0.3)),"--")))))))</f>
        <v>0.68</v>
      </c>
      <c r="AH961" s="547" t="n">
        <f aca="false">IF($Y961="--","--",IF($AE961&lt;=$W$4,ROUND(IF($AE961&lt;1.5,$AE961*$AF961*$AG961,1.5*$AF961*$AG961),2),0))</f>
        <v>0</v>
      </c>
      <c r="AI961" s="547" t="n">
        <f aca="false">IF($Y961="--","--",IF($AE961&gt;$W$4,ROUND(IF($AE961&lt;1.5,$AE961*$AF961*$AG961,1.5*$AF961*$AG961),2),0))</f>
        <v>2.24</v>
      </c>
      <c r="AJ961" s="547" t="n">
        <f aca="false">IF($Y961="--","--",IF($AE961&gt;$W$4,ROUND(IF($AE961&lt;1.5,0,IF($AE961&gt;3,1.5*$AF961*$AG961,($AE961-1.5)*$AF961*$AG961)),2),0))</f>
        <v>0.1</v>
      </c>
      <c r="AK961" s="547" t="n">
        <f aca="false">IF($Y961="--","--",IF($AE961&gt;$W$4,ROUND(IF($AE961&lt;3,0,IF($AE961&gt;4.5,1.5*$AF961*$AG961,($AE961-3)*$AF961*$AG961)),2),0))</f>
        <v>0</v>
      </c>
      <c r="AL961" s="547" t="n">
        <f aca="false">IF($Y961="--","--",IF($AE961&gt;$W$4,ROUND(IF($AE961&lt;4.5,0,IF($AE961&gt;6,($AE961-4.5)*$AF961*$AG961,($AE961-4.5)*$AF961*$AG961)),2),0))</f>
        <v>0</v>
      </c>
      <c r="AM961" s="544" t="n">
        <f aca="false">IF($Y961="--","--",IF($AE961&gt;$W$4,IF($AE961&lt;=4,ROUND(($AG961*4)*($AE961+0.5)*2,2),0),0))</f>
        <v>11.26</v>
      </c>
      <c r="AN961" s="548" t="n">
        <f aca="false">IF($Y961="--","--",IF($AE961&gt;$W$4,IF($AE961&gt;4,ROUND(($AG961*4)*($AE961+0.5)*2,2),0),0))</f>
        <v>0</v>
      </c>
      <c r="AO961" s="530" t="s">
        <v>1992</v>
      </c>
      <c r="AP961" s="531" t="s">
        <v>10</v>
      </c>
      <c r="AQ961" s="569" t="s">
        <v>1993</v>
      </c>
      <c r="AR961" s="533" t="n">
        <v>0.6</v>
      </c>
      <c r="AS961" s="534"/>
      <c r="AT961" s="534"/>
      <c r="AU961" s="535" t="n">
        <v>25</v>
      </c>
      <c r="AV961" s="533" t="n">
        <f aca="false">IF($Y961="--","--",Y961+0.2)</f>
        <v>1.4</v>
      </c>
      <c r="AW961" s="542" t="s">
        <v>1151</v>
      </c>
      <c r="AX961" s="534" t="n">
        <f aca="false">AV961</f>
        <v>1.4</v>
      </c>
      <c r="AY961" s="538" t="n">
        <f aca="false">IF(D961&gt;2,AU961,AU961-AV961)</f>
        <v>23.6</v>
      </c>
      <c r="AZ961" s="538" t="n">
        <f aca="false">N961</f>
        <v>0.12</v>
      </c>
      <c r="BA961" s="538" t="n">
        <f aca="false">P961</f>
        <v>1.32</v>
      </c>
      <c r="BB961" s="537" t="n">
        <f aca="false">IF(F961=0,IF(ROUND(AY961*(((N961*P961)+(((D961+M961*2)/6)*P961))-ROUND(((D961+M961*2)^2)*((PI()*96.379/(4*360))-((SIN((96.379/2)*PI()/180))*(COS((96.379/2)*PI()/180))/4)),4)),2),ROUND(AY961*(((N961*P961)+(((D961+M961*2)/4)*P961))-ROUND(((D961+M961*2)^2)*((PI()*120/(4*360))-((SIN((120/2)*PI()/180))*(COS((120/2)*PI()/180))/4)),4)),2)),0)</f>
        <v>7.47</v>
      </c>
      <c r="BC961" s="549" t="n">
        <f aca="false">IF(F961&gt;0,ROUND(AY961*N961*P961,2),0)</f>
        <v>0</v>
      </c>
      <c r="BD961" s="549" t="n">
        <f aca="false">SUM(Q961:U961,AH961:AL961)</f>
        <v>52.5</v>
      </c>
      <c r="BE961" s="549" t="n">
        <f aca="false">IF(F961=0,ROUND((PI()*((D961+M961*2)^2)/4)*AY961,2),ROUND((D961+M961*2)*(F961+M961*2)*AY961,2))</f>
        <v>9.61</v>
      </c>
      <c r="BF961" s="572" t="n">
        <f aca="false">IF(($I961+M961-0.15)&lt;=2,($I961+M961+0.15),IF(($I961+M961)&lt;=3,2.35,($I961+M961+0.2)-0.85))</f>
        <v>1.5736</v>
      </c>
      <c r="BG961" s="572" t="n">
        <f aca="false">IF(D961&gt;2,(I961-F961-M961-0.11),IF(($I961+M961)&lt;=2,0,IF(($I961+M961)&gt;3,0.85,(I961+M961+0.2-BF961))))</f>
        <v>0</v>
      </c>
      <c r="BH961" s="572" t="n">
        <f aca="false">IF(D961&gt;2,ROUND(((1.42+0.4)+(0.91+0.4))*2*BG961,2),ROUND(AV961*AX961*BF961,2))</f>
        <v>3.08</v>
      </c>
      <c r="BI961" s="572" t="n">
        <f aca="false">ROUND(((PI()*0.9^2)/4)*BG961,2)</f>
        <v>0</v>
      </c>
      <c r="BJ961" s="550" t="n">
        <f aca="false">ROUND(BD961-BE961-BH961-BI961-BB961-BC961,2)</f>
        <v>32.34</v>
      </c>
      <c r="BK961" s="516"/>
    </row>
    <row r="962" s="568" customFormat="true" ht="14.25" hidden="false" customHeight="false" outlineLevel="0" collapsed="false">
      <c r="A962" s="530" t="s">
        <v>1993</v>
      </c>
      <c r="B962" s="531" t="s">
        <v>10</v>
      </c>
      <c r="C962" s="569" t="s">
        <v>1994</v>
      </c>
      <c r="D962" s="533" t="n">
        <v>0.6</v>
      </c>
      <c r="E962" s="534"/>
      <c r="F962" s="534"/>
      <c r="G962" s="533" t="s">
        <v>1155</v>
      </c>
      <c r="H962" s="535" t="n">
        <v>13</v>
      </c>
      <c r="I962" s="536" t="n">
        <v>1.3134</v>
      </c>
      <c r="J962" s="536" t="n">
        <v>1.2497</v>
      </c>
      <c r="K962" s="536" t="n">
        <v>0.9</v>
      </c>
      <c r="L962" s="537" t="n">
        <f aca="false">ROUND((I962+J962)/2,2)</f>
        <v>1.28</v>
      </c>
      <c r="M962" s="538" t="n">
        <f aca="false">IF(F962=0,ROUND($D962*0.1,2),IF(D962&gt;2.8,0.18,0.15))</f>
        <v>0.06</v>
      </c>
      <c r="N962" s="538" t="n">
        <f aca="false">IF(F962=0,IF(ROUND($D962/4,2),IF(ROUND(($D962*1.2)/6,2)&lt;0.1,0.1,ROUND(($D962*1.2)/6,2))),0.5)</f>
        <v>0.12</v>
      </c>
      <c r="O962" s="537" t="n">
        <f aca="false">L962+M962+N962</f>
        <v>1.46</v>
      </c>
      <c r="P962" s="537" t="n">
        <f aca="false">IF(O962&lt;2,(D962+M962*2)+0.6,(D962+M962*2)+0.6+ROUNDUP(O962-2,0)*0.1)</f>
        <v>1.32</v>
      </c>
      <c r="Q962" s="539" t="n">
        <f aca="false">IF($O962&lt;=$W$4,ROUND(IF($O962&lt;1.5,$O962*$H962*$P962,1.5*$H962*$P962),2),0)</f>
        <v>25.05</v>
      </c>
      <c r="R962" s="539" t="n">
        <f aca="false">IF($O962&gt;$W$4,ROUND(IF($O962&lt;1.5,$O962*$H962*$P962,1.5*$H962*$P962),2),0)</f>
        <v>0</v>
      </c>
      <c r="S962" s="539" t="n">
        <f aca="false">IF($O962&gt;$W$4,ROUND(IF($O962&lt;1.5,0,IF($O962&gt;3,1.5*$H962*$P962,($O962-1.5)*$H962*$P962)),2),0)</f>
        <v>0</v>
      </c>
      <c r="T962" s="539" t="n">
        <f aca="false">IF($O962&gt;$W$4,ROUND(IF($O962&lt;3,0,IF($O962&gt;4.5,1.5*$H962*$P962,($O962-3)*$H962*$P962)),2),0)</f>
        <v>0</v>
      </c>
      <c r="U962" s="539" t="n">
        <f aca="false">IF($O962&gt;$W$4,ROUND(IF($O962&lt;4.5,0,IF($O962&gt;6,($O962-4.5)*$H962*$P962,($O962-4.5)*$H962*$P962)),2),0)</f>
        <v>0</v>
      </c>
      <c r="V962" s="540" t="n">
        <f aca="false">IF($O962&gt;$W$4,IF($O962&lt;=4,ROUND($H962*($O962+0.5)*2,2),0),0)</f>
        <v>0</v>
      </c>
      <c r="W962" s="541" t="n">
        <f aca="false">IF($O962&gt;$W$4,IF($O962&gt;4,ROUND($H962*($O962+0.5)*2,2),0),0)</f>
        <v>0</v>
      </c>
      <c r="X962" s="530" t="str">
        <f aca="false">A962</f>
        <v>RP10</v>
      </c>
      <c r="Y962" s="533" t="n">
        <f aca="false">IF($D962=0.4,1.2,IF($D962=0.6,1.2,IF($D962=0.8,1.3,IF($D962=1,1.5,IF($D962=1.2,1.7,IF($D962&lt;=2,2,"--"))))))</f>
        <v>1.2</v>
      </c>
      <c r="Z962" s="542" t="s">
        <v>1151</v>
      </c>
      <c r="AA962" s="534" t="n">
        <f aca="false">Y962</f>
        <v>1.2</v>
      </c>
      <c r="AB962" s="543" t="n">
        <f aca="false">IF($Y962="--","--",I962)</f>
        <v>1.3134</v>
      </c>
      <c r="AC962" s="544" t="n">
        <f aca="false">IF($Y962="--","--",IF(D962&gt;1.5,0.15,ROUND($D962*0.1,2)))</f>
        <v>0.06</v>
      </c>
      <c r="AD962" s="544" t="n">
        <f aca="false">IF($Y962="--","--",0.15)</f>
        <v>0.15</v>
      </c>
      <c r="AE962" s="545" t="n">
        <f aca="false">IF($Y962="--","--",ROUND(AB962+AC962+AD962,2))</f>
        <v>1.52</v>
      </c>
      <c r="AF962" s="545" t="n">
        <f aca="false">IF($Y962="--","--",IF($AB962&lt;=2,$Y962+1,($Y962+1)+ROUNDUP($AB962-2,0)*0.1))</f>
        <v>2.2</v>
      </c>
      <c r="AG962" s="546" t="n">
        <f aca="false">IF($D962=0.4,0.92,IF($D962=0.6,0.68,IF($D962=0.8,0.74,IF($D962=1,0.7,IF($D962=1.2,0.66,IF($D962=1.5,0.6,IF($D962&lt;=2,(2.4-(D962+0.3)),"--")))))))</f>
        <v>0.68</v>
      </c>
      <c r="AH962" s="547" t="n">
        <f aca="false">IF($Y962="--","--",IF($AE962&lt;=$W$4,ROUND(IF($AE962&lt;1.5,$AE962*$AF962*$AG962,1.5*$AF962*$AG962),2),0))</f>
        <v>0</v>
      </c>
      <c r="AI962" s="547" t="n">
        <f aca="false">IF($Y962="--","--",IF($AE962&gt;$W$4,ROUND(IF($AE962&lt;1.5,$AE962*$AF962*$AG962,1.5*$AF962*$AG962),2),0))</f>
        <v>2.24</v>
      </c>
      <c r="AJ962" s="547" t="n">
        <f aca="false">IF($Y962="--","--",IF($AE962&gt;$W$4,ROUND(IF($AE962&lt;1.5,0,IF($AE962&gt;3,1.5*$AF962*$AG962,($AE962-1.5)*$AF962*$AG962)),2),0))</f>
        <v>0.03</v>
      </c>
      <c r="AK962" s="547" t="n">
        <f aca="false">IF($Y962="--","--",IF($AE962&gt;$W$4,ROUND(IF($AE962&lt;3,0,IF($AE962&gt;4.5,1.5*$AF962*$AG962,($AE962-3)*$AF962*$AG962)),2),0))</f>
        <v>0</v>
      </c>
      <c r="AL962" s="547" t="n">
        <f aca="false">IF($Y962="--","--",IF($AE962&gt;$W$4,ROUND(IF($AE962&lt;4.5,0,IF($AE962&gt;6,($AE962-4.5)*$AF962*$AG962,($AE962-4.5)*$AF962*$AG962)),2),0))</f>
        <v>0</v>
      </c>
      <c r="AM962" s="544" t="n">
        <f aca="false">IF($Y962="--","--",IF($AE962&gt;$W$4,IF($AE962&lt;=4,ROUND(($AG962*4)*($AE962+0.5)*2,2),0),0))</f>
        <v>10.99</v>
      </c>
      <c r="AN962" s="548" t="n">
        <f aca="false">IF($Y962="--","--",IF($AE962&gt;$W$4,IF($AE962&gt;4,ROUND(($AG962*4)*($AE962+0.5)*2,2),0),0))</f>
        <v>0</v>
      </c>
      <c r="AO962" s="530" t="s">
        <v>1993</v>
      </c>
      <c r="AP962" s="531" t="s">
        <v>10</v>
      </c>
      <c r="AQ962" s="569" t="s">
        <v>1994</v>
      </c>
      <c r="AR962" s="533" t="n">
        <v>0.6</v>
      </c>
      <c r="AS962" s="534"/>
      <c r="AT962" s="534"/>
      <c r="AU962" s="535" t="n">
        <v>13</v>
      </c>
      <c r="AV962" s="533" t="n">
        <f aca="false">IF($Y962="--","--",Y962+0.2)</f>
        <v>1.4</v>
      </c>
      <c r="AW962" s="542" t="s">
        <v>1151</v>
      </c>
      <c r="AX962" s="534" t="n">
        <f aca="false">AV962</f>
        <v>1.4</v>
      </c>
      <c r="AY962" s="538" t="n">
        <f aca="false">IF(D962&gt;2,AU962,AU962-AV962)</f>
        <v>11.6</v>
      </c>
      <c r="AZ962" s="538" t="n">
        <f aca="false">N962</f>
        <v>0.12</v>
      </c>
      <c r="BA962" s="538" t="n">
        <f aca="false">P962</f>
        <v>1.32</v>
      </c>
      <c r="BB962" s="537" t="n">
        <f aca="false">IF(F962=0,IF(ROUND(AY962*(((N962*P962)+(((D962+M962*2)/6)*P962))-ROUND(((D962+M962*2)^2)*((PI()*96.379/(4*360))-((SIN((96.379/2)*PI()/180))*(COS((96.379/2)*PI()/180))/4)),4)),2),ROUND(AY962*(((N962*P962)+(((D962+M962*2)/4)*P962))-ROUND(((D962+M962*2)^2)*((PI()*120/(4*360))-((SIN((120/2)*PI()/180))*(COS((120/2)*PI()/180))/4)),4)),2)),0)</f>
        <v>3.67</v>
      </c>
      <c r="BC962" s="549" t="n">
        <f aca="false">IF(F962&gt;0,ROUND(AY962*N962*P962,2),0)</f>
        <v>0</v>
      </c>
      <c r="BD962" s="549" t="n">
        <f aca="false">SUM(Q962:U962,AH962:AL962)</f>
        <v>27.32</v>
      </c>
      <c r="BE962" s="549" t="n">
        <f aca="false">IF(F962=0,ROUND((PI()*((D962+M962*2)^2)/4)*AY962,2),ROUND((D962+M962*2)*(F962+M962*2)*AY962,2))</f>
        <v>4.72</v>
      </c>
      <c r="BF962" s="572" t="n">
        <f aca="false">IF(($I962+M962-0.15)&lt;=2,($I962+M962+0.15),IF(($I962+M962)&lt;=3,2.35,($I962+M962+0.2)-0.85))</f>
        <v>1.5234</v>
      </c>
      <c r="BG962" s="572" t="n">
        <f aca="false">IF(D962&gt;2,(I962-F962-M962-0.11),IF(($I962+M962)&lt;=2,0,IF(($I962+M962)&gt;3,0.85,(I962+M962+0.2-BF962))))</f>
        <v>0</v>
      </c>
      <c r="BH962" s="572" t="n">
        <f aca="false">IF(D962&gt;2,ROUND(((1.42+0.4)+(0.91+0.4))*2*BG962,2),ROUND(AV962*AX962*BF962,2))</f>
        <v>2.99</v>
      </c>
      <c r="BI962" s="572" t="n">
        <f aca="false">ROUND(((PI()*0.9^2)/4)*BG962,2)</f>
        <v>0</v>
      </c>
      <c r="BJ962" s="550" t="n">
        <f aca="false">ROUND(BD962-BE962-BH962-BI962-BB962-BC962,2)</f>
        <v>15.94</v>
      </c>
      <c r="BK962" s="567"/>
    </row>
    <row r="963" customFormat="false" ht="14.25" hidden="false" customHeight="false" outlineLevel="0" collapsed="false">
      <c r="A963" s="503"/>
      <c r="B963" s="504"/>
      <c r="C963" s="604"/>
      <c r="D963" s="505"/>
      <c r="E963" s="505"/>
      <c r="F963" s="505"/>
      <c r="G963" s="505"/>
      <c r="H963" s="507"/>
      <c r="I963" s="508"/>
      <c r="J963" s="508"/>
      <c r="K963" s="508"/>
      <c r="L963" s="509"/>
      <c r="M963" s="510"/>
      <c r="N963" s="510"/>
      <c r="O963" s="509"/>
      <c r="P963" s="509"/>
      <c r="Q963" s="511"/>
      <c r="R963" s="511"/>
      <c r="S963" s="511"/>
      <c r="T963" s="511"/>
      <c r="U963" s="511"/>
      <c r="V963" s="512"/>
      <c r="W963" s="513"/>
      <c r="X963" s="518"/>
      <c r="Y963" s="505"/>
      <c r="Z963" s="551"/>
      <c r="AA963" s="505"/>
      <c r="AB963" s="552"/>
      <c r="AC963" s="553"/>
      <c r="AD963" s="553"/>
      <c r="AE963" s="554"/>
      <c r="AF963" s="554"/>
      <c r="AG963" s="551"/>
      <c r="AH963" s="555"/>
      <c r="AI963" s="555"/>
      <c r="AJ963" s="555"/>
      <c r="AK963" s="555"/>
      <c r="AL963" s="555"/>
      <c r="AM963" s="553"/>
      <c r="AN963" s="556"/>
      <c r="AO963" s="518"/>
      <c r="AP963" s="504"/>
      <c r="AQ963" s="604"/>
      <c r="AR963" s="505"/>
      <c r="AS963" s="505"/>
      <c r="AT963" s="505"/>
      <c r="AU963" s="507"/>
      <c r="AV963" s="505"/>
      <c r="AW963" s="551"/>
      <c r="AX963" s="505"/>
      <c r="AY963" s="510"/>
      <c r="AZ963" s="510"/>
      <c r="BA963" s="510"/>
      <c r="BB963" s="509"/>
      <c r="BC963" s="509"/>
      <c r="BD963" s="509"/>
      <c r="BE963" s="509"/>
      <c r="BF963" s="511"/>
      <c r="BG963" s="511"/>
      <c r="BH963" s="511"/>
      <c r="BI963" s="511"/>
      <c r="BJ963" s="515"/>
      <c r="BK963" s="516"/>
    </row>
    <row r="964" s="456" customFormat="true" ht="14.25" hidden="false" customHeight="false" outlineLevel="0" collapsed="false">
      <c r="A964" s="557" t="s">
        <v>1978</v>
      </c>
      <c r="B964" s="504"/>
      <c r="C964" s="504"/>
      <c r="D964" s="505"/>
      <c r="E964" s="505"/>
      <c r="F964" s="505"/>
      <c r="G964" s="506"/>
      <c r="H964" s="507"/>
      <c r="I964" s="508"/>
      <c r="J964" s="508"/>
      <c r="K964" s="508"/>
      <c r="L964" s="509"/>
      <c r="M964" s="510"/>
      <c r="N964" s="510"/>
      <c r="O964" s="509"/>
      <c r="P964" s="509"/>
      <c r="Q964" s="511"/>
      <c r="R964" s="511"/>
      <c r="S964" s="511"/>
      <c r="T964" s="511"/>
      <c r="U964" s="511"/>
      <c r="V964" s="512"/>
      <c r="W964" s="513"/>
      <c r="X964" s="528" t="str">
        <f aca="false">$A964</f>
        <v>RUA NOSSA SENHORA DOS ANJOS</v>
      </c>
      <c r="Y964" s="522"/>
      <c r="Z964" s="522"/>
      <c r="AA964" s="522"/>
      <c r="AB964" s="525"/>
      <c r="AC964" s="525"/>
      <c r="AD964" s="525"/>
      <c r="AE964" s="525"/>
      <c r="AF964" s="523"/>
      <c r="AG964" s="525"/>
      <c r="AH964" s="525"/>
      <c r="AI964" s="525"/>
      <c r="AJ964" s="525"/>
      <c r="AK964" s="525"/>
      <c r="AL964" s="525"/>
      <c r="AM964" s="525"/>
      <c r="AN964" s="527"/>
      <c r="AO964" s="557" t="str">
        <f aca="false">$A964</f>
        <v>RUA NOSSA SENHORA DOS ANJOS</v>
      </c>
      <c r="AP964" s="504"/>
      <c r="AQ964" s="504"/>
      <c r="AR964" s="505"/>
      <c r="AS964" s="505"/>
      <c r="AT964" s="505"/>
      <c r="AU964" s="507"/>
      <c r="AV964" s="506"/>
      <c r="AW964" s="506"/>
      <c r="AX964" s="506"/>
      <c r="AY964" s="510"/>
      <c r="AZ964" s="510"/>
      <c r="BA964" s="510"/>
      <c r="BB964" s="509"/>
      <c r="BC964" s="509"/>
      <c r="BD964" s="509"/>
      <c r="BE964" s="509"/>
      <c r="BF964" s="509"/>
      <c r="BG964" s="509"/>
      <c r="BH964" s="509"/>
      <c r="BI964" s="509"/>
      <c r="BJ964" s="515"/>
      <c r="BK964" s="516"/>
    </row>
    <row r="965" customFormat="false" ht="14.25" hidden="false" customHeight="false" outlineLevel="0" collapsed="false">
      <c r="A965" s="558" t="s">
        <v>1995</v>
      </c>
      <c r="B965" s="570" t="s">
        <v>10</v>
      </c>
      <c r="C965" s="571" t="s">
        <v>1996</v>
      </c>
      <c r="D965" s="560" t="n">
        <v>0.4</v>
      </c>
      <c r="E965" s="561"/>
      <c r="F965" s="561"/>
      <c r="G965" s="560" t="s">
        <v>1155</v>
      </c>
      <c r="H965" s="562" t="n">
        <v>31</v>
      </c>
      <c r="I965" s="563" t="n">
        <v>0.894</v>
      </c>
      <c r="J965" s="563" t="n">
        <v>0.9112</v>
      </c>
      <c r="K965" s="536" t="n">
        <v>0.104</v>
      </c>
      <c r="L965" s="537" t="n">
        <f aca="false">ROUND((I965+J965)/2,2)</f>
        <v>0.9</v>
      </c>
      <c r="M965" s="538" t="n">
        <f aca="false">IF(F965=0,ROUND($D965*0.1,2),IF(D965&gt;2.8,0.18,0.15))</f>
        <v>0.04</v>
      </c>
      <c r="N965" s="538" t="n">
        <f aca="false">IF(F965=0,IF(ROUND($D965/4,2),IF(ROUND(($D965*1.2)/6,2)&lt;0.1,0.1,ROUND(($D965*1.2)/6,2))),0.5)</f>
        <v>0.1</v>
      </c>
      <c r="O965" s="537" t="n">
        <f aca="false">L965+M965+N965</f>
        <v>1.04</v>
      </c>
      <c r="P965" s="537" t="n">
        <f aca="false">IF(O965&lt;2,(D965+M965*2)+0.6,(D965+M965*2)+0.6+ROUNDUP(O965-2,0)*0.1)</f>
        <v>1.08</v>
      </c>
      <c r="Q965" s="539" t="n">
        <f aca="false">IF($O965&lt;=$W$4,ROUND(IF($O965&lt;1.5,$O965*$H965*$P965,1.5*$H965*$P965),2),0)</f>
        <v>34.82</v>
      </c>
      <c r="R965" s="539" t="n">
        <f aca="false">IF($O965&gt;$W$4,ROUND(IF($O965&lt;1.5,$O965*$H965*$P965,1.5*$H965*$P965),2),0)</f>
        <v>0</v>
      </c>
      <c r="S965" s="539" t="n">
        <f aca="false">IF($O965&gt;$W$4,ROUND(IF($O965&lt;1.5,0,IF($O965&gt;3,1.5*$H965*$P965,($O965-1.5)*$H965*$P965)),2),0)</f>
        <v>0</v>
      </c>
      <c r="T965" s="539" t="n">
        <f aca="false">IF($O965&gt;$W$4,ROUND(IF($O965&lt;3,0,IF($O965&gt;4.5,1.5*$H965*$P965,($O965-3)*$H965*$P965)),2),0)</f>
        <v>0</v>
      </c>
      <c r="U965" s="539" t="n">
        <f aca="false">IF($O965&gt;$W$4,ROUND(IF($O965&lt;4.5,0,IF($O965&gt;6,($O965-4.5)*$H965*$P965,($O965-4.5)*$H965*$P965)),2),0)</f>
        <v>0</v>
      </c>
      <c r="V965" s="540" t="n">
        <f aca="false">IF($O965&gt;$W$4,IF($O965&lt;=4,ROUND($H965*($O965+0.5)*2,2),0),0)</f>
        <v>0</v>
      </c>
      <c r="W965" s="541" t="n">
        <f aca="false">IF($O965&gt;$W$4,IF($O965&gt;4,ROUND($H965*($O965+0.5)*2,2),0),0)</f>
        <v>0</v>
      </c>
      <c r="X965" s="558" t="str">
        <f aca="false">A965</f>
        <v>RPA</v>
      </c>
      <c r="Y965" s="560" t="n">
        <f aca="false">IF($D965=0.4,1.2,IF($D965=0.6,1.2,IF($D965=0.8,1.3,IF($D965=1,1.5,IF($D965=1.2,1.7,IF($D965&lt;=2,2,"--"))))))</f>
        <v>1.2</v>
      </c>
      <c r="Z965" s="564" t="s">
        <v>1151</v>
      </c>
      <c r="AA965" s="561" t="n">
        <f aca="false">Y965</f>
        <v>1.2</v>
      </c>
      <c r="AB965" s="543" t="n">
        <f aca="false">IF($Y965="--","--",I965)</f>
        <v>0.894</v>
      </c>
      <c r="AC965" s="544" t="n">
        <f aca="false">IF($Y965="--","--",IF(D965&gt;1.5,0.15,ROUND($D965*0.1,2)))</f>
        <v>0.04</v>
      </c>
      <c r="AD965" s="544" t="n">
        <f aca="false">IF($Y965="--","--",0.15)</f>
        <v>0.15</v>
      </c>
      <c r="AE965" s="545" t="n">
        <f aca="false">IF($Y965="--","--",ROUND(AB965+AC965+AD965,2))</f>
        <v>1.08</v>
      </c>
      <c r="AF965" s="565" t="n">
        <f aca="false">IF($Y965="--","--",IF($AB965&lt;=2,$Y965+1,($Y965+1)+ROUNDUP($AB965-2,0)*0.1))</f>
        <v>2.2</v>
      </c>
      <c r="AG965" s="566" t="n">
        <f aca="false">IF($D965=0.4,0.92,IF($D965=0.6,0.68,IF($D965=0.8,0.74,IF($D965=1,0.7,IF($D965=1.2,0.66,IF($D965=1.5,0.6,IF($D965&lt;=2,(2.4-(D965+0.3)),"--")))))))</f>
        <v>0.92</v>
      </c>
      <c r="AH965" s="547" t="n">
        <f aca="false">IF($Y965="--","--",IF($AE965&lt;=$W$4,ROUND(IF($AE965&lt;1.5,$AE965*$AF965*$AG965,1.5*$AF965*$AG965),2),0))</f>
        <v>2.19</v>
      </c>
      <c r="AI965" s="547" t="n">
        <f aca="false">IF($Y965="--","--",IF($AE965&gt;$W$4,ROUND(IF($AE965&lt;1.5,$AE965*$AF965*$AG965,1.5*$AF965*$AG965),2),0))</f>
        <v>0</v>
      </c>
      <c r="AJ965" s="547" t="n">
        <f aca="false">IF($Y965="--","--",IF($AE965&gt;$W$4,ROUND(IF($AE965&lt;1.5,0,IF($AE965&gt;3,1.5*$AF965*$AG965,($AE965-1.5)*$AF965*$AG965)),2),0))</f>
        <v>0</v>
      </c>
      <c r="AK965" s="547" t="n">
        <f aca="false">IF($Y965="--","--",IF($AE965&gt;$W$4,ROUND(IF($AE965&lt;3,0,IF($AE965&gt;4.5,1.5*$AF965*$AG965,($AE965-3)*$AF965*$AG965)),2),0))</f>
        <v>0</v>
      </c>
      <c r="AL965" s="547" t="n">
        <f aca="false">IF($Y965="--","--",IF($AE965&gt;$W$4,ROUND(IF($AE965&lt;4.5,0,IF($AE965&gt;6,($AE965-4.5)*$AF965*$AG965,($AE965-4.5)*$AF965*$AG965)),2),0))</f>
        <v>0</v>
      </c>
      <c r="AM965" s="544" t="n">
        <f aca="false">IF($Y965="--","--",IF($AE965&gt;$W$4,IF($AE965&lt;=4,ROUND(($AG965*4)*($AE965+0.5)*2,2),0),0))</f>
        <v>0</v>
      </c>
      <c r="AN965" s="548" t="n">
        <f aca="false">IF($Y965="--","--",IF($AE965&gt;$W$4,IF($AE965&gt;4,ROUND(($AG965*4)*($AE965+0.5)*2,2),0),0))</f>
        <v>0</v>
      </c>
      <c r="AO965" s="558" t="s">
        <v>1995</v>
      </c>
      <c r="AP965" s="570" t="s">
        <v>10</v>
      </c>
      <c r="AQ965" s="571" t="s">
        <v>1996</v>
      </c>
      <c r="AR965" s="560" t="n">
        <v>0.4</v>
      </c>
      <c r="AS965" s="561"/>
      <c r="AT965" s="561"/>
      <c r="AU965" s="562" t="n">
        <v>31</v>
      </c>
      <c r="AV965" s="560" t="n">
        <f aca="false">IF($Y965="--","--",Y965+0.2)</f>
        <v>1.4</v>
      </c>
      <c r="AW965" s="564" t="s">
        <v>1151</v>
      </c>
      <c r="AX965" s="561" t="n">
        <f aca="false">AV965</f>
        <v>1.4</v>
      </c>
      <c r="AY965" s="538" t="n">
        <f aca="false">IF(D965&gt;2,AU965,AU965-AV965)</f>
        <v>29.6</v>
      </c>
      <c r="AZ965" s="538" t="n">
        <f aca="false">N965</f>
        <v>0.1</v>
      </c>
      <c r="BA965" s="538" t="n">
        <f aca="false">P965</f>
        <v>1.08</v>
      </c>
      <c r="BB965" s="537" t="n">
        <f aca="false">IF(F965=0,IF(ROUND(AY965*(((N965*P965)+(((D965+M965*2)/6)*P965))-ROUND(((D965+M965*2)^2)*((PI()*96.379/(4*360))-((SIN((96.379/2)*PI()/180))*(COS((96.379/2)*PI()/180))/4)),4)),2),ROUND(AY965*(((N965*P965)+(((D965+M965*2)/4)*P965))-ROUND(((D965+M965*2)^2)*((PI()*120/(4*360))-((SIN((120/2)*PI()/180))*(COS((120/2)*PI()/180))/4)),4)),2)),0)</f>
        <v>5.99</v>
      </c>
      <c r="BC965" s="549" t="n">
        <f aca="false">IF(F965&gt;0,ROUND(AY965*N965*P965,2),0)</f>
        <v>0</v>
      </c>
      <c r="BD965" s="549" t="n">
        <f aca="false">SUM(Q965:U965,AH965:AL965)</f>
        <v>37.01</v>
      </c>
      <c r="BE965" s="549" t="n">
        <f aca="false">IF(F965=0,ROUND((PI()*((D965+M965*2)^2)/4)*AY965,2),ROUND((D965+M965*2)*(F965+M965*2)*AY965,2))</f>
        <v>5.36</v>
      </c>
      <c r="BF965" s="572" t="n">
        <f aca="false">IF(($I965+M965-0.15)&lt;=2,($I965+M965+0.15),IF(($I965+M965)&lt;=3,2.35,($I965+M965+0.2)-0.85))</f>
        <v>1.084</v>
      </c>
      <c r="BG965" s="572" t="n">
        <f aca="false">IF(D965&gt;2,(I965-F965-M965-0.11),IF(($I965+M965)&lt;=2,0,IF(($I965+M965)&gt;3,0.85,(I965+M965+0.2-BF965))))</f>
        <v>0</v>
      </c>
      <c r="BH965" s="572" t="n">
        <f aca="false">IF(D965&gt;2,ROUND(((1.42+0.4)+(0.91+0.4))*2*BG965,2),ROUND(AV965*AX965*BF965,2))</f>
        <v>2.12</v>
      </c>
      <c r="BI965" s="572" t="n">
        <f aca="false">ROUND(((PI()*0.9^2)/4)*BG965,2)</f>
        <v>0</v>
      </c>
      <c r="BJ965" s="550" t="n">
        <f aca="false">ROUND(BD965-BE965-BH965-BI965-BB965-BC965,2)</f>
        <v>23.54</v>
      </c>
      <c r="BK965" s="516"/>
    </row>
    <row r="966" customFormat="false" ht="14.25" hidden="false" customHeight="false" outlineLevel="0" collapsed="false">
      <c r="A966" s="558" t="s">
        <v>1996</v>
      </c>
      <c r="B966" s="570" t="s">
        <v>10</v>
      </c>
      <c r="C966" s="571" t="s">
        <v>1997</v>
      </c>
      <c r="D966" s="560" t="n">
        <v>0.4</v>
      </c>
      <c r="E966" s="561"/>
      <c r="F966" s="561"/>
      <c r="G966" s="560" t="s">
        <v>1150</v>
      </c>
      <c r="H966" s="562" t="n">
        <v>19</v>
      </c>
      <c r="I966" s="563" t="n">
        <v>1.0152</v>
      </c>
      <c r="J966" s="563" t="n">
        <v>1.1051</v>
      </c>
      <c r="K966" s="536" t="n">
        <v>0</v>
      </c>
      <c r="L966" s="537" t="n">
        <f aca="false">ROUND((I966+J966)/2,2)</f>
        <v>1.06</v>
      </c>
      <c r="M966" s="538" t="n">
        <f aca="false">IF(F966=0,ROUND($D966*0.1,2),IF(D966&gt;2.8,0.18,0.15))</f>
        <v>0.04</v>
      </c>
      <c r="N966" s="538" t="n">
        <f aca="false">IF(F966=0,IF(ROUND($D966/4,2),IF(ROUND(($D966*1.2)/6,2)&lt;0.1,0.1,ROUND(($D966*1.2)/6,2))),0.5)</f>
        <v>0.1</v>
      </c>
      <c r="O966" s="537" t="n">
        <f aca="false">L966+M966+N966</f>
        <v>1.2</v>
      </c>
      <c r="P966" s="537" t="n">
        <f aca="false">IF(O966&lt;2,(D966+M966*2)+0.6,(D966+M966*2)+0.6+ROUNDUP(O966-2,0)*0.1)</f>
        <v>1.08</v>
      </c>
      <c r="Q966" s="539" t="n">
        <f aca="false">IF($O966&lt;=$W$4,ROUND(IF($O966&lt;1.5,$O966*$H966*$P966,1.5*$H966*$P966),2),0)</f>
        <v>24.62</v>
      </c>
      <c r="R966" s="539" t="n">
        <f aca="false">IF($O966&gt;$W$4,ROUND(IF($O966&lt;1.5,$O966*$H966*$P966,1.5*$H966*$P966),2),0)</f>
        <v>0</v>
      </c>
      <c r="S966" s="539" t="n">
        <f aca="false">IF($O966&gt;$W$4,ROUND(IF($O966&lt;1.5,0,IF($O966&gt;3,1.5*$H966*$P966,($O966-1.5)*$H966*$P966)),2),0)</f>
        <v>0</v>
      </c>
      <c r="T966" s="539" t="n">
        <f aca="false">IF($O966&gt;$W$4,ROUND(IF($O966&lt;3,0,IF($O966&gt;4.5,1.5*$H966*$P966,($O966-3)*$H966*$P966)),2),0)</f>
        <v>0</v>
      </c>
      <c r="U966" s="539" t="n">
        <f aca="false">IF($O966&gt;$W$4,ROUND(IF($O966&lt;4.5,0,IF($O966&gt;6,($O966-4.5)*$H966*$P966,($O966-4.5)*$H966*$P966)),2),0)</f>
        <v>0</v>
      </c>
      <c r="V966" s="540" t="n">
        <f aca="false">IF($O966&gt;$W$4,IF($O966&lt;=4,ROUND($H966*($O966+0.5)*2,2),0),0)</f>
        <v>0</v>
      </c>
      <c r="W966" s="541" t="n">
        <f aca="false">IF($O966&gt;$W$4,IF($O966&gt;4,ROUND($H966*($O966+0.5)*2,2),0),0)</f>
        <v>0</v>
      </c>
      <c r="X966" s="558" t="str">
        <f aca="false">A966</f>
        <v>RPB</v>
      </c>
      <c r="Y966" s="560" t="n">
        <f aca="false">IF($D966=0.4,1.2,IF($D966=0.6,1.2,IF($D966=0.8,1.3,IF($D966=1,1.5,IF($D966=1.2,1.7,IF($D966&lt;=2,2,"--"))))))</f>
        <v>1.2</v>
      </c>
      <c r="Z966" s="564" t="s">
        <v>1151</v>
      </c>
      <c r="AA966" s="561" t="n">
        <f aca="false">Y966</f>
        <v>1.2</v>
      </c>
      <c r="AB966" s="543" t="n">
        <f aca="false">IF($Y966="--","--",I966)</f>
        <v>1.0152</v>
      </c>
      <c r="AC966" s="544" t="n">
        <f aca="false">IF($Y966="--","--",IF(D966&gt;1.5,0.15,ROUND($D966*0.1,2)))</f>
        <v>0.04</v>
      </c>
      <c r="AD966" s="544" t="n">
        <f aca="false">IF($Y966="--","--",0.15)</f>
        <v>0.15</v>
      </c>
      <c r="AE966" s="545" t="n">
        <f aca="false">IF($Y966="--","--",ROUND(AB966+AC966+AD966,2))</f>
        <v>1.21</v>
      </c>
      <c r="AF966" s="565" t="n">
        <f aca="false">IF($Y966="--","--",IF($AB966&lt;=2,$Y966+1,($Y966+1)+ROUNDUP($AB966-2,0)*0.1))</f>
        <v>2.2</v>
      </c>
      <c r="AG966" s="566" t="n">
        <f aca="false">IF($D966=0.4,0.92,IF($D966=0.6,0.68,IF($D966=0.8,0.74,IF($D966=1,0.7,IF($D966=1.2,0.66,IF($D966=1.5,0.6,IF($D966&lt;=2,(2.4-(D966+0.3)),"--")))))))</f>
        <v>0.92</v>
      </c>
      <c r="AH966" s="547" t="n">
        <f aca="false">IF($Y966="--","--",IF($AE966&lt;=$W$4,ROUND(IF($AE966&lt;1.5,$AE966*$AF966*$AG966,1.5*$AF966*$AG966),2),0))</f>
        <v>2.45</v>
      </c>
      <c r="AI966" s="547" t="n">
        <f aca="false">IF($Y966="--","--",IF($AE966&gt;$W$4,ROUND(IF($AE966&lt;1.5,$AE966*$AF966*$AG966,1.5*$AF966*$AG966),2),0))</f>
        <v>0</v>
      </c>
      <c r="AJ966" s="547" t="n">
        <f aca="false">IF($Y966="--","--",IF($AE966&gt;$W$4,ROUND(IF($AE966&lt;1.5,0,IF($AE966&gt;3,1.5*$AF966*$AG966,($AE966-1.5)*$AF966*$AG966)),2),0))</f>
        <v>0</v>
      </c>
      <c r="AK966" s="547" t="n">
        <f aca="false">IF($Y966="--","--",IF($AE966&gt;$W$4,ROUND(IF($AE966&lt;3,0,IF($AE966&gt;4.5,1.5*$AF966*$AG966,($AE966-3)*$AF966*$AG966)),2),0))</f>
        <v>0</v>
      </c>
      <c r="AL966" s="547" t="n">
        <f aca="false">IF($Y966="--","--",IF($AE966&gt;$W$4,ROUND(IF($AE966&lt;4.5,0,IF($AE966&gt;6,($AE966-4.5)*$AF966*$AG966,($AE966-4.5)*$AF966*$AG966)),2),0))</f>
        <v>0</v>
      </c>
      <c r="AM966" s="544" t="n">
        <f aca="false">IF($Y966="--","--",IF($AE966&gt;$W$4,IF($AE966&lt;=4,ROUND(($AG966*4)*($AE966+0.5)*2,2),0),0))</f>
        <v>0</v>
      </c>
      <c r="AN966" s="548" t="n">
        <f aca="false">IF($Y966="--","--",IF($AE966&gt;$W$4,IF($AE966&gt;4,ROUND(($AG966*4)*($AE966+0.5)*2,2),0),0))</f>
        <v>0</v>
      </c>
      <c r="AO966" s="558" t="s">
        <v>1996</v>
      </c>
      <c r="AP966" s="570" t="s">
        <v>10</v>
      </c>
      <c r="AQ966" s="571" t="s">
        <v>1997</v>
      </c>
      <c r="AR966" s="560" t="n">
        <v>0.4</v>
      </c>
      <c r="AS966" s="561"/>
      <c r="AT966" s="561"/>
      <c r="AU966" s="562" t="n">
        <v>19</v>
      </c>
      <c r="AV966" s="560" t="n">
        <f aca="false">IF($Y966="--","--",Y966+0.2)</f>
        <v>1.4</v>
      </c>
      <c r="AW966" s="564" t="s">
        <v>1151</v>
      </c>
      <c r="AX966" s="561" t="n">
        <f aca="false">AV966</f>
        <v>1.4</v>
      </c>
      <c r="AY966" s="538" t="n">
        <f aca="false">IF(D966&gt;2,AU966,AU966-AV966)</f>
        <v>17.6</v>
      </c>
      <c r="AZ966" s="538" t="n">
        <f aca="false">N966</f>
        <v>0.1</v>
      </c>
      <c r="BA966" s="538" t="n">
        <f aca="false">P966</f>
        <v>1.08</v>
      </c>
      <c r="BB966" s="537" t="n">
        <f aca="false">IF(F966=0,IF(ROUND(AY966*(((N966*P966)+(((D966+M966*2)/6)*P966))-ROUND(((D966+M966*2)^2)*((PI()*96.379/(4*360))-((SIN((96.379/2)*PI()/180))*(COS((96.379/2)*PI()/180))/4)),4)),2),ROUND(AY966*(((N966*P966)+(((D966+M966*2)/4)*P966))-ROUND(((D966+M966*2)^2)*((PI()*120/(4*360))-((SIN((120/2)*PI()/180))*(COS((120/2)*PI()/180))/4)),4)),2)),0)</f>
        <v>3.56</v>
      </c>
      <c r="BC966" s="549" t="n">
        <f aca="false">IF(F966&gt;0,ROUND(AY966*N966*P966,2),0)</f>
        <v>0</v>
      </c>
      <c r="BD966" s="549" t="n">
        <f aca="false">SUM(Q966:U966,AH966:AL966)</f>
        <v>27.07</v>
      </c>
      <c r="BE966" s="549" t="n">
        <f aca="false">IF(F966=0,ROUND((PI()*((D966+M966*2)^2)/4)*AY966,2),ROUND((D966+M966*2)*(F966+M966*2)*AY966,2))</f>
        <v>3.18</v>
      </c>
      <c r="BF966" s="572" t="n">
        <f aca="false">IF(($I966+M966-0.15)&lt;=2,($I966+M966+0.15),IF(($I966+M966)&lt;=3,2.35,($I966+M966+0.2)-0.85))</f>
        <v>1.2052</v>
      </c>
      <c r="BG966" s="572" t="n">
        <f aca="false">IF(D966&gt;2,(I966-F966-M966-0.11),IF(($I966+M966)&lt;=2,0,IF(($I966+M966)&gt;3,0.85,(I966+M966+0.2-BF966))))</f>
        <v>0</v>
      </c>
      <c r="BH966" s="572" t="n">
        <f aca="false">IF(D966&gt;2,ROUND(((1.42+0.4)+(0.91+0.4))*2*BG966,2),ROUND(AV966*AX966*BF966,2))</f>
        <v>2.36</v>
      </c>
      <c r="BI966" s="572" t="n">
        <f aca="false">ROUND(((PI()*0.9^2)/4)*BG966,2)</f>
        <v>0</v>
      </c>
      <c r="BJ966" s="550" t="n">
        <f aca="false">ROUND(BD966-BE966-BH966-BI966-BB966-BC966,2)</f>
        <v>17.97</v>
      </c>
      <c r="BK966" s="516"/>
    </row>
    <row r="967" customFormat="false" ht="14.25" hidden="false" customHeight="false" outlineLevel="0" collapsed="false">
      <c r="A967" s="530" t="s">
        <v>1997</v>
      </c>
      <c r="B967" s="531" t="s">
        <v>10</v>
      </c>
      <c r="C967" s="569" t="s">
        <v>1994</v>
      </c>
      <c r="D967" s="533" t="n">
        <v>0.4</v>
      </c>
      <c r="E967" s="534"/>
      <c r="F967" s="534"/>
      <c r="G967" s="533" t="s">
        <v>1150</v>
      </c>
      <c r="H967" s="535" t="n">
        <v>10</v>
      </c>
      <c r="I967" s="536" t="n">
        <v>1.1051</v>
      </c>
      <c r="J967" s="536" t="n">
        <v>1.05</v>
      </c>
      <c r="K967" s="536" t="n">
        <v>1.1</v>
      </c>
      <c r="L967" s="537" t="n">
        <f aca="false">ROUND((I967+J967)/2,2)</f>
        <v>1.08</v>
      </c>
      <c r="M967" s="538" t="n">
        <f aca="false">IF(F967=0,ROUND($D967*0.1,2),IF(D967&gt;2.8,0.18,0.15))</f>
        <v>0.04</v>
      </c>
      <c r="N967" s="538" t="n">
        <f aca="false">IF(F967=0,IF(ROUND($D967/4,2),IF(ROUND(($D967*1.2)/6,2)&lt;0.1,0.1,ROUND(($D967*1.2)/6,2))),0.5)</f>
        <v>0.1</v>
      </c>
      <c r="O967" s="537" t="n">
        <f aca="false">L967+M967+N967</f>
        <v>1.22</v>
      </c>
      <c r="P967" s="537" t="n">
        <f aca="false">IF(O967&lt;2,(D967+M967*2)+0.6,(D967+M967*2)+0.6+ROUNDUP(O967-2,0)*0.1)</f>
        <v>1.08</v>
      </c>
      <c r="Q967" s="539" t="n">
        <f aca="false">IF($O967&lt;=$W$4,ROUND(IF($O967&lt;1.5,$O967*$H967*$P967,1.5*$H967*$P967),2),0)</f>
        <v>13.18</v>
      </c>
      <c r="R967" s="539" t="n">
        <f aca="false">IF($O967&gt;$W$4,ROUND(IF($O967&lt;1.5,$O967*$H967*$P967,1.5*$H967*$P967),2),0)</f>
        <v>0</v>
      </c>
      <c r="S967" s="539" t="n">
        <f aca="false">IF($O967&gt;$W$4,ROUND(IF($O967&lt;1.5,0,IF($O967&gt;3,1.5*$H967*$P967,($O967-1.5)*$H967*$P967)),2),0)</f>
        <v>0</v>
      </c>
      <c r="T967" s="539" t="n">
        <f aca="false">IF($O967&gt;$W$4,ROUND(IF($O967&lt;3,0,IF($O967&gt;4.5,1.5*$H967*$P967,($O967-3)*$H967*$P967)),2),0)</f>
        <v>0</v>
      </c>
      <c r="U967" s="539" t="n">
        <f aca="false">IF($O967&gt;$W$4,ROUND(IF($O967&lt;4.5,0,IF($O967&gt;6,($O967-4.5)*$H967*$P967,($O967-4.5)*$H967*$P967)),2),0)</f>
        <v>0</v>
      </c>
      <c r="V967" s="540" t="n">
        <f aca="false">IF($O967&gt;$W$4,IF($O967&lt;=4,ROUND($H967*($O967+0.5)*2,2),0),0)</f>
        <v>0</v>
      </c>
      <c r="W967" s="541" t="n">
        <f aca="false">IF($O967&gt;$W$4,IF($O967&gt;4,ROUND($H967*($O967+0.5)*2,2),0),0)</f>
        <v>0</v>
      </c>
      <c r="X967" s="530" t="str">
        <f aca="false">A967</f>
        <v>RPC</v>
      </c>
      <c r="Y967" s="533" t="n">
        <f aca="false">IF($D967=0.4,1.2,IF($D967=0.6,1.2,IF($D967=0.8,1.3,IF($D967=1,1.5,IF($D967=1.2,1.7,IF($D967&lt;=2,2,"--"))))))</f>
        <v>1.2</v>
      </c>
      <c r="Z967" s="542" t="s">
        <v>1151</v>
      </c>
      <c r="AA967" s="534" t="n">
        <f aca="false">Y967</f>
        <v>1.2</v>
      </c>
      <c r="AB967" s="543" t="n">
        <f aca="false">IF($Y967="--","--",I967)</f>
        <v>1.1051</v>
      </c>
      <c r="AC967" s="544" t="n">
        <f aca="false">IF($Y967="--","--",IF(D967&gt;1.5,0.15,ROUND($D967*0.1,2)))</f>
        <v>0.04</v>
      </c>
      <c r="AD967" s="544" t="n">
        <f aca="false">IF($Y967="--","--",0.15)</f>
        <v>0.15</v>
      </c>
      <c r="AE967" s="545" t="n">
        <f aca="false">IF($Y967="--","--",ROUND(AB967+AC967+AD967,2))</f>
        <v>1.3</v>
      </c>
      <c r="AF967" s="545" t="n">
        <f aca="false">IF($Y967="--","--",IF($AB967&lt;=2,$Y967+1,($Y967+1)+ROUNDUP($AB967-2,0)*0.1))</f>
        <v>2.2</v>
      </c>
      <c r="AG967" s="546" t="n">
        <f aca="false">IF($D967=0.4,0.92,IF($D967=0.6,0.68,IF($D967=0.8,0.74,IF($D967=1,0.7,IF($D967=1.2,0.66,IF($D967=1.5,0.6,IF($D967&lt;=2,(2.4-(D967+0.3)),"--")))))))</f>
        <v>0.92</v>
      </c>
      <c r="AH967" s="547" t="n">
        <f aca="false">IF($Y967="--","--",IF($AE967&lt;=$W$4,ROUND(IF($AE967&lt;1.5,$AE967*$AF967*$AG967,1.5*$AF967*$AG967),2),0))</f>
        <v>2.63</v>
      </c>
      <c r="AI967" s="547" t="n">
        <f aca="false">IF($Y967="--","--",IF($AE967&gt;$W$4,ROUND(IF($AE967&lt;1.5,$AE967*$AF967*$AG967,1.5*$AF967*$AG967),2),0))</f>
        <v>0</v>
      </c>
      <c r="AJ967" s="547" t="n">
        <f aca="false">IF($Y967="--","--",IF($AE967&gt;$W$4,ROUND(IF($AE967&lt;1.5,0,IF($AE967&gt;3,1.5*$AF967*$AG967,($AE967-1.5)*$AF967*$AG967)),2),0))</f>
        <v>0</v>
      </c>
      <c r="AK967" s="547" t="n">
        <f aca="false">IF($Y967="--","--",IF($AE967&gt;$W$4,ROUND(IF($AE967&lt;3,0,IF($AE967&gt;4.5,1.5*$AF967*$AG967,($AE967-3)*$AF967*$AG967)),2),0))</f>
        <v>0</v>
      </c>
      <c r="AL967" s="547" t="n">
        <f aca="false">IF($Y967="--","--",IF($AE967&gt;$W$4,ROUND(IF($AE967&lt;4.5,0,IF($AE967&gt;6,($AE967-4.5)*$AF967*$AG967,($AE967-4.5)*$AF967*$AG967)),2),0))</f>
        <v>0</v>
      </c>
      <c r="AM967" s="544" t="n">
        <f aca="false">IF($Y967="--","--",IF($AE967&gt;$W$4,IF($AE967&lt;=4,ROUND(($AG967*4)*($AE967+0.5)*2,2),0),0))</f>
        <v>0</v>
      </c>
      <c r="AN967" s="548" t="n">
        <f aca="false">IF($Y967="--","--",IF($AE967&gt;$W$4,IF($AE967&gt;4,ROUND(($AG967*4)*($AE967+0.5)*2,2),0),0))</f>
        <v>0</v>
      </c>
      <c r="AO967" s="530" t="s">
        <v>1997</v>
      </c>
      <c r="AP967" s="531" t="s">
        <v>10</v>
      </c>
      <c r="AQ967" s="569" t="s">
        <v>1994</v>
      </c>
      <c r="AR967" s="533" t="n">
        <v>0.4</v>
      </c>
      <c r="AS967" s="534"/>
      <c r="AT967" s="534"/>
      <c r="AU967" s="535" t="n">
        <v>10</v>
      </c>
      <c r="AV967" s="533" t="n">
        <f aca="false">IF($Y967="--","--",Y967+0.2)</f>
        <v>1.4</v>
      </c>
      <c r="AW967" s="542" t="s">
        <v>1151</v>
      </c>
      <c r="AX967" s="534" t="n">
        <f aca="false">AV967</f>
        <v>1.4</v>
      </c>
      <c r="AY967" s="538" t="n">
        <f aca="false">IF(D967&gt;2,AU967,AU967-AV967)</f>
        <v>8.6</v>
      </c>
      <c r="AZ967" s="538" t="n">
        <f aca="false">N967</f>
        <v>0.1</v>
      </c>
      <c r="BA967" s="538" t="n">
        <f aca="false">P967</f>
        <v>1.08</v>
      </c>
      <c r="BB967" s="537" t="n">
        <f aca="false">IF(F967=0,IF(ROUND(AY967*(((N967*P967)+(((D967+M967*2)/6)*P967))-ROUND(((D967+M967*2)^2)*((PI()*96.379/(4*360))-((SIN((96.379/2)*PI()/180))*(COS((96.379/2)*PI()/180))/4)),4)),2),ROUND(AY967*(((N967*P967)+(((D967+M967*2)/4)*P967))-ROUND(((D967+M967*2)^2)*((PI()*120/(4*360))-((SIN((120/2)*PI()/180))*(COS((120/2)*PI()/180))/4)),4)),2)),0)</f>
        <v>1.74</v>
      </c>
      <c r="BC967" s="549" t="n">
        <f aca="false">IF(F967&gt;0,ROUND(AY967*N967*P967,2),0)</f>
        <v>0</v>
      </c>
      <c r="BD967" s="549" t="n">
        <f aca="false">SUM(Q967:U967,AH967:AL967)</f>
        <v>15.81</v>
      </c>
      <c r="BE967" s="549" t="n">
        <f aca="false">IF(F967=0,ROUND((PI()*((D967+M967*2)^2)/4)*AY967,2),ROUND((D967+M967*2)*(F967+M967*2)*AY967,2))</f>
        <v>1.56</v>
      </c>
      <c r="BF967" s="572" t="n">
        <f aca="false">IF(($I967+M967-0.15)&lt;=2,($I967+M967+0.15),IF(($I967+M967)&lt;=3,2.35,($I967+M967+0.2)-0.85))</f>
        <v>1.2951</v>
      </c>
      <c r="BG967" s="572" t="n">
        <f aca="false">IF(D967&gt;2,(I967-F967-M967-0.11),IF(($I967+M967)&lt;=2,0,IF(($I967+M967)&gt;3,0.85,(I967+M967+0.2-BF967))))</f>
        <v>0</v>
      </c>
      <c r="BH967" s="572" t="n">
        <f aca="false">IF(D967&gt;2,ROUND(((1.42+0.4)+(0.91+0.4))*2*BG967,2),ROUND(AV967*AX967*BF967,2))</f>
        <v>2.54</v>
      </c>
      <c r="BI967" s="572" t="n">
        <f aca="false">ROUND(((PI()*0.9^2)/4)*BG967,2)</f>
        <v>0</v>
      </c>
      <c r="BJ967" s="550" t="n">
        <f aca="false">ROUND(BD967-BE967-BH967-BI967-BB967-BC967,2)</f>
        <v>9.97</v>
      </c>
      <c r="BK967" s="516"/>
    </row>
    <row r="968" customFormat="false" ht="14.25" hidden="false" customHeight="false" outlineLevel="0" collapsed="false">
      <c r="A968" s="503"/>
      <c r="B968" s="504"/>
      <c r="C968" s="604"/>
      <c r="D968" s="505"/>
      <c r="E968" s="505"/>
      <c r="F968" s="505"/>
      <c r="G968" s="505"/>
      <c r="H968" s="507"/>
      <c r="I968" s="508"/>
      <c r="J968" s="508"/>
      <c r="K968" s="508"/>
      <c r="L968" s="509"/>
      <c r="M968" s="510"/>
      <c r="N968" s="510"/>
      <c r="O968" s="509"/>
      <c r="P968" s="509"/>
      <c r="Q968" s="511"/>
      <c r="R968" s="511"/>
      <c r="S968" s="511"/>
      <c r="T968" s="511"/>
      <c r="U968" s="511"/>
      <c r="V968" s="512"/>
      <c r="W968" s="513"/>
      <c r="X968" s="503"/>
      <c r="Y968" s="505"/>
      <c r="Z968" s="551"/>
      <c r="AA968" s="505"/>
      <c r="AB968" s="552"/>
      <c r="AC968" s="553"/>
      <c r="AD968" s="553"/>
      <c r="AE968" s="554"/>
      <c r="AF968" s="554"/>
      <c r="AG968" s="551"/>
      <c r="AH968" s="555"/>
      <c r="AI968" s="555"/>
      <c r="AJ968" s="555"/>
      <c r="AK968" s="555"/>
      <c r="AL968" s="555"/>
      <c r="AM968" s="553"/>
      <c r="AN968" s="556"/>
      <c r="AO968" s="503"/>
      <c r="AP968" s="504"/>
      <c r="AQ968" s="604"/>
      <c r="AR968" s="505"/>
      <c r="AS968" s="505"/>
      <c r="AT968" s="505"/>
      <c r="AU968" s="507"/>
      <c r="AV968" s="505"/>
      <c r="AW968" s="551"/>
      <c r="AX968" s="505"/>
      <c r="AY968" s="510"/>
      <c r="AZ968" s="510"/>
      <c r="BA968" s="510"/>
      <c r="BB968" s="509"/>
      <c r="BC968" s="509"/>
      <c r="BD968" s="509"/>
      <c r="BE968" s="509"/>
      <c r="BF968" s="511"/>
      <c r="BG968" s="511"/>
      <c r="BH968" s="511"/>
      <c r="BI968" s="511"/>
      <c r="BJ968" s="515"/>
      <c r="BK968" s="516"/>
    </row>
    <row r="969" s="456" customFormat="true" ht="14.25" hidden="false" customHeight="false" outlineLevel="0" collapsed="false">
      <c r="A969" s="517" t="s">
        <v>1998</v>
      </c>
      <c r="B969" s="504"/>
      <c r="C969" s="504"/>
      <c r="D969" s="505"/>
      <c r="E969" s="505"/>
      <c r="F969" s="505"/>
      <c r="G969" s="506"/>
      <c r="H969" s="507"/>
      <c r="I969" s="508"/>
      <c r="J969" s="508"/>
      <c r="K969" s="508"/>
      <c r="L969" s="509"/>
      <c r="M969" s="510"/>
      <c r="N969" s="510"/>
      <c r="O969" s="509"/>
      <c r="P969" s="509"/>
      <c r="Q969" s="511"/>
      <c r="R969" s="511"/>
      <c r="S969" s="511"/>
      <c r="T969" s="511"/>
      <c r="U969" s="511"/>
      <c r="V969" s="512"/>
      <c r="W969" s="513"/>
      <c r="X969" s="518" t="str">
        <f aca="false">$A969</f>
        <v>BACIA RQ - BACIA ROMANA (Q)</v>
      </c>
      <c r="Y969" s="505"/>
      <c r="Z969" s="551"/>
      <c r="AA969" s="505"/>
      <c r="AB969" s="552"/>
      <c r="AC969" s="553"/>
      <c r="AD969" s="553"/>
      <c r="AE969" s="554"/>
      <c r="AF969" s="554"/>
      <c r="AG969" s="551"/>
      <c r="AH969" s="555"/>
      <c r="AI969" s="555"/>
      <c r="AJ969" s="555"/>
      <c r="AK969" s="555"/>
      <c r="AL969" s="555"/>
      <c r="AM969" s="553"/>
      <c r="AN969" s="556"/>
      <c r="AO969" s="518" t="str">
        <f aca="false">$A969</f>
        <v>BACIA RQ - BACIA ROMANA (Q)</v>
      </c>
      <c r="AP969" s="504"/>
      <c r="AQ969" s="504"/>
      <c r="AR969" s="505"/>
      <c r="AS969" s="505"/>
      <c r="AT969" s="505"/>
      <c r="AU969" s="507"/>
      <c r="AV969" s="506"/>
      <c r="AW969" s="506"/>
      <c r="AX969" s="506"/>
      <c r="AY969" s="510"/>
      <c r="AZ969" s="510"/>
      <c r="BA969" s="510"/>
      <c r="BB969" s="509"/>
      <c r="BC969" s="509"/>
      <c r="BD969" s="509"/>
      <c r="BE969" s="509"/>
      <c r="BF969" s="509"/>
      <c r="BG969" s="509"/>
      <c r="BH969" s="509"/>
      <c r="BI969" s="509"/>
      <c r="BJ969" s="515"/>
      <c r="BK969" s="516"/>
    </row>
    <row r="970" customFormat="false" ht="14.25" hidden="false" customHeight="false" outlineLevel="0" collapsed="false">
      <c r="A970" s="557" t="s">
        <v>125</v>
      </c>
      <c r="B970" s="504"/>
      <c r="C970" s="504"/>
      <c r="D970" s="505"/>
      <c r="E970" s="505"/>
      <c r="F970" s="505"/>
      <c r="G970" s="506"/>
      <c r="H970" s="507"/>
      <c r="I970" s="508"/>
      <c r="J970" s="508"/>
      <c r="K970" s="508"/>
      <c r="L970" s="509"/>
      <c r="M970" s="510"/>
      <c r="N970" s="510"/>
      <c r="O970" s="509"/>
      <c r="P970" s="509"/>
      <c r="Q970" s="511"/>
      <c r="R970" s="511"/>
      <c r="S970" s="511"/>
      <c r="T970" s="511"/>
      <c r="U970" s="511"/>
      <c r="V970" s="512"/>
      <c r="W970" s="513"/>
      <c r="X970" s="528" t="str">
        <f aca="false">$A970</f>
        <v>RUA 12</v>
      </c>
      <c r="Y970" s="522"/>
      <c r="Z970" s="522"/>
      <c r="AA970" s="522"/>
      <c r="AB970" s="525"/>
      <c r="AC970" s="525"/>
      <c r="AD970" s="525"/>
      <c r="AE970" s="525"/>
      <c r="AF970" s="523"/>
      <c r="AG970" s="525"/>
      <c r="AH970" s="525"/>
      <c r="AI970" s="525"/>
      <c r="AJ970" s="525"/>
      <c r="AK970" s="525"/>
      <c r="AL970" s="525"/>
      <c r="AM970" s="525"/>
      <c r="AN970" s="527"/>
      <c r="AO970" s="557" t="str">
        <f aca="false">$A970</f>
        <v>RUA 12</v>
      </c>
      <c r="AP970" s="504"/>
      <c r="AQ970" s="504"/>
      <c r="AR970" s="505"/>
      <c r="AS970" s="505"/>
      <c r="AT970" s="505"/>
      <c r="AU970" s="507"/>
      <c r="AV970" s="506"/>
      <c r="AW970" s="506"/>
      <c r="AX970" s="506"/>
      <c r="AY970" s="510"/>
      <c r="AZ970" s="510"/>
      <c r="BA970" s="510"/>
      <c r="BB970" s="509"/>
      <c r="BC970" s="509"/>
      <c r="BD970" s="509"/>
      <c r="BE970" s="509"/>
      <c r="BF970" s="509"/>
      <c r="BG970" s="509"/>
      <c r="BH970" s="509"/>
      <c r="BI970" s="509"/>
      <c r="BJ970" s="515"/>
      <c r="BK970" s="516"/>
    </row>
    <row r="971" customFormat="false" ht="14.25" hidden="false" customHeight="false" outlineLevel="0" collapsed="false">
      <c r="A971" s="558" t="s">
        <v>1999</v>
      </c>
      <c r="B971" s="570" t="s">
        <v>10</v>
      </c>
      <c r="C971" s="571" t="s">
        <v>2000</v>
      </c>
      <c r="D971" s="560" t="n">
        <v>0.4</v>
      </c>
      <c r="E971" s="561"/>
      <c r="F971" s="561"/>
      <c r="G971" s="560" t="s">
        <v>1155</v>
      </c>
      <c r="H971" s="562" t="n">
        <v>30</v>
      </c>
      <c r="I971" s="563" t="n">
        <v>1.04</v>
      </c>
      <c r="J971" s="563" t="n">
        <v>1.0394</v>
      </c>
      <c r="K971" s="536" t="n">
        <v>0</v>
      </c>
      <c r="L971" s="537" t="n">
        <f aca="false">ROUND((I971+J971)/2,2)</f>
        <v>1.04</v>
      </c>
      <c r="M971" s="538" t="n">
        <f aca="false">IF(F971=0,ROUND($D971*0.1,2),IF(D971&gt;2.8,0.18,0.15))</f>
        <v>0.04</v>
      </c>
      <c r="N971" s="538" t="n">
        <f aca="false">IF(F971=0,IF(ROUND($D971/4,2),IF(ROUND(($D971*1.2)/6,2)&lt;0.1,0.1,ROUND(($D971*1.2)/6,2))),0.5)</f>
        <v>0.1</v>
      </c>
      <c r="O971" s="537" t="n">
        <f aca="false">L971+M971+N971</f>
        <v>1.18</v>
      </c>
      <c r="P971" s="537" t="n">
        <f aca="false">IF(O971&lt;2,(D971+M971*2)+0.6,(D971+M971*2)+0.6+ROUNDUP(O971-2,0)*0.1)</f>
        <v>1.08</v>
      </c>
      <c r="Q971" s="539" t="n">
        <f aca="false">IF($O971&lt;=$W$4,ROUND(IF($O971&lt;1.5,$O971*$H971*$P971,1.5*$H971*$P971),2),0)</f>
        <v>38.23</v>
      </c>
      <c r="R971" s="539" t="n">
        <f aca="false">IF($O971&gt;$W$4,ROUND(IF($O971&lt;1.5,$O971*$H971*$P971,1.5*$H971*$P971),2),0)</f>
        <v>0</v>
      </c>
      <c r="S971" s="539" t="n">
        <f aca="false">IF($O971&gt;$W$4,ROUND(IF($O971&lt;1.5,0,IF($O971&gt;3,1.5*$H971*$P971,($O971-1.5)*$H971*$P971)),2),0)</f>
        <v>0</v>
      </c>
      <c r="T971" s="539" t="n">
        <f aca="false">IF($O971&gt;$W$4,ROUND(IF($O971&lt;3,0,IF($O971&gt;4.5,1.5*$H971*$P971,($O971-3)*$H971*$P971)),2),0)</f>
        <v>0</v>
      </c>
      <c r="U971" s="539" t="n">
        <f aca="false">IF($O971&gt;$W$4,ROUND(IF($O971&lt;4.5,0,IF($O971&gt;6,($O971-4.5)*$H971*$P971,($O971-4.5)*$H971*$P971)),2),0)</f>
        <v>0</v>
      </c>
      <c r="V971" s="540" t="n">
        <f aca="false">IF($O971&gt;$W$4,IF($O971&lt;=4,ROUND($H971*($O971+0.5)*2,2),0),0)</f>
        <v>0</v>
      </c>
      <c r="W971" s="541" t="n">
        <f aca="false">IF($O971&gt;$W$4,IF($O971&gt;4,ROUND($H971*($O971+0.5)*2,2),0),0)</f>
        <v>0</v>
      </c>
      <c r="X971" s="558" t="str">
        <f aca="false">A971</f>
        <v>RQ1</v>
      </c>
      <c r="Y971" s="560" t="n">
        <f aca="false">IF($D971=0.4,1.2,IF($D971=0.6,1.2,IF($D971=0.8,1.3,IF($D971=1,1.5,IF($D971=1.2,1.7,IF($D971&lt;=2,2,"--"))))))</f>
        <v>1.2</v>
      </c>
      <c r="Z971" s="564" t="s">
        <v>1151</v>
      </c>
      <c r="AA971" s="561" t="n">
        <f aca="false">Y971</f>
        <v>1.2</v>
      </c>
      <c r="AB971" s="543" t="n">
        <f aca="false">IF($Y971="--","--",I971)</f>
        <v>1.04</v>
      </c>
      <c r="AC971" s="544" t="n">
        <f aca="false">IF($Y971="--","--",IF(D971&gt;1.5,0.15,ROUND($D971*0.1,2)))</f>
        <v>0.04</v>
      </c>
      <c r="AD971" s="544" t="n">
        <f aca="false">IF($Y971="--","--",0.15)</f>
        <v>0.15</v>
      </c>
      <c r="AE971" s="545" t="n">
        <f aca="false">IF($Y971="--","--",ROUND(AB971+AC971+AD971,2))</f>
        <v>1.23</v>
      </c>
      <c r="AF971" s="565" t="n">
        <f aca="false">IF($Y971="--","--",IF($AB971&lt;=2,$Y971+1,($Y971+1)+ROUNDUP($AB971-2,0)*0.1))</f>
        <v>2.2</v>
      </c>
      <c r="AG971" s="566" t="n">
        <f aca="false">IF($D971=0.4,0.92,IF($D971=0.6,0.68,IF($D971=0.8,0.74,IF($D971=1,0.7,IF($D971=1.2,0.66,IF($D971=1.5,0.6,IF($D971&lt;=2,(2.4-(D971+0.3)),"--")))))))</f>
        <v>0.92</v>
      </c>
      <c r="AH971" s="547" t="n">
        <f aca="false">IF($Y971="--","--",IF($AE971&lt;=$W$4,ROUND(IF($AE971&lt;1.5,$AE971*$AF971*$AG971,1.5*$AF971*$AG971),2),0))</f>
        <v>2.49</v>
      </c>
      <c r="AI971" s="547" t="n">
        <f aca="false">IF($Y971="--","--",IF($AE971&gt;$W$4,ROUND(IF($AE971&lt;1.5,$AE971*$AF971*$AG971,1.5*$AF971*$AG971),2),0))</f>
        <v>0</v>
      </c>
      <c r="AJ971" s="547" t="n">
        <f aca="false">IF($Y971="--","--",IF($AE971&gt;$W$4,ROUND(IF($AE971&lt;1.5,0,IF($AE971&gt;3,1.5*$AF971*$AG971,($AE971-1.5)*$AF971*$AG971)),2),0))</f>
        <v>0</v>
      </c>
      <c r="AK971" s="547" t="n">
        <f aca="false">IF($Y971="--","--",IF($AE971&gt;$W$4,ROUND(IF($AE971&lt;3,0,IF($AE971&gt;4.5,1.5*$AF971*$AG971,($AE971-3)*$AF971*$AG971)),2),0))</f>
        <v>0</v>
      </c>
      <c r="AL971" s="547" t="n">
        <f aca="false">IF($Y971="--","--",IF($AE971&gt;$W$4,ROUND(IF($AE971&lt;4.5,0,IF($AE971&gt;6,($AE971-4.5)*$AF971*$AG971,($AE971-4.5)*$AF971*$AG971)),2),0))</f>
        <v>0</v>
      </c>
      <c r="AM971" s="544" t="n">
        <f aca="false">IF($Y971="--","--",IF($AE971&gt;$W$4,IF($AE971&lt;=4,ROUND(($AG971*4)*($AE971+0.5)*2,2),0),0))</f>
        <v>0</v>
      </c>
      <c r="AN971" s="548" t="n">
        <f aca="false">IF($Y971="--","--",IF($AE971&gt;$W$4,IF($AE971&gt;4,ROUND(($AG971*4)*($AE971+0.5)*2,2),0),0))</f>
        <v>0</v>
      </c>
      <c r="AO971" s="558" t="str">
        <f aca="false">A971</f>
        <v>RQ1</v>
      </c>
      <c r="AP971" s="570" t="str">
        <f aca="false">B971</f>
        <v>=&gt;</v>
      </c>
      <c r="AQ971" s="571" t="str">
        <f aca="false">C971</f>
        <v>RQ2</v>
      </c>
      <c r="AR971" s="560" t="n">
        <f aca="false">D971</f>
        <v>0.4</v>
      </c>
      <c r="AS971" s="561" t="str">
        <f aca="false">IF(E971="x","x","")</f>
        <v/>
      </c>
      <c r="AT971" s="561" t="str">
        <f aca="false">IF(F971&gt;0,F971,"")</f>
        <v/>
      </c>
      <c r="AU971" s="562" t="n">
        <f aca="false">H971</f>
        <v>30</v>
      </c>
      <c r="AV971" s="560" t="n">
        <f aca="false">IF($Y971="--","--",Y971+0.2)</f>
        <v>1.4</v>
      </c>
      <c r="AW971" s="564" t="s">
        <v>1151</v>
      </c>
      <c r="AX971" s="561" t="n">
        <f aca="false">AV971</f>
        <v>1.4</v>
      </c>
      <c r="AY971" s="538" t="n">
        <f aca="false">IF(D971&gt;2,AU971,AU971-AV971)</f>
        <v>28.6</v>
      </c>
      <c r="AZ971" s="538" t="n">
        <f aca="false">N971</f>
        <v>0.1</v>
      </c>
      <c r="BA971" s="538" t="n">
        <f aca="false">P971</f>
        <v>1.08</v>
      </c>
      <c r="BB971" s="537" t="n">
        <f aca="false">IF(F971=0,IF(ROUND(AY971*(((N971*P971)+(((D971+M971*2)/6)*P971))-ROUND(((D971+M971*2)^2)*((PI()*96.379/(4*360))-((SIN((96.379/2)*PI()/180))*(COS((96.379/2)*PI()/180))/4)),4)),2),ROUND(AY971*(((N971*P971)+(((D971+M971*2)/4)*P971))-ROUND(((D971+M971*2)^2)*((PI()*120/(4*360))-((SIN((120/2)*PI()/180))*(COS((120/2)*PI()/180))/4)),4)),2)),0)</f>
        <v>5.78</v>
      </c>
      <c r="BC971" s="549" t="n">
        <f aca="false">IF(F971&gt;0,ROUND(AY971*N971*P971,2),0)</f>
        <v>0</v>
      </c>
      <c r="BD971" s="549" t="n">
        <f aca="false">SUM(Q971:U971,AH971:AL971)</f>
        <v>40.72</v>
      </c>
      <c r="BE971" s="549" t="n">
        <f aca="false">IF(F971=0,ROUND((PI()*((D971+M971*2)^2)/4)*AY971,2),ROUND((D971+M971*2)*(F971+M971*2)*AY971,2))</f>
        <v>5.18</v>
      </c>
      <c r="BF971" s="572" t="n">
        <f aca="false">IF(($I971+M971-0.15)&lt;=2,($I971+M971+0.15),IF(($I971+M971)&lt;=3,2.35,($I971+M971+0.2)-0.85))</f>
        <v>1.23</v>
      </c>
      <c r="BG971" s="572" t="n">
        <f aca="false">IF(D971&gt;2,(I971-F971-M971-0.11),IF(($I971+M971)&lt;=2,0,IF(($I971+M971)&gt;3,0.85,(I971+M971+0.2-BF971))))</f>
        <v>0</v>
      </c>
      <c r="BH971" s="572" t="n">
        <f aca="false">IF(D971&gt;2,ROUND(((1.42+0.4)+(0.91+0.4))*2*BG971,2),ROUND(AV971*AX971*BF971,2))</f>
        <v>2.41</v>
      </c>
      <c r="BI971" s="572" t="n">
        <f aca="false">ROUND(((PI()*0.9^2)/4)*BG971,2)</f>
        <v>0</v>
      </c>
      <c r="BJ971" s="550" t="n">
        <f aca="false">ROUND(BD971-BE971-BH971-BI971-BB971-BC971,2)</f>
        <v>27.35</v>
      </c>
      <c r="BK971" s="516"/>
    </row>
    <row r="972" customFormat="false" ht="14.25" hidden="false" customHeight="false" outlineLevel="0" collapsed="false">
      <c r="A972" s="558" t="s">
        <v>2000</v>
      </c>
      <c r="B972" s="570" t="s">
        <v>10</v>
      </c>
      <c r="C972" s="571" t="s">
        <v>2001</v>
      </c>
      <c r="D972" s="560" t="n">
        <v>0.4</v>
      </c>
      <c r="E972" s="561"/>
      <c r="F972" s="561"/>
      <c r="G972" s="560" t="s">
        <v>1155</v>
      </c>
      <c r="H972" s="562" t="n">
        <v>20</v>
      </c>
      <c r="I972" s="563" t="n">
        <v>1.0394</v>
      </c>
      <c r="J972" s="563" t="n">
        <v>0.917099999999999</v>
      </c>
      <c r="K972" s="536" t="n">
        <v>0</v>
      </c>
      <c r="L972" s="537" t="n">
        <f aca="false">ROUND((I972+J972)/2,2)</f>
        <v>0.98</v>
      </c>
      <c r="M972" s="538" t="n">
        <f aca="false">IF(F972=0,ROUND($D972*0.1,2),IF(D972&gt;2.8,0.18,0.15))</f>
        <v>0.04</v>
      </c>
      <c r="N972" s="538" t="n">
        <f aca="false">IF(F972=0,IF(ROUND($D972/4,2),IF(ROUND(($D972*1.2)/6,2)&lt;0.1,0.1,ROUND(($D972*1.2)/6,2))),0.5)</f>
        <v>0.1</v>
      </c>
      <c r="O972" s="537" t="n">
        <f aca="false">L972+M972+N972</f>
        <v>1.12</v>
      </c>
      <c r="P972" s="537" t="n">
        <f aca="false">IF(O972&lt;2,(D972+M972*2)+0.6,(D972+M972*2)+0.6+ROUNDUP(O972-2,0)*0.1)</f>
        <v>1.08</v>
      </c>
      <c r="Q972" s="539" t="n">
        <f aca="false">IF($O972&lt;=$W$4,ROUND(IF($O972&lt;1.5,$O972*$H972*$P972,1.5*$H972*$P972),2),0)</f>
        <v>24.19</v>
      </c>
      <c r="R972" s="539" t="n">
        <f aca="false">IF($O972&gt;$W$4,ROUND(IF($O972&lt;1.5,$O972*$H972*$P972,1.5*$H972*$P972),2),0)</f>
        <v>0</v>
      </c>
      <c r="S972" s="539" t="n">
        <f aca="false">IF($O972&gt;$W$4,ROUND(IF($O972&lt;1.5,0,IF($O972&gt;3,1.5*$H972*$P972,($O972-1.5)*$H972*$P972)),2),0)</f>
        <v>0</v>
      </c>
      <c r="T972" s="539" t="n">
        <f aca="false">IF($O972&gt;$W$4,ROUND(IF($O972&lt;3,0,IF($O972&gt;4.5,1.5*$H972*$P972,($O972-3)*$H972*$P972)),2),0)</f>
        <v>0</v>
      </c>
      <c r="U972" s="539" t="n">
        <f aca="false">IF($O972&gt;$W$4,ROUND(IF($O972&lt;4.5,0,IF($O972&gt;6,($O972-4.5)*$H972*$P972,($O972-4.5)*$H972*$P972)),2),0)</f>
        <v>0</v>
      </c>
      <c r="V972" s="540" t="n">
        <f aca="false">IF($O972&gt;$W$4,IF($O972&lt;=4,ROUND($H972*($O972+0.5)*2,2),0),0)</f>
        <v>0</v>
      </c>
      <c r="W972" s="541" t="n">
        <f aca="false">IF($O972&gt;$W$4,IF($O972&gt;4,ROUND($H972*($O972+0.5)*2,2),0),0)</f>
        <v>0</v>
      </c>
      <c r="X972" s="558" t="str">
        <f aca="false">A972</f>
        <v>RQ2</v>
      </c>
      <c r="Y972" s="560" t="n">
        <f aca="false">IF($D972=0.4,1.2,IF($D972=0.6,1.2,IF($D972=0.8,1.3,IF($D972=1,1.5,IF($D972=1.2,1.7,IF($D972&lt;=2,2,"--"))))))</f>
        <v>1.2</v>
      </c>
      <c r="Z972" s="564" t="s">
        <v>1151</v>
      </c>
      <c r="AA972" s="561" t="n">
        <f aca="false">Y972</f>
        <v>1.2</v>
      </c>
      <c r="AB972" s="543" t="n">
        <f aca="false">IF($Y972="--","--",I972)</f>
        <v>1.0394</v>
      </c>
      <c r="AC972" s="544" t="n">
        <f aca="false">IF($Y972="--","--",IF(D972&gt;1.5,0.15,ROUND($D972*0.1,2)))</f>
        <v>0.04</v>
      </c>
      <c r="AD972" s="544" t="n">
        <f aca="false">IF($Y972="--","--",0.15)</f>
        <v>0.15</v>
      </c>
      <c r="AE972" s="545" t="n">
        <f aca="false">IF($Y972="--","--",ROUND(AB972+AC972+AD972,2))</f>
        <v>1.23</v>
      </c>
      <c r="AF972" s="565" t="n">
        <f aca="false">IF($Y972="--","--",IF($AB972&lt;=2,$Y972+1,($Y972+1)+ROUNDUP($AB972-2,0)*0.1))</f>
        <v>2.2</v>
      </c>
      <c r="AG972" s="566" t="n">
        <f aca="false">IF($D972=0.4,0.92,IF($D972=0.6,0.68,IF($D972=0.8,0.74,IF($D972=1,0.7,IF($D972=1.2,0.66,IF($D972=1.5,0.6,IF($D972&lt;=2,(2.4-(D972+0.3)),"--")))))))</f>
        <v>0.92</v>
      </c>
      <c r="AH972" s="547" t="n">
        <f aca="false">IF($Y972="--","--",IF($AE972&lt;=$W$4,ROUND(IF($AE972&lt;1.5,$AE972*$AF972*$AG972,1.5*$AF972*$AG972),2),0))</f>
        <v>2.49</v>
      </c>
      <c r="AI972" s="547" t="n">
        <f aca="false">IF($Y972="--","--",IF($AE972&gt;$W$4,ROUND(IF($AE972&lt;1.5,$AE972*$AF972*$AG972,1.5*$AF972*$AG972),2),0))</f>
        <v>0</v>
      </c>
      <c r="AJ972" s="547" t="n">
        <f aca="false">IF($Y972="--","--",IF($AE972&gt;$W$4,ROUND(IF($AE972&lt;1.5,0,IF($AE972&gt;3,1.5*$AF972*$AG972,($AE972-1.5)*$AF972*$AG972)),2),0))</f>
        <v>0</v>
      </c>
      <c r="AK972" s="547" t="n">
        <f aca="false">IF($Y972="--","--",IF($AE972&gt;$W$4,ROUND(IF($AE972&lt;3,0,IF($AE972&gt;4.5,1.5*$AF972*$AG972,($AE972-3)*$AF972*$AG972)),2),0))</f>
        <v>0</v>
      </c>
      <c r="AL972" s="547" t="n">
        <f aca="false">IF($Y972="--","--",IF($AE972&gt;$W$4,ROUND(IF($AE972&lt;4.5,0,IF($AE972&gt;6,($AE972-4.5)*$AF972*$AG972,($AE972-4.5)*$AF972*$AG972)),2),0))</f>
        <v>0</v>
      </c>
      <c r="AM972" s="544" t="n">
        <f aca="false">IF($Y972="--","--",IF($AE972&gt;$W$4,IF($AE972&lt;=4,ROUND(($AG972*4)*($AE972+0.5)*2,2),0),0))</f>
        <v>0</v>
      </c>
      <c r="AN972" s="548" t="n">
        <f aca="false">IF($Y972="--","--",IF($AE972&gt;$W$4,IF($AE972&gt;4,ROUND(($AG972*4)*($AE972+0.5)*2,2),0),0))</f>
        <v>0</v>
      </c>
      <c r="AO972" s="558" t="str">
        <f aca="false">A972</f>
        <v>RQ2</v>
      </c>
      <c r="AP972" s="570" t="str">
        <f aca="false">B972</f>
        <v>=&gt;</v>
      </c>
      <c r="AQ972" s="571" t="str">
        <f aca="false">C972</f>
        <v>RQ3</v>
      </c>
      <c r="AR972" s="560" t="n">
        <f aca="false">D972</f>
        <v>0.4</v>
      </c>
      <c r="AS972" s="561" t="str">
        <f aca="false">IF(E972="x","x","")</f>
        <v/>
      </c>
      <c r="AT972" s="561" t="str">
        <f aca="false">IF(F972&gt;0,F972,"")</f>
        <v/>
      </c>
      <c r="AU972" s="562" t="n">
        <f aca="false">H972</f>
        <v>20</v>
      </c>
      <c r="AV972" s="560" t="n">
        <f aca="false">IF($Y972="--","--",Y972+0.2)</f>
        <v>1.4</v>
      </c>
      <c r="AW972" s="564" t="s">
        <v>1151</v>
      </c>
      <c r="AX972" s="561" t="n">
        <f aca="false">AV972</f>
        <v>1.4</v>
      </c>
      <c r="AY972" s="538" t="n">
        <f aca="false">IF(D972&gt;2,AU972,AU972-AV972)</f>
        <v>18.6</v>
      </c>
      <c r="AZ972" s="538" t="n">
        <f aca="false">N972</f>
        <v>0.1</v>
      </c>
      <c r="BA972" s="538" t="n">
        <f aca="false">P972</f>
        <v>1.08</v>
      </c>
      <c r="BB972" s="537" t="n">
        <f aca="false">IF(F972=0,IF(ROUND(AY972*(((N972*P972)+(((D972+M972*2)/6)*P972))-ROUND(((D972+M972*2)^2)*((PI()*96.379/(4*360))-((SIN((96.379/2)*PI()/180))*(COS((96.379/2)*PI()/180))/4)),4)),2),ROUND(AY972*(((N972*P972)+(((D972+M972*2)/4)*P972))-ROUND(((D972+M972*2)^2)*((PI()*120/(4*360))-((SIN((120/2)*PI()/180))*(COS((120/2)*PI()/180))/4)),4)),2)),0)</f>
        <v>3.76</v>
      </c>
      <c r="BC972" s="549" t="n">
        <f aca="false">IF(F972&gt;0,ROUND(AY972*N972*P972,2),0)</f>
        <v>0</v>
      </c>
      <c r="BD972" s="549" t="n">
        <f aca="false">SUM(Q972:U972,AH972:AL972)</f>
        <v>26.68</v>
      </c>
      <c r="BE972" s="549" t="n">
        <f aca="false">IF(F972=0,ROUND((PI()*((D972+M972*2)^2)/4)*AY972,2),ROUND((D972+M972*2)*(F972+M972*2)*AY972,2))</f>
        <v>3.37</v>
      </c>
      <c r="BF972" s="572" t="n">
        <f aca="false">IF(($I972+M972-0.15)&lt;=2,($I972+M972+0.15),IF(($I972+M972)&lt;=3,2.35,($I972+M972+0.2)-0.85))</f>
        <v>1.2294</v>
      </c>
      <c r="BG972" s="572" t="n">
        <f aca="false">IF(D972&gt;2,(I972-F972-M972-0.11),IF(($I972+M972)&lt;=2,0,IF(($I972+M972)&gt;3,0.85,(I972+M972+0.2-BF972))))</f>
        <v>0</v>
      </c>
      <c r="BH972" s="572" t="n">
        <f aca="false">IF(D972&gt;2,ROUND(((1.42+0.4)+(0.91+0.4))*2*BG972,2),ROUND(AV972*AX972*BF972,2))</f>
        <v>2.41</v>
      </c>
      <c r="BI972" s="572" t="n">
        <f aca="false">ROUND(((PI()*0.9^2)/4)*BG972,2)</f>
        <v>0</v>
      </c>
      <c r="BJ972" s="550" t="n">
        <f aca="false">ROUND(BD972-BE972-BH972-BI972-BB972-BC972,2)</f>
        <v>17.14</v>
      </c>
      <c r="BK972" s="516"/>
    </row>
    <row r="973" customFormat="false" ht="14.25" hidden="false" customHeight="false" outlineLevel="0" collapsed="false">
      <c r="A973" s="558" t="s">
        <v>2001</v>
      </c>
      <c r="B973" s="570" t="s">
        <v>10</v>
      </c>
      <c r="C973" s="571" t="s">
        <v>2002</v>
      </c>
      <c r="D973" s="560" t="n">
        <v>0.4</v>
      </c>
      <c r="E973" s="561"/>
      <c r="F973" s="561"/>
      <c r="G973" s="560" t="s">
        <v>1155</v>
      </c>
      <c r="H973" s="562" t="n">
        <v>20</v>
      </c>
      <c r="I973" s="563" t="n">
        <v>0.917099999999999</v>
      </c>
      <c r="J973" s="563" t="n">
        <v>0.827499999999999</v>
      </c>
      <c r="K973" s="536" t="n">
        <v>0</v>
      </c>
      <c r="L973" s="537" t="n">
        <f aca="false">ROUND((I973+J973)/2,2)</f>
        <v>0.87</v>
      </c>
      <c r="M973" s="538" t="n">
        <f aca="false">IF(F973=0,ROUND($D973*0.1,2),IF(D973&gt;2.8,0.18,0.15))</f>
        <v>0.04</v>
      </c>
      <c r="N973" s="538" t="n">
        <f aca="false">IF(F973=0,IF(ROUND($D973/4,2),IF(ROUND(($D973*1.2)/6,2)&lt;0.1,0.1,ROUND(($D973*1.2)/6,2))),0.5)</f>
        <v>0.1</v>
      </c>
      <c r="O973" s="537" t="n">
        <f aca="false">L973+M973+N973</f>
        <v>1.01</v>
      </c>
      <c r="P973" s="537" t="n">
        <f aca="false">IF(O973&lt;2,(D973+M973*2)+0.6,(D973+M973*2)+0.6+ROUNDUP(O973-2,0)*0.1)</f>
        <v>1.08</v>
      </c>
      <c r="Q973" s="539" t="n">
        <f aca="false">IF($O973&lt;=$W$4,ROUND(IF($O973&lt;1.5,$O973*$H973*$P973,1.5*$H973*$P973),2),0)</f>
        <v>21.82</v>
      </c>
      <c r="R973" s="539" t="n">
        <f aca="false">IF($O973&gt;$W$4,ROUND(IF($O973&lt;1.5,$O973*$H973*$P973,1.5*$H973*$P973),2),0)</f>
        <v>0</v>
      </c>
      <c r="S973" s="539" t="n">
        <f aca="false">IF($O973&gt;$W$4,ROUND(IF($O973&lt;1.5,0,IF($O973&gt;3,1.5*$H973*$P973,($O973-1.5)*$H973*$P973)),2),0)</f>
        <v>0</v>
      </c>
      <c r="T973" s="539" t="n">
        <f aca="false">IF($O973&gt;$W$4,ROUND(IF($O973&lt;3,0,IF($O973&gt;4.5,1.5*$H973*$P973,($O973-3)*$H973*$P973)),2),0)</f>
        <v>0</v>
      </c>
      <c r="U973" s="539" t="n">
        <f aca="false">IF($O973&gt;$W$4,ROUND(IF($O973&lt;4.5,0,IF($O973&gt;6,($O973-4.5)*$H973*$P973,($O973-4.5)*$H973*$P973)),2),0)</f>
        <v>0</v>
      </c>
      <c r="V973" s="540" t="n">
        <f aca="false">IF($O973&gt;$W$4,IF($O973&lt;=4,ROUND($H973*($O973+0.5)*2,2),0),0)</f>
        <v>0</v>
      </c>
      <c r="W973" s="541" t="n">
        <f aca="false">IF($O973&gt;$W$4,IF($O973&gt;4,ROUND($H973*($O973+0.5)*2,2),0),0)</f>
        <v>0</v>
      </c>
      <c r="X973" s="558" t="str">
        <f aca="false">A973</f>
        <v>RQ3</v>
      </c>
      <c r="Y973" s="560" t="n">
        <f aca="false">IF($D973=0.4,1.2,IF($D973=0.6,1.2,IF($D973=0.8,1.3,IF($D973=1,1.5,IF($D973=1.2,1.7,IF($D973&lt;=2,2,"--"))))))</f>
        <v>1.2</v>
      </c>
      <c r="Z973" s="564" t="s">
        <v>1151</v>
      </c>
      <c r="AA973" s="561" t="n">
        <f aca="false">Y973</f>
        <v>1.2</v>
      </c>
      <c r="AB973" s="543" t="n">
        <f aca="false">IF($Y973="--","--",I973)</f>
        <v>0.917099999999999</v>
      </c>
      <c r="AC973" s="544" t="n">
        <f aca="false">IF($Y973="--","--",IF(D973&gt;1.5,0.15,ROUND($D973*0.1,2)))</f>
        <v>0.04</v>
      </c>
      <c r="AD973" s="544" t="n">
        <f aca="false">IF($Y973="--","--",0.15)</f>
        <v>0.15</v>
      </c>
      <c r="AE973" s="545" t="n">
        <f aca="false">IF($Y973="--","--",ROUND(AB973+AC973+AD973,2))</f>
        <v>1.11</v>
      </c>
      <c r="AF973" s="565" t="n">
        <f aca="false">IF($Y973="--","--",IF($AB973&lt;=2,$Y973+1,($Y973+1)+ROUNDUP($AB973-2,0)*0.1))</f>
        <v>2.2</v>
      </c>
      <c r="AG973" s="566" t="n">
        <f aca="false">IF($D973=0.4,0.92,IF($D973=0.6,0.68,IF($D973=0.8,0.74,IF($D973=1,0.7,IF($D973=1.2,0.66,IF($D973=1.5,0.6,IF($D973&lt;=2,(2.4-(D973+0.3)),"--")))))))</f>
        <v>0.92</v>
      </c>
      <c r="AH973" s="547" t="n">
        <f aca="false">IF($Y973="--","--",IF($AE973&lt;=$W$4,ROUND(IF($AE973&lt;1.5,$AE973*$AF973*$AG973,1.5*$AF973*$AG973),2),0))</f>
        <v>2.25</v>
      </c>
      <c r="AI973" s="547" t="n">
        <f aca="false">IF($Y973="--","--",IF($AE973&gt;$W$4,ROUND(IF($AE973&lt;1.5,$AE973*$AF973*$AG973,1.5*$AF973*$AG973),2),0))</f>
        <v>0</v>
      </c>
      <c r="AJ973" s="547" t="n">
        <f aca="false">IF($Y973="--","--",IF($AE973&gt;$W$4,ROUND(IF($AE973&lt;1.5,0,IF($AE973&gt;3,1.5*$AF973*$AG973,($AE973-1.5)*$AF973*$AG973)),2),0))</f>
        <v>0</v>
      </c>
      <c r="AK973" s="547" t="n">
        <f aca="false">IF($Y973="--","--",IF($AE973&gt;$W$4,ROUND(IF($AE973&lt;3,0,IF($AE973&gt;4.5,1.5*$AF973*$AG973,($AE973-3)*$AF973*$AG973)),2),0))</f>
        <v>0</v>
      </c>
      <c r="AL973" s="547" t="n">
        <f aca="false">IF($Y973="--","--",IF($AE973&gt;$W$4,ROUND(IF($AE973&lt;4.5,0,IF($AE973&gt;6,($AE973-4.5)*$AF973*$AG973,($AE973-4.5)*$AF973*$AG973)),2),0))</f>
        <v>0</v>
      </c>
      <c r="AM973" s="544" t="n">
        <f aca="false">IF($Y973="--","--",IF($AE973&gt;$W$4,IF($AE973&lt;=4,ROUND(($AG973*4)*($AE973+0.5)*2,2),0),0))</f>
        <v>0</v>
      </c>
      <c r="AN973" s="548" t="n">
        <f aca="false">IF($Y973="--","--",IF($AE973&gt;$W$4,IF($AE973&gt;4,ROUND(($AG973*4)*($AE973+0.5)*2,2),0),0))</f>
        <v>0</v>
      </c>
      <c r="AO973" s="558" t="str">
        <f aca="false">A973</f>
        <v>RQ3</v>
      </c>
      <c r="AP973" s="570" t="str">
        <f aca="false">B973</f>
        <v>=&gt;</v>
      </c>
      <c r="AQ973" s="571" t="str">
        <f aca="false">C973</f>
        <v>RQ4</v>
      </c>
      <c r="AR973" s="560" t="n">
        <f aca="false">D973</f>
        <v>0.4</v>
      </c>
      <c r="AS973" s="561" t="str">
        <f aca="false">IF(E973="x","x","")</f>
        <v/>
      </c>
      <c r="AT973" s="561" t="str">
        <f aca="false">IF(F973&gt;0,F973,"")</f>
        <v/>
      </c>
      <c r="AU973" s="562" t="n">
        <f aca="false">H973</f>
        <v>20</v>
      </c>
      <c r="AV973" s="560" t="n">
        <f aca="false">IF($Y973="--","--",Y973+0.2)</f>
        <v>1.4</v>
      </c>
      <c r="AW973" s="564" t="s">
        <v>1151</v>
      </c>
      <c r="AX973" s="561" t="n">
        <f aca="false">AV973</f>
        <v>1.4</v>
      </c>
      <c r="AY973" s="538" t="n">
        <f aca="false">IF(D973&gt;2,AU973,AU973-AV973)</f>
        <v>18.6</v>
      </c>
      <c r="AZ973" s="538" t="n">
        <f aca="false">N973</f>
        <v>0.1</v>
      </c>
      <c r="BA973" s="538" t="n">
        <f aca="false">P973</f>
        <v>1.08</v>
      </c>
      <c r="BB973" s="537" t="n">
        <f aca="false">IF(F973=0,IF(ROUND(AY973*(((N973*P973)+(((D973+M973*2)/6)*P973))-ROUND(((D973+M973*2)^2)*((PI()*96.379/(4*360))-((SIN((96.379/2)*PI()/180))*(COS((96.379/2)*PI()/180))/4)),4)),2),ROUND(AY973*(((N973*P973)+(((D973+M973*2)/4)*P973))-ROUND(((D973+M973*2)^2)*((PI()*120/(4*360))-((SIN((120/2)*PI()/180))*(COS((120/2)*PI()/180))/4)),4)),2)),0)</f>
        <v>3.76</v>
      </c>
      <c r="BC973" s="549" t="n">
        <f aca="false">IF(F973&gt;0,ROUND(AY973*N973*P973,2),0)</f>
        <v>0</v>
      </c>
      <c r="BD973" s="549" t="n">
        <f aca="false">SUM(Q973:U973,AH973:AL973)</f>
        <v>24.07</v>
      </c>
      <c r="BE973" s="549" t="n">
        <f aca="false">IF(F973=0,ROUND((PI()*((D973+M973*2)^2)/4)*AY973,2),ROUND((D973+M973*2)*(F973+M973*2)*AY973,2))</f>
        <v>3.37</v>
      </c>
      <c r="BF973" s="572" t="n">
        <f aca="false">IF(($I973+M973-0.15)&lt;=2,($I973+M973+0.15),IF(($I973+M973)&lt;=3,2.35,($I973+M973+0.2)-0.85))</f>
        <v>1.1071</v>
      </c>
      <c r="BG973" s="572" t="n">
        <f aca="false">IF(D973&gt;2,(I973-F973-M973-0.11),IF(($I973+M973)&lt;=2,0,IF(($I973+M973)&gt;3,0.85,(I973+M973+0.2-BF973))))</f>
        <v>0</v>
      </c>
      <c r="BH973" s="572" t="n">
        <f aca="false">IF(D973&gt;2,ROUND(((1.42+0.4)+(0.91+0.4))*2*BG973,2),ROUND(AV973*AX973*BF973,2))</f>
        <v>2.17</v>
      </c>
      <c r="BI973" s="572" t="n">
        <f aca="false">ROUND(((PI()*0.9^2)/4)*BG973,2)</f>
        <v>0</v>
      </c>
      <c r="BJ973" s="550" t="n">
        <f aca="false">ROUND(BD973-BE973-BH973-BI973-BB973-BC973,2)</f>
        <v>14.77</v>
      </c>
      <c r="BK973" s="516"/>
    </row>
    <row r="974" customFormat="false" ht="14.25" hidden="false" customHeight="false" outlineLevel="0" collapsed="false">
      <c r="A974" s="558" t="s">
        <v>2002</v>
      </c>
      <c r="B974" s="570" t="s">
        <v>10</v>
      </c>
      <c r="C974" s="571" t="s">
        <v>2003</v>
      </c>
      <c r="D974" s="560" t="n">
        <v>0.4</v>
      </c>
      <c r="E974" s="561"/>
      <c r="F974" s="561"/>
      <c r="G974" s="560" t="s">
        <v>1155</v>
      </c>
      <c r="H974" s="562" t="n">
        <v>26</v>
      </c>
      <c r="I974" s="563" t="n">
        <v>0.827499999999999</v>
      </c>
      <c r="J974" s="563" t="n">
        <v>0.815599999999998</v>
      </c>
      <c r="K974" s="536" t="n">
        <v>0</v>
      </c>
      <c r="L974" s="537" t="n">
        <f aca="false">ROUND((I974+J974)/2,2)</f>
        <v>0.82</v>
      </c>
      <c r="M974" s="538" t="n">
        <f aca="false">IF(F974=0,ROUND($D974*0.1,2),IF(D974&gt;2.8,0.18,0.15))</f>
        <v>0.04</v>
      </c>
      <c r="N974" s="538" t="n">
        <f aca="false">IF(F974=0,IF(ROUND($D974/4,2),IF(ROUND(($D974*1.2)/6,2)&lt;0.1,0.1,ROUND(($D974*1.2)/6,2))),0.5)</f>
        <v>0.1</v>
      </c>
      <c r="O974" s="537" t="n">
        <f aca="false">L974+M974+N974</f>
        <v>0.96</v>
      </c>
      <c r="P974" s="537" t="n">
        <f aca="false">IF(O974&lt;2,(D974+M974*2)+0.6,(D974+M974*2)+0.6+ROUNDUP(O974-2,0)*0.1)</f>
        <v>1.08</v>
      </c>
      <c r="Q974" s="539" t="n">
        <f aca="false">IF($O974&lt;=$W$4,ROUND(IF($O974&lt;1.5,$O974*$H974*$P974,1.5*$H974*$P974),2),0)</f>
        <v>26.96</v>
      </c>
      <c r="R974" s="539" t="n">
        <f aca="false">IF($O974&gt;$W$4,ROUND(IF($O974&lt;1.5,$O974*$H974*$P974,1.5*$H974*$P974),2),0)</f>
        <v>0</v>
      </c>
      <c r="S974" s="539" t="n">
        <f aca="false">IF($O974&gt;$W$4,ROUND(IF($O974&lt;1.5,0,IF($O974&gt;3,1.5*$H974*$P974,($O974-1.5)*$H974*$P974)),2),0)</f>
        <v>0</v>
      </c>
      <c r="T974" s="539" t="n">
        <f aca="false">IF($O974&gt;$W$4,ROUND(IF($O974&lt;3,0,IF($O974&gt;4.5,1.5*$H974*$P974,($O974-3)*$H974*$P974)),2),0)</f>
        <v>0</v>
      </c>
      <c r="U974" s="539" t="n">
        <f aca="false">IF($O974&gt;$W$4,ROUND(IF($O974&lt;4.5,0,IF($O974&gt;6,($O974-4.5)*$H974*$P974,($O974-4.5)*$H974*$P974)),2),0)</f>
        <v>0</v>
      </c>
      <c r="V974" s="540" t="n">
        <f aca="false">IF($O974&gt;$W$4,IF($O974&lt;=4,ROUND($H974*($O974+0.5)*2,2),0),0)</f>
        <v>0</v>
      </c>
      <c r="W974" s="541" t="n">
        <f aca="false">IF($O974&gt;$W$4,IF($O974&gt;4,ROUND($H974*($O974+0.5)*2,2),0),0)</f>
        <v>0</v>
      </c>
      <c r="X974" s="558" t="str">
        <f aca="false">A974</f>
        <v>RQ4</v>
      </c>
      <c r="Y974" s="560" t="n">
        <f aca="false">IF($D974=0.4,1.2,IF($D974=0.6,1.2,IF($D974=0.8,1.3,IF($D974=1,1.5,IF($D974=1.2,1.7,IF($D974&lt;=2,2,"--"))))))</f>
        <v>1.2</v>
      </c>
      <c r="Z974" s="564" t="s">
        <v>1151</v>
      </c>
      <c r="AA974" s="561" t="n">
        <f aca="false">Y974</f>
        <v>1.2</v>
      </c>
      <c r="AB974" s="543" t="n">
        <f aca="false">IF($Y974="--","--",I974)</f>
        <v>0.827499999999999</v>
      </c>
      <c r="AC974" s="544" t="n">
        <f aca="false">IF($Y974="--","--",IF(D974&gt;1.5,0.15,ROUND($D974*0.1,2)))</f>
        <v>0.04</v>
      </c>
      <c r="AD974" s="544" t="n">
        <f aca="false">IF($Y974="--","--",0.15)</f>
        <v>0.15</v>
      </c>
      <c r="AE974" s="545" t="n">
        <f aca="false">IF($Y974="--","--",ROUND(AB974+AC974+AD974,2))</f>
        <v>1.02</v>
      </c>
      <c r="AF974" s="565" t="n">
        <f aca="false">IF($Y974="--","--",IF($AB974&lt;=2,$Y974+1,($Y974+1)+ROUNDUP($AB974-2,0)*0.1))</f>
        <v>2.2</v>
      </c>
      <c r="AG974" s="566" t="n">
        <f aca="false">IF($D974=0.4,0.92,IF($D974=0.6,0.68,IF($D974=0.8,0.74,IF($D974=1,0.7,IF($D974=1.2,0.66,IF($D974=1.5,0.6,IF($D974&lt;=2,(2.4-(D974+0.3)),"--")))))))</f>
        <v>0.92</v>
      </c>
      <c r="AH974" s="547" t="n">
        <f aca="false">IF($Y974="--","--",IF($AE974&lt;=$W$4,ROUND(IF($AE974&lt;1.5,$AE974*$AF974*$AG974,1.5*$AF974*$AG974),2),0))</f>
        <v>2.06</v>
      </c>
      <c r="AI974" s="547" t="n">
        <f aca="false">IF($Y974="--","--",IF($AE974&gt;$W$4,ROUND(IF($AE974&lt;1.5,$AE974*$AF974*$AG974,1.5*$AF974*$AG974),2),0))</f>
        <v>0</v>
      </c>
      <c r="AJ974" s="547" t="n">
        <f aca="false">IF($Y974="--","--",IF($AE974&gt;$W$4,ROUND(IF($AE974&lt;1.5,0,IF($AE974&gt;3,1.5*$AF974*$AG974,($AE974-1.5)*$AF974*$AG974)),2),0))</f>
        <v>0</v>
      </c>
      <c r="AK974" s="547" t="n">
        <f aca="false">IF($Y974="--","--",IF($AE974&gt;$W$4,ROUND(IF($AE974&lt;3,0,IF($AE974&gt;4.5,1.5*$AF974*$AG974,($AE974-3)*$AF974*$AG974)),2),0))</f>
        <v>0</v>
      </c>
      <c r="AL974" s="547" t="n">
        <f aca="false">IF($Y974="--","--",IF($AE974&gt;$W$4,ROUND(IF($AE974&lt;4.5,0,IF($AE974&gt;6,($AE974-4.5)*$AF974*$AG974,($AE974-4.5)*$AF974*$AG974)),2),0))</f>
        <v>0</v>
      </c>
      <c r="AM974" s="544" t="n">
        <f aca="false">IF($Y974="--","--",IF($AE974&gt;$W$4,IF($AE974&lt;=4,ROUND(($AG974*4)*($AE974+0.5)*2,2),0),0))</f>
        <v>0</v>
      </c>
      <c r="AN974" s="548" t="n">
        <f aca="false">IF($Y974="--","--",IF($AE974&gt;$W$4,IF($AE974&gt;4,ROUND(($AG974*4)*($AE974+0.5)*2,2),0),0))</f>
        <v>0</v>
      </c>
      <c r="AO974" s="558" t="str">
        <f aca="false">A974</f>
        <v>RQ4</v>
      </c>
      <c r="AP974" s="570" t="str">
        <f aca="false">B974</f>
        <v>=&gt;</v>
      </c>
      <c r="AQ974" s="571" t="str">
        <f aca="false">C974</f>
        <v>RQ5</v>
      </c>
      <c r="AR974" s="560" t="n">
        <f aca="false">D974</f>
        <v>0.4</v>
      </c>
      <c r="AS974" s="561" t="str">
        <f aca="false">IF(E974="x","x","")</f>
        <v/>
      </c>
      <c r="AT974" s="561" t="str">
        <f aca="false">IF(F974&gt;0,F974,"")</f>
        <v/>
      </c>
      <c r="AU974" s="562" t="n">
        <f aca="false">H974</f>
        <v>26</v>
      </c>
      <c r="AV974" s="560" t="n">
        <f aca="false">IF($Y974="--","--",Y974+0.2)</f>
        <v>1.4</v>
      </c>
      <c r="AW974" s="564" t="s">
        <v>1151</v>
      </c>
      <c r="AX974" s="561" t="n">
        <f aca="false">AV974</f>
        <v>1.4</v>
      </c>
      <c r="AY974" s="538" t="n">
        <f aca="false">IF(D974&gt;2,AU974,AU974-AV974)</f>
        <v>24.6</v>
      </c>
      <c r="AZ974" s="538" t="n">
        <f aca="false">N974</f>
        <v>0.1</v>
      </c>
      <c r="BA974" s="538" t="n">
        <f aca="false">P974</f>
        <v>1.08</v>
      </c>
      <c r="BB974" s="537" t="n">
        <f aca="false">IF(F974=0,IF(ROUND(AY974*(((N974*P974)+(((D974+M974*2)/6)*P974))-ROUND(((D974+M974*2)^2)*((PI()*96.379/(4*360))-((SIN((96.379/2)*PI()/180))*(COS((96.379/2)*PI()/180))/4)),4)),2),ROUND(AY974*(((N974*P974)+(((D974+M974*2)/4)*P974))-ROUND(((D974+M974*2)^2)*((PI()*120/(4*360))-((SIN((120/2)*PI()/180))*(COS((120/2)*PI()/180))/4)),4)),2)),0)</f>
        <v>4.97</v>
      </c>
      <c r="BC974" s="549" t="n">
        <f aca="false">IF(F974&gt;0,ROUND(AY974*N974*P974,2),0)</f>
        <v>0</v>
      </c>
      <c r="BD974" s="549" t="n">
        <f aca="false">SUM(Q974:U974,AH974:AL974)</f>
        <v>29.02</v>
      </c>
      <c r="BE974" s="549" t="n">
        <f aca="false">IF(F974=0,ROUND((PI()*((D974+M974*2)^2)/4)*AY974,2),ROUND((D974+M974*2)*(F974+M974*2)*AY974,2))</f>
        <v>4.45</v>
      </c>
      <c r="BF974" s="572" t="n">
        <f aca="false">IF(($I974+M974-0.15)&lt;=2,($I974+M974+0.15),IF(($I974+M974)&lt;=3,2.35,($I974+M974+0.2)-0.85))</f>
        <v>1.0175</v>
      </c>
      <c r="BG974" s="572" t="n">
        <f aca="false">IF(D974&gt;2,(I974-F974-M974-0.11),IF(($I974+M974)&lt;=2,0,IF(($I974+M974)&gt;3,0.85,(I974+M974+0.2-BF974))))</f>
        <v>0</v>
      </c>
      <c r="BH974" s="572" t="n">
        <f aca="false">IF(D974&gt;2,ROUND(((1.42+0.4)+(0.91+0.4))*2*BG974,2),ROUND(AV974*AX974*BF974,2))</f>
        <v>1.99</v>
      </c>
      <c r="BI974" s="572" t="n">
        <f aca="false">ROUND(((PI()*0.9^2)/4)*BG974,2)</f>
        <v>0</v>
      </c>
      <c r="BJ974" s="550" t="n">
        <f aca="false">ROUND(BD974-BE974-BH974-BI974-BB974-BC974,2)</f>
        <v>17.61</v>
      </c>
      <c r="BK974" s="516"/>
    </row>
    <row r="975" customFormat="false" ht="14.25" hidden="false" customHeight="false" outlineLevel="0" collapsed="false">
      <c r="A975" s="558" t="s">
        <v>2003</v>
      </c>
      <c r="B975" s="570" t="s">
        <v>10</v>
      </c>
      <c r="C975" s="571" t="s">
        <v>2004</v>
      </c>
      <c r="D975" s="560" t="n">
        <v>0.4</v>
      </c>
      <c r="E975" s="561"/>
      <c r="F975" s="561"/>
      <c r="G975" s="560" t="s">
        <v>1155</v>
      </c>
      <c r="H975" s="562" t="n">
        <v>40</v>
      </c>
      <c r="I975" s="563" t="n">
        <v>0.815599999999998</v>
      </c>
      <c r="J975" s="563" t="n">
        <v>0.807499999999997</v>
      </c>
      <c r="K975" s="536" t="n">
        <v>0</v>
      </c>
      <c r="L975" s="537" t="n">
        <f aca="false">ROUND((I975+J975)/2,2)</f>
        <v>0.81</v>
      </c>
      <c r="M975" s="538" t="n">
        <f aca="false">IF(F975=0,ROUND($D975*0.1,2),IF(D975&gt;2.8,0.18,0.15))</f>
        <v>0.04</v>
      </c>
      <c r="N975" s="538" t="n">
        <f aca="false">IF(F975=0,IF(ROUND($D975/4,2),IF(ROUND(($D975*1.2)/6,2)&lt;0.1,0.1,ROUND(($D975*1.2)/6,2))),0.5)</f>
        <v>0.1</v>
      </c>
      <c r="O975" s="537" t="n">
        <f aca="false">L975+M975+N975</f>
        <v>0.95</v>
      </c>
      <c r="P975" s="537" t="n">
        <f aca="false">IF(O975&lt;2,(D975+M975*2)+0.6,(D975+M975*2)+0.6+ROUNDUP(O975-2,0)*0.1)</f>
        <v>1.08</v>
      </c>
      <c r="Q975" s="539" t="n">
        <f aca="false">IF($O975&lt;=$W$4,ROUND(IF($O975&lt;1.5,$O975*$H975*$P975,1.5*$H975*$P975),2),0)</f>
        <v>41.04</v>
      </c>
      <c r="R975" s="539" t="n">
        <f aca="false">IF($O975&gt;$W$4,ROUND(IF($O975&lt;1.5,$O975*$H975*$P975,1.5*$H975*$P975),2),0)</f>
        <v>0</v>
      </c>
      <c r="S975" s="539" t="n">
        <f aca="false">IF($O975&gt;$W$4,ROUND(IF($O975&lt;1.5,0,IF($O975&gt;3,1.5*$H975*$P975,($O975-1.5)*$H975*$P975)),2),0)</f>
        <v>0</v>
      </c>
      <c r="T975" s="539" t="n">
        <f aca="false">IF($O975&gt;$W$4,ROUND(IF($O975&lt;3,0,IF($O975&gt;4.5,1.5*$H975*$P975,($O975-3)*$H975*$P975)),2),0)</f>
        <v>0</v>
      </c>
      <c r="U975" s="539" t="n">
        <f aca="false">IF($O975&gt;$W$4,ROUND(IF($O975&lt;4.5,0,IF($O975&gt;6,($O975-4.5)*$H975*$P975,($O975-4.5)*$H975*$P975)),2),0)</f>
        <v>0</v>
      </c>
      <c r="V975" s="540" t="n">
        <f aca="false">IF($O975&gt;$W$4,IF($O975&lt;=4,ROUND($H975*($O975+0.5)*2,2),0),0)</f>
        <v>0</v>
      </c>
      <c r="W975" s="541" t="n">
        <f aca="false">IF($O975&gt;$W$4,IF($O975&gt;4,ROUND($H975*($O975+0.5)*2,2),0),0)</f>
        <v>0</v>
      </c>
      <c r="X975" s="558" t="str">
        <f aca="false">A975</f>
        <v>RQ5</v>
      </c>
      <c r="Y975" s="560" t="n">
        <f aca="false">IF($D975=0.4,1.2,IF($D975=0.6,1.2,IF($D975=0.8,1.3,IF($D975=1,1.5,IF($D975=1.2,1.7,IF($D975&lt;=2,2,"--"))))))</f>
        <v>1.2</v>
      </c>
      <c r="Z975" s="564" t="s">
        <v>1151</v>
      </c>
      <c r="AA975" s="561" t="n">
        <f aca="false">Y975</f>
        <v>1.2</v>
      </c>
      <c r="AB975" s="543" t="n">
        <f aca="false">IF($Y975="--","--",I975)</f>
        <v>0.815599999999998</v>
      </c>
      <c r="AC975" s="544" t="n">
        <f aca="false">IF($Y975="--","--",IF(D975&gt;1.5,0.15,ROUND($D975*0.1,2)))</f>
        <v>0.04</v>
      </c>
      <c r="AD975" s="544" t="n">
        <f aca="false">IF($Y975="--","--",0.15)</f>
        <v>0.15</v>
      </c>
      <c r="AE975" s="545" t="n">
        <f aca="false">IF($Y975="--","--",ROUND(AB975+AC975+AD975,2))</f>
        <v>1.01</v>
      </c>
      <c r="AF975" s="565" t="n">
        <f aca="false">IF($Y975="--","--",IF($AB975&lt;=2,$Y975+1,($Y975+1)+ROUNDUP($AB975-2,0)*0.1))</f>
        <v>2.2</v>
      </c>
      <c r="AG975" s="566" t="n">
        <f aca="false">IF($D975=0.4,0.92,IF($D975=0.6,0.68,IF($D975=0.8,0.74,IF($D975=1,0.7,IF($D975=1.2,0.66,IF($D975=1.5,0.6,IF($D975&lt;=2,(2.4-(D975+0.3)),"--")))))))</f>
        <v>0.92</v>
      </c>
      <c r="AH975" s="547" t="n">
        <f aca="false">IF($Y975="--","--",IF($AE975&lt;=$W$4,ROUND(IF($AE975&lt;1.5,$AE975*$AF975*$AG975,1.5*$AF975*$AG975),2),0))</f>
        <v>2.04</v>
      </c>
      <c r="AI975" s="547" t="n">
        <f aca="false">IF($Y975="--","--",IF($AE975&gt;$W$4,ROUND(IF($AE975&lt;1.5,$AE975*$AF975*$AG975,1.5*$AF975*$AG975),2),0))</f>
        <v>0</v>
      </c>
      <c r="AJ975" s="547" t="n">
        <f aca="false">IF($Y975="--","--",IF($AE975&gt;$W$4,ROUND(IF($AE975&lt;1.5,0,IF($AE975&gt;3,1.5*$AF975*$AG975,($AE975-1.5)*$AF975*$AG975)),2),0))</f>
        <v>0</v>
      </c>
      <c r="AK975" s="547" t="n">
        <f aca="false">IF($Y975="--","--",IF($AE975&gt;$W$4,ROUND(IF($AE975&lt;3,0,IF($AE975&gt;4.5,1.5*$AF975*$AG975,($AE975-3)*$AF975*$AG975)),2),0))</f>
        <v>0</v>
      </c>
      <c r="AL975" s="547" t="n">
        <f aca="false">IF($Y975="--","--",IF($AE975&gt;$W$4,ROUND(IF($AE975&lt;4.5,0,IF($AE975&gt;6,($AE975-4.5)*$AF975*$AG975,($AE975-4.5)*$AF975*$AG975)),2),0))</f>
        <v>0</v>
      </c>
      <c r="AM975" s="544" t="n">
        <f aca="false">IF($Y975="--","--",IF($AE975&gt;$W$4,IF($AE975&lt;=4,ROUND(($AG975*4)*($AE975+0.5)*2,2),0),0))</f>
        <v>0</v>
      </c>
      <c r="AN975" s="548" t="n">
        <f aca="false">IF($Y975="--","--",IF($AE975&gt;$W$4,IF($AE975&gt;4,ROUND(($AG975*4)*($AE975+0.5)*2,2),0),0))</f>
        <v>0</v>
      </c>
      <c r="AO975" s="558" t="str">
        <f aca="false">A975</f>
        <v>RQ5</v>
      </c>
      <c r="AP975" s="570" t="str">
        <f aca="false">B975</f>
        <v>=&gt;</v>
      </c>
      <c r="AQ975" s="571" t="str">
        <f aca="false">C975</f>
        <v>RQ6</v>
      </c>
      <c r="AR975" s="560" t="n">
        <f aca="false">D975</f>
        <v>0.4</v>
      </c>
      <c r="AS975" s="561" t="str">
        <f aca="false">IF(E975="x","x","")</f>
        <v/>
      </c>
      <c r="AT975" s="561" t="str">
        <f aca="false">IF(F975&gt;0,F975,"")</f>
        <v/>
      </c>
      <c r="AU975" s="562" t="n">
        <f aca="false">H975</f>
        <v>40</v>
      </c>
      <c r="AV975" s="560" t="n">
        <f aca="false">IF($Y975="--","--",Y975+0.2)</f>
        <v>1.4</v>
      </c>
      <c r="AW975" s="564" t="s">
        <v>1151</v>
      </c>
      <c r="AX975" s="561" t="n">
        <f aca="false">AV975</f>
        <v>1.4</v>
      </c>
      <c r="AY975" s="538" t="n">
        <f aca="false">IF(D975&gt;2,AU975,AU975-AV975)</f>
        <v>38.6</v>
      </c>
      <c r="AZ975" s="538" t="n">
        <f aca="false">N975</f>
        <v>0.1</v>
      </c>
      <c r="BA975" s="538" t="n">
        <f aca="false">P975</f>
        <v>1.08</v>
      </c>
      <c r="BB975" s="537" t="n">
        <f aca="false">IF(F975=0,IF(ROUND(AY975*(((N975*P975)+(((D975+M975*2)/6)*P975))-ROUND(((D975+M975*2)^2)*((PI()*96.379/(4*360))-((SIN((96.379/2)*PI()/180))*(COS((96.379/2)*PI()/180))/4)),4)),2),ROUND(AY975*(((N975*P975)+(((D975+M975*2)/4)*P975))-ROUND(((D975+M975*2)^2)*((PI()*120/(4*360))-((SIN((120/2)*PI()/180))*(COS((120/2)*PI()/180))/4)),4)),2)),0)</f>
        <v>7.8</v>
      </c>
      <c r="BC975" s="549" t="n">
        <f aca="false">IF(F975&gt;0,ROUND(AY975*N975*P975,2),0)</f>
        <v>0</v>
      </c>
      <c r="BD975" s="549" t="n">
        <f aca="false">SUM(Q975:U975,AH975:AL975)</f>
        <v>43.08</v>
      </c>
      <c r="BE975" s="549" t="n">
        <f aca="false">IF(F975=0,ROUND((PI()*((D975+M975*2)^2)/4)*AY975,2),ROUND((D975+M975*2)*(F975+M975*2)*AY975,2))</f>
        <v>6.98</v>
      </c>
      <c r="BF975" s="572" t="n">
        <f aca="false">IF(($I975+M975-0.15)&lt;=2,($I975+M975+0.15),IF(($I975+M975)&lt;=3,2.35,($I975+M975+0.2)-0.85))</f>
        <v>1.0056</v>
      </c>
      <c r="BG975" s="572" t="n">
        <f aca="false">IF(D975&gt;2,(I975-F975-M975-0.11),IF(($I975+M975)&lt;=2,0,IF(($I975+M975)&gt;3,0.85,(I975+M975+0.2-BF975))))</f>
        <v>0</v>
      </c>
      <c r="BH975" s="572" t="n">
        <f aca="false">IF(D975&gt;2,ROUND(((1.42+0.4)+(0.91+0.4))*2*BG975,2),ROUND(AV975*AX975*BF975,2))</f>
        <v>1.97</v>
      </c>
      <c r="BI975" s="572" t="n">
        <f aca="false">ROUND(((PI()*0.9^2)/4)*BG975,2)</f>
        <v>0</v>
      </c>
      <c r="BJ975" s="550" t="n">
        <f aca="false">ROUND(BD975-BE975-BH975-BI975-BB975-BC975,2)</f>
        <v>26.33</v>
      </c>
      <c r="BK975" s="516"/>
    </row>
    <row r="976" customFormat="false" ht="14.25" hidden="false" customHeight="false" outlineLevel="0" collapsed="false">
      <c r="A976" s="558" t="s">
        <v>2004</v>
      </c>
      <c r="B976" s="570" t="s">
        <v>10</v>
      </c>
      <c r="C976" s="571" t="s">
        <v>2005</v>
      </c>
      <c r="D976" s="560" t="n">
        <v>0.4</v>
      </c>
      <c r="E976" s="561"/>
      <c r="F976" s="561"/>
      <c r="G976" s="560" t="s">
        <v>1155</v>
      </c>
      <c r="H976" s="562" t="n">
        <v>39</v>
      </c>
      <c r="I976" s="563" t="n">
        <v>0.807499999999997</v>
      </c>
      <c r="J976" s="563" t="n">
        <v>0.852599999999999</v>
      </c>
      <c r="K976" s="536" t="n">
        <v>0</v>
      </c>
      <c r="L976" s="537" t="n">
        <f aca="false">ROUND((I976+J976)/2,2)</f>
        <v>0.83</v>
      </c>
      <c r="M976" s="538" t="n">
        <f aca="false">IF(F976=0,ROUND($D976*0.1,2),IF(D976&gt;2.8,0.18,0.15))</f>
        <v>0.04</v>
      </c>
      <c r="N976" s="538" t="n">
        <f aca="false">IF(F976=0,IF(ROUND($D976/4,2),IF(ROUND(($D976*1.2)/6,2)&lt;0.1,0.1,ROUND(($D976*1.2)/6,2))),0.5)</f>
        <v>0.1</v>
      </c>
      <c r="O976" s="537" t="n">
        <f aca="false">L976+M976+N976</f>
        <v>0.97</v>
      </c>
      <c r="P976" s="537" t="n">
        <f aca="false">IF(O976&lt;2,(D976+M976*2)+0.6,(D976+M976*2)+0.6+ROUNDUP(O976-2,0)*0.1)</f>
        <v>1.08</v>
      </c>
      <c r="Q976" s="539" t="n">
        <f aca="false">IF($O976&lt;=$W$4,ROUND(IF($O976&lt;1.5,$O976*$H976*$P976,1.5*$H976*$P976),2),0)</f>
        <v>40.86</v>
      </c>
      <c r="R976" s="539" t="n">
        <f aca="false">IF($O976&gt;$W$4,ROUND(IF($O976&lt;1.5,$O976*$H976*$P976,1.5*$H976*$P976),2),0)</f>
        <v>0</v>
      </c>
      <c r="S976" s="539" t="n">
        <f aca="false">IF($O976&gt;$W$4,ROUND(IF($O976&lt;1.5,0,IF($O976&gt;3,1.5*$H976*$P976,($O976-1.5)*$H976*$P976)),2),0)</f>
        <v>0</v>
      </c>
      <c r="T976" s="539" t="n">
        <f aca="false">IF($O976&gt;$W$4,ROUND(IF($O976&lt;3,0,IF($O976&gt;4.5,1.5*$H976*$P976,($O976-3)*$H976*$P976)),2),0)</f>
        <v>0</v>
      </c>
      <c r="U976" s="539" t="n">
        <f aca="false">IF($O976&gt;$W$4,ROUND(IF($O976&lt;4.5,0,IF($O976&gt;6,($O976-4.5)*$H976*$P976,($O976-4.5)*$H976*$P976)),2),0)</f>
        <v>0</v>
      </c>
      <c r="V976" s="540" t="n">
        <f aca="false">IF($O976&gt;$W$4,IF($O976&lt;=4,ROUND($H976*($O976+0.5)*2,2),0),0)</f>
        <v>0</v>
      </c>
      <c r="W976" s="541" t="n">
        <f aca="false">IF($O976&gt;$W$4,IF($O976&gt;4,ROUND($H976*($O976+0.5)*2,2),0),0)</f>
        <v>0</v>
      </c>
      <c r="X976" s="558" t="str">
        <f aca="false">A976</f>
        <v>RQ6</v>
      </c>
      <c r="Y976" s="560" t="n">
        <f aca="false">IF($D976=0.4,1.2,IF($D976=0.6,1.2,IF($D976=0.8,1.3,IF($D976=1,1.5,IF($D976=1.2,1.7,IF($D976&lt;=2,2,"--"))))))</f>
        <v>1.2</v>
      </c>
      <c r="Z976" s="564" t="s">
        <v>1151</v>
      </c>
      <c r="AA976" s="561" t="n">
        <f aca="false">Y976</f>
        <v>1.2</v>
      </c>
      <c r="AB976" s="543" t="n">
        <f aca="false">IF($Y976="--","--",I976)</f>
        <v>0.807499999999997</v>
      </c>
      <c r="AC976" s="544" t="n">
        <f aca="false">IF($Y976="--","--",IF(D976&gt;1.5,0.15,ROUND($D976*0.1,2)))</f>
        <v>0.04</v>
      </c>
      <c r="AD976" s="544" t="n">
        <f aca="false">IF($Y976="--","--",0.15)</f>
        <v>0.15</v>
      </c>
      <c r="AE976" s="545" t="n">
        <f aca="false">IF($Y976="--","--",ROUND(AB976+AC976+AD976,2))</f>
        <v>1</v>
      </c>
      <c r="AF976" s="565" t="n">
        <f aca="false">IF($Y976="--","--",IF($AB976&lt;=2,$Y976+1,($Y976+1)+ROUNDUP($AB976-2,0)*0.1))</f>
        <v>2.2</v>
      </c>
      <c r="AG976" s="566" t="n">
        <f aca="false">IF($D976=0.4,0.92,IF($D976=0.6,0.68,IF($D976=0.8,0.74,IF($D976=1,0.7,IF($D976=1.2,0.66,IF($D976=1.5,0.6,IF($D976&lt;=2,(2.4-(D976+0.3)),"--")))))))</f>
        <v>0.92</v>
      </c>
      <c r="AH976" s="547" t="n">
        <f aca="false">IF($Y976="--","--",IF($AE976&lt;=$W$4,ROUND(IF($AE976&lt;1.5,$AE976*$AF976*$AG976,1.5*$AF976*$AG976),2),0))</f>
        <v>2.02</v>
      </c>
      <c r="AI976" s="547" t="n">
        <f aca="false">IF($Y976="--","--",IF($AE976&gt;$W$4,ROUND(IF($AE976&lt;1.5,$AE976*$AF976*$AG976,1.5*$AF976*$AG976),2),0))</f>
        <v>0</v>
      </c>
      <c r="AJ976" s="547" t="n">
        <f aca="false">IF($Y976="--","--",IF($AE976&gt;$W$4,ROUND(IF($AE976&lt;1.5,0,IF($AE976&gt;3,1.5*$AF976*$AG976,($AE976-1.5)*$AF976*$AG976)),2),0))</f>
        <v>0</v>
      </c>
      <c r="AK976" s="547" t="n">
        <f aca="false">IF($Y976="--","--",IF($AE976&gt;$W$4,ROUND(IF($AE976&lt;3,0,IF($AE976&gt;4.5,1.5*$AF976*$AG976,($AE976-3)*$AF976*$AG976)),2),0))</f>
        <v>0</v>
      </c>
      <c r="AL976" s="547" t="n">
        <f aca="false">IF($Y976="--","--",IF($AE976&gt;$W$4,ROUND(IF($AE976&lt;4.5,0,IF($AE976&gt;6,($AE976-4.5)*$AF976*$AG976,($AE976-4.5)*$AF976*$AG976)),2),0))</f>
        <v>0</v>
      </c>
      <c r="AM976" s="544" t="n">
        <f aca="false">IF($Y976="--","--",IF($AE976&gt;$W$4,IF($AE976&lt;=4,ROUND(($AG976*4)*($AE976+0.5)*2,2),0),0))</f>
        <v>0</v>
      </c>
      <c r="AN976" s="548" t="n">
        <f aca="false">IF($Y976="--","--",IF($AE976&gt;$W$4,IF($AE976&gt;4,ROUND(($AG976*4)*($AE976+0.5)*2,2),0),0))</f>
        <v>0</v>
      </c>
      <c r="AO976" s="558" t="str">
        <f aca="false">A976</f>
        <v>RQ6</v>
      </c>
      <c r="AP976" s="570" t="str">
        <f aca="false">B976</f>
        <v>=&gt;</v>
      </c>
      <c r="AQ976" s="571" t="str">
        <f aca="false">C976</f>
        <v>RQ7</v>
      </c>
      <c r="AR976" s="560" t="n">
        <f aca="false">D976</f>
        <v>0.4</v>
      </c>
      <c r="AS976" s="561" t="str">
        <f aca="false">IF(E976="x","x","")</f>
        <v/>
      </c>
      <c r="AT976" s="561" t="str">
        <f aca="false">IF(F976&gt;0,F976,"")</f>
        <v/>
      </c>
      <c r="AU976" s="562" t="n">
        <f aca="false">H976</f>
        <v>39</v>
      </c>
      <c r="AV976" s="560" t="n">
        <f aca="false">IF($Y976="--","--",Y976+0.2)</f>
        <v>1.4</v>
      </c>
      <c r="AW976" s="564" t="s">
        <v>1151</v>
      </c>
      <c r="AX976" s="561" t="n">
        <f aca="false">AV976</f>
        <v>1.4</v>
      </c>
      <c r="AY976" s="538" t="n">
        <f aca="false">IF(D976&gt;2,AU976,AU976-AV976)</f>
        <v>37.6</v>
      </c>
      <c r="AZ976" s="538" t="n">
        <f aca="false">N976</f>
        <v>0.1</v>
      </c>
      <c r="BA976" s="538" t="n">
        <f aca="false">P976</f>
        <v>1.08</v>
      </c>
      <c r="BB976" s="537" t="n">
        <f aca="false">IF(F976=0,IF(ROUND(AY976*(((N976*P976)+(((D976+M976*2)/6)*P976))-ROUND(((D976+M976*2)^2)*((PI()*96.379/(4*360))-((SIN((96.379/2)*PI()/180))*(COS((96.379/2)*PI()/180))/4)),4)),2),ROUND(AY976*(((N976*P976)+(((D976+M976*2)/4)*P976))-ROUND(((D976+M976*2)^2)*((PI()*120/(4*360))-((SIN((120/2)*PI()/180))*(COS((120/2)*PI()/180))/4)),4)),2)),0)</f>
        <v>7.6</v>
      </c>
      <c r="BC976" s="549" t="n">
        <f aca="false">IF(F976&gt;0,ROUND(AY976*N976*P976,2),0)</f>
        <v>0</v>
      </c>
      <c r="BD976" s="549" t="n">
        <f aca="false">SUM(Q976:U976,AH976:AL976)</f>
        <v>42.88</v>
      </c>
      <c r="BE976" s="549" t="n">
        <f aca="false">IF(F976=0,ROUND((PI()*((D976+M976*2)^2)/4)*AY976,2),ROUND((D976+M976*2)*(F976+M976*2)*AY976,2))</f>
        <v>6.8</v>
      </c>
      <c r="BF976" s="572" t="n">
        <f aca="false">IF(($I976+M976-0.15)&lt;=2,($I976+M976+0.15),IF(($I976+M976)&lt;=3,2.35,($I976+M976+0.2)-0.85))</f>
        <v>0.997499999999997</v>
      </c>
      <c r="BG976" s="572" t="n">
        <f aca="false">IF(D976&gt;2,(I976-F976-M976-0.11),IF(($I976+M976)&lt;=2,0,IF(($I976+M976)&gt;3,0.85,(I976+M976+0.2-BF976))))</f>
        <v>0</v>
      </c>
      <c r="BH976" s="572" t="n">
        <f aca="false">IF(D976&gt;2,ROUND(((1.42+0.4)+(0.91+0.4))*2*BG976,2),ROUND(AV976*AX976*BF976,2))</f>
        <v>1.96</v>
      </c>
      <c r="BI976" s="572" t="n">
        <f aca="false">ROUND(((PI()*0.9^2)/4)*BG976,2)</f>
        <v>0</v>
      </c>
      <c r="BJ976" s="550" t="n">
        <f aca="false">ROUND(BD976-BE976-BH976-BI976-BB976-BC976,2)</f>
        <v>26.52</v>
      </c>
      <c r="BK976" s="516"/>
    </row>
    <row r="977" customFormat="false" ht="14.25" hidden="false" customHeight="false" outlineLevel="0" collapsed="false">
      <c r="A977" s="558" t="s">
        <v>2005</v>
      </c>
      <c r="B977" s="570" t="s">
        <v>10</v>
      </c>
      <c r="C977" s="571" t="s">
        <v>2006</v>
      </c>
      <c r="D977" s="560" t="n">
        <v>0.4</v>
      </c>
      <c r="E977" s="561"/>
      <c r="F977" s="561"/>
      <c r="G977" s="560" t="s">
        <v>1155</v>
      </c>
      <c r="H977" s="562" t="n">
        <v>15</v>
      </c>
      <c r="I977" s="563" t="n">
        <v>0.852599999999999</v>
      </c>
      <c r="J977" s="563" t="n">
        <v>0.819299999999998</v>
      </c>
      <c r="K977" s="536" t="n">
        <v>0</v>
      </c>
      <c r="L977" s="537" t="n">
        <f aca="false">ROUND((I977+J977)/2,2)</f>
        <v>0.84</v>
      </c>
      <c r="M977" s="538" t="n">
        <f aca="false">IF(F977=0,ROUND($D977*0.1,2),IF(D977&gt;2.8,0.18,0.15))</f>
        <v>0.04</v>
      </c>
      <c r="N977" s="538" t="n">
        <f aca="false">IF(F977=0,IF(ROUND($D977/4,2),IF(ROUND(($D977*1.2)/6,2)&lt;0.1,0.1,ROUND(($D977*1.2)/6,2))),0.5)</f>
        <v>0.1</v>
      </c>
      <c r="O977" s="537" t="n">
        <f aca="false">L977+M977+N977</f>
        <v>0.98</v>
      </c>
      <c r="P977" s="537" t="n">
        <f aca="false">IF(O977&lt;2,(D977+M977*2)+0.6,(D977+M977*2)+0.6+ROUNDUP(O977-2,0)*0.1)</f>
        <v>1.08</v>
      </c>
      <c r="Q977" s="539" t="n">
        <f aca="false">IF($O977&lt;=$W$4,ROUND(IF($O977&lt;1.5,$O977*$H977*$P977,1.5*$H977*$P977),2),0)</f>
        <v>15.88</v>
      </c>
      <c r="R977" s="539" t="n">
        <f aca="false">IF($O977&gt;$W$4,ROUND(IF($O977&lt;1.5,$O977*$H977*$P977,1.5*$H977*$P977),2),0)</f>
        <v>0</v>
      </c>
      <c r="S977" s="539" t="n">
        <f aca="false">IF($O977&gt;$W$4,ROUND(IF($O977&lt;1.5,0,IF($O977&gt;3,1.5*$H977*$P977,($O977-1.5)*$H977*$P977)),2),0)</f>
        <v>0</v>
      </c>
      <c r="T977" s="539" t="n">
        <f aca="false">IF($O977&gt;$W$4,ROUND(IF($O977&lt;3,0,IF($O977&gt;4.5,1.5*$H977*$P977,($O977-3)*$H977*$P977)),2),0)</f>
        <v>0</v>
      </c>
      <c r="U977" s="539" t="n">
        <f aca="false">IF($O977&gt;$W$4,ROUND(IF($O977&lt;4.5,0,IF($O977&gt;6,($O977-4.5)*$H977*$P977,($O977-4.5)*$H977*$P977)),2),0)</f>
        <v>0</v>
      </c>
      <c r="V977" s="540" t="n">
        <f aca="false">IF($O977&gt;$W$4,IF($O977&lt;=4,ROUND($H977*($O977+0.5)*2,2),0),0)</f>
        <v>0</v>
      </c>
      <c r="W977" s="541" t="n">
        <f aca="false">IF($O977&gt;$W$4,IF($O977&gt;4,ROUND($H977*($O977+0.5)*2,2),0),0)</f>
        <v>0</v>
      </c>
      <c r="X977" s="558" t="str">
        <f aca="false">A977</f>
        <v>RQ7</v>
      </c>
      <c r="Y977" s="560" t="n">
        <f aca="false">IF($D977=0.4,1.2,IF($D977=0.6,1.2,IF($D977=0.8,1.3,IF($D977=1,1.5,IF($D977=1.2,1.7,IF($D977&lt;=2,2,"--"))))))</f>
        <v>1.2</v>
      </c>
      <c r="Z977" s="564" t="s">
        <v>1151</v>
      </c>
      <c r="AA977" s="561" t="n">
        <f aca="false">Y977</f>
        <v>1.2</v>
      </c>
      <c r="AB977" s="543" t="n">
        <f aca="false">IF($Y977="--","--",I977)</f>
        <v>0.852599999999999</v>
      </c>
      <c r="AC977" s="544" t="n">
        <f aca="false">IF($Y977="--","--",IF(D977&gt;1.5,0.15,ROUND($D977*0.1,2)))</f>
        <v>0.04</v>
      </c>
      <c r="AD977" s="544" t="n">
        <f aca="false">IF($Y977="--","--",0.15)</f>
        <v>0.15</v>
      </c>
      <c r="AE977" s="545" t="n">
        <f aca="false">IF($Y977="--","--",ROUND(AB977+AC977+AD977,2))</f>
        <v>1.04</v>
      </c>
      <c r="AF977" s="565" t="n">
        <f aca="false">IF($Y977="--","--",IF($AB977&lt;=2,$Y977+1,($Y977+1)+ROUNDUP($AB977-2,0)*0.1))</f>
        <v>2.2</v>
      </c>
      <c r="AG977" s="566" t="n">
        <f aca="false">IF($D977=0.4,0.92,IF($D977=0.6,0.68,IF($D977=0.8,0.74,IF($D977=1,0.7,IF($D977=1.2,0.66,IF($D977=1.5,0.6,IF($D977&lt;=2,(2.4-(D977+0.3)),"--")))))))</f>
        <v>0.92</v>
      </c>
      <c r="AH977" s="547" t="n">
        <f aca="false">IF($Y977="--","--",IF($AE977&lt;=$W$4,ROUND(IF($AE977&lt;1.5,$AE977*$AF977*$AG977,1.5*$AF977*$AG977),2),0))</f>
        <v>2.1</v>
      </c>
      <c r="AI977" s="547" t="n">
        <f aca="false">IF($Y977="--","--",IF($AE977&gt;$W$4,ROUND(IF($AE977&lt;1.5,$AE977*$AF977*$AG977,1.5*$AF977*$AG977),2),0))</f>
        <v>0</v>
      </c>
      <c r="AJ977" s="547" t="n">
        <f aca="false">IF($Y977="--","--",IF($AE977&gt;$W$4,ROUND(IF($AE977&lt;1.5,0,IF($AE977&gt;3,1.5*$AF977*$AG977,($AE977-1.5)*$AF977*$AG977)),2),0))</f>
        <v>0</v>
      </c>
      <c r="AK977" s="547" t="n">
        <f aca="false">IF($Y977="--","--",IF($AE977&gt;$W$4,ROUND(IF($AE977&lt;3,0,IF($AE977&gt;4.5,1.5*$AF977*$AG977,($AE977-3)*$AF977*$AG977)),2),0))</f>
        <v>0</v>
      </c>
      <c r="AL977" s="547" t="n">
        <f aca="false">IF($Y977="--","--",IF($AE977&gt;$W$4,ROUND(IF($AE977&lt;4.5,0,IF($AE977&gt;6,($AE977-4.5)*$AF977*$AG977,($AE977-4.5)*$AF977*$AG977)),2),0))</f>
        <v>0</v>
      </c>
      <c r="AM977" s="544" t="n">
        <f aca="false">IF($Y977="--","--",IF($AE977&gt;$W$4,IF($AE977&lt;=4,ROUND(($AG977*4)*($AE977+0.5)*2,2),0),0))</f>
        <v>0</v>
      </c>
      <c r="AN977" s="548" t="n">
        <f aca="false">IF($Y977="--","--",IF($AE977&gt;$W$4,IF($AE977&gt;4,ROUND(($AG977*4)*($AE977+0.5)*2,2),0),0))</f>
        <v>0</v>
      </c>
      <c r="AO977" s="558" t="str">
        <f aca="false">A977</f>
        <v>RQ7</v>
      </c>
      <c r="AP977" s="570" t="str">
        <f aca="false">B977</f>
        <v>=&gt;</v>
      </c>
      <c r="AQ977" s="571" t="str">
        <f aca="false">C977</f>
        <v>RQ8</v>
      </c>
      <c r="AR977" s="560" t="n">
        <f aca="false">D977</f>
        <v>0.4</v>
      </c>
      <c r="AS977" s="561" t="str">
        <f aca="false">IF(E977="x","x","")</f>
        <v/>
      </c>
      <c r="AT977" s="561" t="str">
        <f aca="false">IF(F977&gt;0,F977,"")</f>
        <v/>
      </c>
      <c r="AU977" s="562" t="n">
        <f aca="false">H977</f>
        <v>15</v>
      </c>
      <c r="AV977" s="560" t="n">
        <f aca="false">IF($Y977="--","--",Y977+0.2)</f>
        <v>1.4</v>
      </c>
      <c r="AW977" s="564" t="s">
        <v>1151</v>
      </c>
      <c r="AX977" s="561" t="n">
        <f aca="false">AV977</f>
        <v>1.4</v>
      </c>
      <c r="AY977" s="538" t="n">
        <f aca="false">IF(D977&gt;2,AU977,AU977-AV977)</f>
        <v>13.6</v>
      </c>
      <c r="AZ977" s="538" t="n">
        <f aca="false">N977</f>
        <v>0.1</v>
      </c>
      <c r="BA977" s="538" t="n">
        <f aca="false">P977</f>
        <v>1.08</v>
      </c>
      <c r="BB977" s="537" t="n">
        <f aca="false">IF(F977=0,IF(ROUND(AY977*(((N977*P977)+(((D977+M977*2)/6)*P977))-ROUND(((D977+M977*2)^2)*((PI()*96.379/(4*360))-((SIN((96.379/2)*PI()/180))*(COS((96.379/2)*PI()/180))/4)),4)),2),ROUND(AY977*(((N977*P977)+(((D977+M977*2)/4)*P977))-ROUND(((D977+M977*2)^2)*((PI()*120/(4*360))-((SIN((120/2)*PI()/180))*(COS((120/2)*PI()/180))/4)),4)),2)),0)</f>
        <v>2.75</v>
      </c>
      <c r="BC977" s="549" t="n">
        <f aca="false">IF(F977&gt;0,ROUND(AY977*N977*P977,2),0)</f>
        <v>0</v>
      </c>
      <c r="BD977" s="549" t="n">
        <f aca="false">SUM(Q977:U977,AH977:AL977)</f>
        <v>17.98</v>
      </c>
      <c r="BE977" s="549" t="n">
        <f aca="false">IF(F977=0,ROUND((PI()*((D977+M977*2)^2)/4)*AY977,2),ROUND((D977+M977*2)*(F977+M977*2)*AY977,2))</f>
        <v>2.46</v>
      </c>
      <c r="BF977" s="572" t="n">
        <f aca="false">IF(($I977+M977-0.15)&lt;=2,($I977+M977+0.15),IF(($I977+M977)&lt;=3,2.35,($I977+M977+0.2)-0.85))</f>
        <v>1.0426</v>
      </c>
      <c r="BG977" s="572" t="n">
        <f aca="false">IF(D977&gt;2,(I977-F977-M977-0.11),IF(($I977+M977)&lt;=2,0,IF(($I977+M977)&gt;3,0.85,(I977+M977+0.2-BF977))))</f>
        <v>0</v>
      </c>
      <c r="BH977" s="572" t="n">
        <f aca="false">IF(D977&gt;2,ROUND(((1.42+0.4)+(0.91+0.4))*2*BG977,2),ROUND(AV977*AX977*BF977,2))</f>
        <v>2.04</v>
      </c>
      <c r="BI977" s="572" t="n">
        <f aca="false">ROUND(((PI()*0.9^2)/4)*BG977,2)</f>
        <v>0</v>
      </c>
      <c r="BJ977" s="550" t="n">
        <f aca="false">ROUND(BD977-BE977-BH977-BI977-BB977-BC977,2)</f>
        <v>10.73</v>
      </c>
      <c r="BK977" s="516"/>
    </row>
    <row r="978" customFormat="false" ht="14.25" hidden="false" customHeight="false" outlineLevel="0" collapsed="false">
      <c r="A978" s="558" t="s">
        <v>2006</v>
      </c>
      <c r="B978" s="570" t="s">
        <v>10</v>
      </c>
      <c r="C978" s="571" t="s">
        <v>2007</v>
      </c>
      <c r="D978" s="560" t="n">
        <v>0.4</v>
      </c>
      <c r="E978" s="561"/>
      <c r="F978" s="561"/>
      <c r="G978" s="560" t="s">
        <v>1155</v>
      </c>
      <c r="H978" s="562" t="n">
        <v>16</v>
      </c>
      <c r="I978" s="563" t="n">
        <v>0.819299999999998</v>
      </c>
      <c r="J978" s="563" t="n">
        <v>1.0268</v>
      </c>
      <c r="K978" s="536" t="n">
        <v>0</v>
      </c>
      <c r="L978" s="537" t="n">
        <f aca="false">ROUND((I978+J978)/2,2)</f>
        <v>0.92</v>
      </c>
      <c r="M978" s="538" t="n">
        <f aca="false">IF(F978=0,ROUND($D978*0.1,2),IF(D978&gt;2.8,0.18,0.15))</f>
        <v>0.04</v>
      </c>
      <c r="N978" s="538" t="n">
        <f aca="false">IF(F978=0,IF(ROUND($D978/4,2),IF(ROUND(($D978*1.2)/6,2)&lt;0.1,0.1,ROUND(($D978*1.2)/6,2))),0.5)</f>
        <v>0.1</v>
      </c>
      <c r="O978" s="537" t="n">
        <f aca="false">L978+M978+N978</f>
        <v>1.06</v>
      </c>
      <c r="P978" s="537" t="n">
        <f aca="false">IF(O978&lt;2,(D978+M978*2)+0.6,(D978+M978*2)+0.6+ROUNDUP(O978-2,0)*0.1)</f>
        <v>1.08</v>
      </c>
      <c r="Q978" s="539" t="n">
        <f aca="false">IF($O978&lt;=$W$4,ROUND(IF($O978&lt;1.5,$O978*$H978*$P978,1.5*$H978*$P978),2),0)</f>
        <v>18.32</v>
      </c>
      <c r="R978" s="539" t="n">
        <f aca="false">IF($O978&gt;$W$4,ROUND(IF($O978&lt;1.5,$O978*$H978*$P978,1.5*$H978*$P978),2),0)</f>
        <v>0</v>
      </c>
      <c r="S978" s="539" t="n">
        <f aca="false">IF($O978&gt;$W$4,ROUND(IF($O978&lt;1.5,0,IF($O978&gt;3,1.5*$H978*$P978,($O978-1.5)*$H978*$P978)),2),0)</f>
        <v>0</v>
      </c>
      <c r="T978" s="539" t="n">
        <f aca="false">IF($O978&gt;$W$4,ROUND(IF($O978&lt;3,0,IF($O978&gt;4.5,1.5*$H978*$P978,($O978-3)*$H978*$P978)),2),0)</f>
        <v>0</v>
      </c>
      <c r="U978" s="539" t="n">
        <f aca="false">IF($O978&gt;$W$4,ROUND(IF($O978&lt;4.5,0,IF($O978&gt;6,($O978-4.5)*$H978*$P978,($O978-4.5)*$H978*$P978)),2),0)</f>
        <v>0</v>
      </c>
      <c r="V978" s="540" t="n">
        <f aca="false">IF($O978&gt;$W$4,IF($O978&lt;=4,ROUND($H978*($O978+0.5)*2,2),0),0)</f>
        <v>0</v>
      </c>
      <c r="W978" s="541" t="n">
        <f aca="false">IF($O978&gt;$W$4,IF($O978&gt;4,ROUND($H978*($O978+0.5)*2,2),0),0)</f>
        <v>0</v>
      </c>
      <c r="X978" s="558" t="str">
        <f aca="false">A978</f>
        <v>RQ8</v>
      </c>
      <c r="Y978" s="560" t="n">
        <f aca="false">IF($D978=0.4,1.2,IF($D978=0.6,1.2,IF($D978=0.8,1.3,IF($D978=1,1.5,IF($D978=1.2,1.7,IF($D978&lt;=2,2,"--"))))))</f>
        <v>1.2</v>
      </c>
      <c r="Z978" s="564" t="s">
        <v>1151</v>
      </c>
      <c r="AA978" s="561" t="n">
        <f aca="false">Y978</f>
        <v>1.2</v>
      </c>
      <c r="AB978" s="543" t="n">
        <f aca="false">IF($Y978="--","--",I978)</f>
        <v>0.819299999999998</v>
      </c>
      <c r="AC978" s="544" t="n">
        <f aca="false">IF($Y978="--","--",IF(D978&gt;1.5,0.15,ROUND($D978*0.1,2)))</f>
        <v>0.04</v>
      </c>
      <c r="AD978" s="544" t="n">
        <f aca="false">IF($Y978="--","--",0.15)</f>
        <v>0.15</v>
      </c>
      <c r="AE978" s="545" t="n">
        <f aca="false">IF($Y978="--","--",ROUND(AB978+AC978+AD978,2))</f>
        <v>1.01</v>
      </c>
      <c r="AF978" s="565" t="n">
        <f aca="false">IF($Y978="--","--",IF($AB978&lt;=2,$Y978+1,($Y978+1)+ROUNDUP($AB978-2,0)*0.1))</f>
        <v>2.2</v>
      </c>
      <c r="AG978" s="566" t="n">
        <f aca="false">IF($D978=0.4,0.92,IF($D978=0.6,0.68,IF($D978=0.8,0.74,IF($D978=1,0.7,IF($D978=1.2,0.66,IF($D978=1.5,0.6,IF($D978&lt;=2,(2.4-(D978+0.3)),"--")))))))</f>
        <v>0.92</v>
      </c>
      <c r="AH978" s="547" t="n">
        <f aca="false">IF($Y978="--","--",IF($AE978&lt;=$W$4,ROUND(IF($AE978&lt;1.5,$AE978*$AF978*$AG978,1.5*$AF978*$AG978),2),0))</f>
        <v>2.04</v>
      </c>
      <c r="AI978" s="547" t="n">
        <f aca="false">IF($Y978="--","--",IF($AE978&gt;$W$4,ROUND(IF($AE978&lt;1.5,$AE978*$AF978*$AG978,1.5*$AF978*$AG978),2),0))</f>
        <v>0</v>
      </c>
      <c r="AJ978" s="547" t="n">
        <f aca="false">IF($Y978="--","--",IF($AE978&gt;$W$4,ROUND(IF($AE978&lt;1.5,0,IF($AE978&gt;3,1.5*$AF978*$AG978,($AE978-1.5)*$AF978*$AG978)),2),0))</f>
        <v>0</v>
      </c>
      <c r="AK978" s="547" t="n">
        <f aca="false">IF($Y978="--","--",IF($AE978&gt;$W$4,ROUND(IF($AE978&lt;3,0,IF($AE978&gt;4.5,1.5*$AF978*$AG978,($AE978-3)*$AF978*$AG978)),2),0))</f>
        <v>0</v>
      </c>
      <c r="AL978" s="547" t="n">
        <f aca="false">IF($Y978="--","--",IF($AE978&gt;$W$4,ROUND(IF($AE978&lt;4.5,0,IF($AE978&gt;6,($AE978-4.5)*$AF978*$AG978,($AE978-4.5)*$AF978*$AG978)),2),0))</f>
        <v>0</v>
      </c>
      <c r="AM978" s="544" t="n">
        <f aca="false">IF($Y978="--","--",IF($AE978&gt;$W$4,IF($AE978&lt;=4,ROUND(($AG978*4)*($AE978+0.5)*2,2),0),0))</f>
        <v>0</v>
      </c>
      <c r="AN978" s="548" t="n">
        <f aca="false">IF($Y978="--","--",IF($AE978&gt;$W$4,IF($AE978&gt;4,ROUND(($AG978*4)*($AE978+0.5)*2,2),0),0))</f>
        <v>0</v>
      </c>
      <c r="AO978" s="558" t="str">
        <f aca="false">A978</f>
        <v>RQ8</v>
      </c>
      <c r="AP978" s="570" t="str">
        <f aca="false">B978</f>
        <v>=&gt;</v>
      </c>
      <c r="AQ978" s="571" t="str">
        <f aca="false">C978</f>
        <v>RQ9</v>
      </c>
      <c r="AR978" s="560" t="n">
        <f aca="false">D978</f>
        <v>0.4</v>
      </c>
      <c r="AS978" s="561" t="str">
        <f aca="false">IF(E978="x","x","")</f>
        <v/>
      </c>
      <c r="AT978" s="561" t="str">
        <f aca="false">IF(F978&gt;0,F978,"")</f>
        <v/>
      </c>
      <c r="AU978" s="562" t="n">
        <f aca="false">H978</f>
        <v>16</v>
      </c>
      <c r="AV978" s="560" t="n">
        <f aca="false">IF($Y978="--","--",Y978+0.2)</f>
        <v>1.4</v>
      </c>
      <c r="AW978" s="564" t="s">
        <v>1151</v>
      </c>
      <c r="AX978" s="561" t="n">
        <f aca="false">AV978</f>
        <v>1.4</v>
      </c>
      <c r="AY978" s="538" t="n">
        <f aca="false">IF(D978&gt;2,AU978,AU978-AV978)</f>
        <v>14.6</v>
      </c>
      <c r="AZ978" s="538" t="n">
        <f aca="false">N978</f>
        <v>0.1</v>
      </c>
      <c r="BA978" s="538" t="n">
        <f aca="false">P978</f>
        <v>1.08</v>
      </c>
      <c r="BB978" s="537" t="n">
        <f aca="false">IF(F978=0,IF(ROUND(AY978*(((N978*P978)+(((D978+M978*2)/6)*P978))-ROUND(((D978+M978*2)^2)*((PI()*96.379/(4*360))-((SIN((96.379/2)*PI()/180))*(COS((96.379/2)*PI()/180))/4)),4)),2),ROUND(AY978*(((N978*P978)+(((D978+M978*2)/4)*P978))-ROUND(((D978+M978*2)^2)*((PI()*120/(4*360))-((SIN((120/2)*PI()/180))*(COS((120/2)*PI()/180))/4)),4)),2)),0)</f>
        <v>2.95</v>
      </c>
      <c r="BC978" s="549" t="n">
        <f aca="false">IF(F978&gt;0,ROUND(AY978*N978*P978,2),0)</f>
        <v>0</v>
      </c>
      <c r="BD978" s="549" t="n">
        <f aca="false">SUM(Q978:U978,AH978:AL978)</f>
        <v>20.36</v>
      </c>
      <c r="BE978" s="549" t="n">
        <f aca="false">IF(F978=0,ROUND((PI()*((D978+M978*2)^2)/4)*AY978,2),ROUND((D978+M978*2)*(F978+M978*2)*AY978,2))</f>
        <v>2.64</v>
      </c>
      <c r="BF978" s="572" t="n">
        <f aca="false">IF(($I978+M978-0.15)&lt;=2,($I978+M978+0.15),IF(($I978+M978)&lt;=3,2.35,($I978+M978+0.2)-0.85))</f>
        <v>1.0093</v>
      </c>
      <c r="BG978" s="572" t="n">
        <f aca="false">IF(D978&gt;2,(I978-F978-M978-0.11),IF(($I978+M978)&lt;=2,0,IF(($I978+M978)&gt;3,0.85,(I978+M978+0.2-BF978))))</f>
        <v>0</v>
      </c>
      <c r="BH978" s="572" t="n">
        <f aca="false">IF(D978&gt;2,ROUND(((1.42+0.4)+(0.91+0.4))*2*BG978,2),ROUND(AV978*AX978*BF978,2))</f>
        <v>1.98</v>
      </c>
      <c r="BI978" s="572" t="n">
        <f aca="false">ROUND(((PI()*0.9^2)/4)*BG978,2)</f>
        <v>0</v>
      </c>
      <c r="BJ978" s="550" t="n">
        <f aca="false">ROUND(BD978-BE978-BH978-BI978-BB978-BC978,2)</f>
        <v>12.79</v>
      </c>
      <c r="BK978" s="516"/>
    </row>
    <row r="979" customFormat="false" ht="14.25" hidden="false" customHeight="false" outlineLevel="0" collapsed="false">
      <c r="A979" s="530" t="s">
        <v>2007</v>
      </c>
      <c r="B979" s="531" t="s">
        <v>10</v>
      </c>
      <c r="C979" s="569" t="s">
        <v>2008</v>
      </c>
      <c r="D979" s="533" t="n">
        <v>0.4</v>
      </c>
      <c r="E979" s="534"/>
      <c r="F979" s="534"/>
      <c r="G979" s="533" t="s">
        <v>1155</v>
      </c>
      <c r="H979" s="535" t="n">
        <v>6</v>
      </c>
      <c r="I979" s="536" t="n">
        <v>1.0268</v>
      </c>
      <c r="J979" s="536" t="n">
        <v>1.1485</v>
      </c>
      <c r="K979" s="536" t="n">
        <v>0.95</v>
      </c>
      <c r="L979" s="537" t="n">
        <f aca="false">ROUND((I979+J979)/2,2)</f>
        <v>1.09</v>
      </c>
      <c r="M979" s="538" t="n">
        <f aca="false">IF(F979=0,ROUND($D979*0.1,2),IF(D979&gt;2.8,0.18,0.15))</f>
        <v>0.04</v>
      </c>
      <c r="N979" s="538" t="n">
        <f aca="false">IF(F979=0,IF(ROUND($D979/4,2),IF(ROUND(($D979*1.2)/6,2)&lt;0.1,0.1,ROUND(($D979*1.2)/6,2))),0.5)</f>
        <v>0.1</v>
      </c>
      <c r="O979" s="537" t="n">
        <f aca="false">L979+M979+N979</f>
        <v>1.23</v>
      </c>
      <c r="P979" s="537" t="n">
        <f aca="false">IF(O979&lt;2,(D979+M979*2)+0.6,(D979+M979*2)+0.6+ROUNDUP(O979-2,0)*0.1)</f>
        <v>1.08</v>
      </c>
      <c r="Q979" s="539" t="n">
        <f aca="false">IF($O979&lt;=$W$4,ROUND(IF($O979&lt;1.5,$O979*$H979*$P979,1.5*$H979*$P979),2),0)</f>
        <v>7.97</v>
      </c>
      <c r="R979" s="539" t="n">
        <f aca="false">IF($O979&gt;$W$4,ROUND(IF($O979&lt;1.5,$O979*$H979*$P979,1.5*$H979*$P979),2),0)</f>
        <v>0</v>
      </c>
      <c r="S979" s="539" t="n">
        <f aca="false">IF($O979&gt;$W$4,ROUND(IF($O979&lt;1.5,0,IF($O979&gt;3,1.5*$H979*$P979,($O979-1.5)*$H979*$P979)),2),0)</f>
        <v>0</v>
      </c>
      <c r="T979" s="539" t="n">
        <f aca="false">IF($O979&gt;$W$4,ROUND(IF($O979&lt;3,0,IF($O979&gt;4.5,1.5*$H979*$P979,($O979-3)*$H979*$P979)),2),0)</f>
        <v>0</v>
      </c>
      <c r="U979" s="539" t="n">
        <f aca="false">IF($O979&gt;$W$4,ROUND(IF($O979&lt;4.5,0,IF($O979&gt;6,($O979-4.5)*$H979*$P979,($O979-4.5)*$H979*$P979)),2),0)</f>
        <v>0</v>
      </c>
      <c r="V979" s="540" t="n">
        <f aca="false">IF($O979&gt;$W$4,IF($O979&lt;=4,ROUND($H979*($O979+0.5)*2,2),0),0)</f>
        <v>0</v>
      </c>
      <c r="W979" s="541" t="n">
        <f aca="false">IF($O979&gt;$W$4,IF($O979&gt;4,ROUND($H979*($O979+0.5)*2,2),0),0)</f>
        <v>0</v>
      </c>
      <c r="X979" s="530" t="str">
        <f aca="false">A979</f>
        <v>RQ9</v>
      </c>
      <c r="Y979" s="533" t="n">
        <f aca="false">IF($D979=0.4,1.2,IF($D979=0.6,1.2,IF($D979=0.8,1.3,IF($D979=1,1.5,IF($D979=1.2,1.7,IF($D979&lt;=2,2,"--"))))))</f>
        <v>1.2</v>
      </c>
      <c r="Z979" s="542" t="s">
        <v>1151</v>
      </c>
      <c r="AA979" s="534" t="n">
        <f aca="false">Y979</f>
        <v>1.2</v>
      </c>
      <c r="AB979" s="543" t="n">
        <f aca="false">IF($Y979="--","--",I979)</f>
        <v>1.0268</v>
      </c>
      <c r="AC979" s="544" t="n">
        <f aca="false">IF($Y979="--","--",IF(D979&gt;1.5,0.15,ROUND($D979*0.1,2)))</f>
        <v>0.04</v>
      </c>
      <c r="AD979" s="544" t="n">
        <f aca="false">IF($Y979="--","--",0.15)</f>
        <v>0.15</v>
      </c>
      <c r="AE979" s="545" t="n">
        <f aca="false">IF($Y979="--","--",ROUND(AB979+AC979+AD979,2))</f>
        <v>1.22</v>
      </c>
      <c r="AF979" s="545" t="n">
        <f aca="false">IF($Y979="--","--",IF($AB979&lt;=2,$Y979+1,($Y979+1)+ROUNDUP($AB979-2,0)*0.1))</f>
        <v>2.2</v>
      </c>
      <c r="AG979" s="546" t="n">
        <f aca="false">IF($D979=0.4,0.92,IF($D979=0.6,0.68,IF($D979=0.8,0.74,IF($D979=1,0.7,IF($D979=1.2,0.66,IF($D979=1.5,0.6,IF($D979&lt;=2,(2.4-(D979+0.3)),"--")))))))</f>
        <v>0.92</v>
      </c>
      <c r="AH979" s="547" t="n">
        <f aca="false">IF($Y979="--","--",IF($AE979&lt;=$W$4,ROUND(IF($AE979&lt;1.5,$AE979*$AF979*$AG979,1.5*$AF979*$AG979),2),0))</f>
        <v>2.47</v>
      </c>
      <c r="AI979" s="547" t="n">
        <f aca="false">IF($Y979="--","--",IF($AE979&gt;$W$4,ROUND(IF($AE979&lt;1.5,$AE979*$AF979*$AG979,1.5*$AF979*$AG979),2),0))</f>
        <v>0</v>
      </c>
      <c r="AJ979" s="547" t="n">
        <f aca="false">IF($Y979="--","--",IF($AE979&gt;$W$4,ROUND(IF($AE979&lt;1.5,0,IF($AE979&gt;3,1.5*$AF979*$AG979,($AE979-1.5)*$AF979*$AG979)),2),0))</f>
        <v>0</v>
      </c>
      <c r="AK979" s="547" t="n">
        <f aca="false">IF($Y979="--","--",IF($AE979&gt;$W$4,ROUND(IF($AE979&lt;3,0,IF($AE979&gt;4.5,1.5*$AF979*$AG979,($AE979-3)*$AF979*$AG979)),2),0))</f>
        <v>0</v>
      </c>
      <c r="AL979" s="547" t="n">
        <f aca="false">IF($Y979="--","--",IF($AE979&gt;$W$4,ROUND(IF($AE979&lt;4.5,0,IF($AE979&gt;6,($AE979-4.5)*$AF979*$AG979,($AE979-4.5)*$AF979*$AG979)),2),0))</f>
        <v>0</v>
      </c>
      <c r="AM979" s="544" t="n">
        <f aca="false">IF($Y979="--","--",IF($AE979&gt;$W$4,IF($AE979&lt;=4,ROUND(($AG979*4)*($AE979+0.5)*2,2),0),0))</f>
        <v>0</v>
      </c>
      <c r="AN979" s="548" t="n">
        <f aca="false">IF($Y979="--","--",IF($AE979&gt;$W$4,IF($AE979&gt;4,ROUND(($AG979*4)*($AE979+0.5)*2,2),0),0))</f>
        <v>0</v>
      </c>
      <c r="AO979" s="530" t="str">
        <f aca="false">A979</f>
        <v>RQ9</v>
      </c>
      <c r="AP979" s="531" t="str">
        <f aca="false">B979</f>
        <v>=&gt;</v>
      </c>
      <c r="AQ979" s="569" t="str">
        <f aca="false">C979</f>
        <v>RQ</v>
      </c>
      <c r="AR979" s="533" t="n">
        <f aca="false">D979</f>
        <v>0.4</v>
      </c>
      <c r="AS979" s="534" t="str">
        <f aca="false">IF(E979="x","x","")</f>
        <v/>
      </c>
      <c r="AT979" s="534" t="str">
        <f aca="false">IF(F979&gt;0,F979,"")</f>
        <v/>
      </c>
      <c r="AU979" s="535" t="n">
        <f aca="false">H979</f>
        <v>6</v>
      </c>
      <c r="AV979" s="533" t="n">
        <f aca="false">IF($Y979="--","--",Y979+0.2)</f>
        <v>1.4</v>
      </c>
      <c r="AW979" s="542" t="s">
        <v>1151</v>
      </c>
      <c r="AX979" s="534" t="n">
        <f aca="false">AV979</f>
        <v>1.4</v>
      </c>
      <c r="AY979" s="538" t="n">
        <f aca="false">IF(D979&gt;2,AU979,AU979-AV979)</f>
        <v>4.6</v>
      </c>
      <c r="AZ979" s="538" t="n">
        <f aca="false">N979</f>
        <v>0.1</v>
      </c>
      <c r="BA979" s="538" t="n">
        <f aca="false">P979</f>
        <v>1.08</v>
      </c>
      <c r="BB979" s="537" t="n">
        <f aca="false">IF(F979=0,IF(ROUND(AY979*(((N979*P979)+(((D979+M979*2)/6)*P979))-ROUND(((D979+M979*2)^2)*((PI()*96.379/(4*360))-((SIN((96.379/2)*PI()/180))*(COS((96.379/2)*PI()/180))/4)),4)),2),ROUND(AY979*(((N979*P979)+(((D979+M979*2)/4)*P979))-ROUND(((D979+M979*2)^2)*((PI()*120/(4*360))-((SIN((120/2)*PI()/180))*(COS((120/2)*PI()/180))/4)),4)),2)),0)</f>
        <v>0.93</v>
      </c>
      <c r="BC979" s="549" t="n">
        <f aca="false">IF(F979&gt;0,ROUND(AY979*N979*P979,2),0)</f>
        <v>0</v>
      </c>
      <c r="BD979" s="549" t="n">
        <f aca="false">SUM(Q979:U979,AH979:AL979)</f>
        <v>10.44</v>
      </c>
      <c r="BE979" s="549" t="n">
        <f aca="false">IF(F979=0,ROUND((PI()*((D979+M979*2)^2)/4)*AY979,2),ROUND((D979+M979*2)*(F979+M979*2)*AY979,2))</f>
        <v>0.83</v>
      </c>
      <c r="BF979" s="572" t="n">
        <f aca="false">IF(($I979+M979-0.15)&lt;=2,($I979+M979+0.15),IF(($I979+M979)&lt;=3,2.35,($I979+M979+0.2)-0.85))</f>
        <v>1.2168</v>
      </c>
      <c r="BG979" s="572" t="n">
        <f aca="false">IF(D979&gt;2,(I979-F979-M979-0.11),IF(($I979+M979)&lt;=2,0,IF(($I979+M979)&gt;3,0.85,(I979+M979+0.2-BF979))))</f>
        <v>0</v>
      </c>
      <c r="BH979" s="572" t="n">
        <f aca="false">IF(D979&gt;2,ROUND(((1.42+0.4)+(0.91+0.4))*2*BG979,2),ROUND(AV979*AX979*BF979,2))</f>
        <v>2.38</v>
      </c>
      <c r="BI979" s="572" t="n">
        <f aca="false">ROUND(((PI()*0.9^2)/4)*BG979,2)</f>
        <v>0</v>
      </c>
      <c r="BJ979" s="550" t="n">
        <f aca="false">ROUND(BD979-BE979-BH979-BI979-BB979-BC979,2)</f>
        <v>6.3</v>
      </c>
      <c r="BK979" s="516"/>
    </row>
    <row r="980" customFormat="false" ht="14.25" hidden="false" customHeight="false" outlineLevel="0" collapsed="false">
      <c r="A980" s="503"/>
      <c r="B980" s="504"/>
      <c r="C980" s="604"/>
      <c r="D980" s="505"/>
      <c r="E980" s="505"/>
      <c r="F980" s="505"/>
      <c r="G980" s="505"/>
      <c r="H980" s="507"/>
      <c r="I980" s="508"/>
      <c r="J980" s="508"/>
      <c r="K980" s="508"/>
      <c r="L980" s="509"/>
      <c r="M980" s="510"/>
      <c r="N980" s="510"/>
      <c r="O980" s="509"/>
      <c r="P980" s="509"/>
      <c r="Q980" s="511"/>
      <c r="R980" s="511"/>
      <c r="S980" s="511"/>
      <c r="T980" s="511"/>
      <c r="U980" s="511"/>
      <c r="V980" s="512"/>
      <c r="W980" s="513"/>
      <c r="X980" s="503"/>
      <c r="Y980" s="505"/>
      <c r="Z980" s="551"/>
      <c r="AA980" s="505"/>
      <c r="AB980" s="552"/>
      <c r="AC980" s="553"/>
      <c r="AD980" s="553"/>
      <c r="AE980" s="554"/>
      <c r="AF980" s="554"/>
      <c r="AG980" s="551"/>
      <c r="AH980" s="555"/>
      <c r="AI980" s="555"/>
      <c r="AJ980" s="555"/>
      <c r="AK980" s="555"/>
      <c r="AL980" s="555"/>
      <c r="AM980" s="553"/>
      <c r="AN980" s="556"/>
      <c r="AO980" s="503"/>
      <c r="AP980" s="504"/>
      <c r="AQ980" s="604"/>
      <c r="AR980" s="505"/>
      <c r="AS980" s="505"/>
      <c r="AT980" s="505"/>
      <c r="AU980" s="507"/>
      <c r="AV980" s="505"/>
      <c r="AW980" s="551"/>
      <c r="AX980" s="505"/>
      <c r="AY980" s="510"/>
      <c r="AZ980" s="510"/>
      <c r="BA980" s="510"/>
      <c r="BB980" s="509"/>
      <c r="BC980" s="509"/>
      <c r="BD980" s="509"/>
      <c r="BE980" s="509"/>
      <c r="BF980" s="511"/>
      <c r="BG980" s="511"/>
      <c r="BH980" s="511"/>
      <c r="BI980" s="511"/>
      <c r="BJ980" s="515"/>
      <c r="BK980" s="516"/>
    </row>
    <row r="981" s="456" customFormat="true" ht="14.25" hidden="false" customHeight="false" outlineLevel="0" collapsed="false">
      <c r="A981" s="517" t="s">
        <v>2009</v>
      </c>
      <c r="B981" s="504"/>
      <c r="C981" s="504"/>
      <c r="D981" s="505"/>
      <c r="E981" s="505"/>
      <c r="F981" s="505"/>
      <c r="G981" s="506"/>
      <c r="H981" s="507"/>
      <c r="I981" s="508"/>
      <c r="J981" s="508"/>
      <c r="K981" s="508"/>
      <c r="L981" s="509"/>
      <c r="M981" s="510"/>
      <c r="N981" s="510"/>
      <c r="O981" s="509"/>
      <c r="P981" s="509"/>
      <c r="Q981" s="511"/>
      <c r="R981" s="511"/>
      <c r="S981" s="511"/>
      <c r="T981" s="511"/>
      <c r="U981" s="511"/>
      <c r="V981" s="512"/>
      <c r="W981" s="513"/>
      <c r="X981" s="518" t="str">
        <f aca="false">$A981</f>
        <v>BACIA RR - BACIA ROMANA (R)</v>
      </c>
      <c r="Y981" s="505"/>
      <c r="Z981" s="551"/>
      <c r="AA981" s="505"/>
      <c r="AB981" s="552"/>
      <c r="AC981" s="553"/>
      <c r="AD981" s="553"/>
      <c r="AE981" s="554"/>
      <c r="AF981" s="554"/>
      <c r="AG981" s="551"/>
      <c r="AH981" s="555"/>
      <c r="AI981" s="555"/>
      <c r="AJ981" s="555"/>
      <c r="AK981" s="555"/>
      <c r="AL981" s="555"/>
      <c r="AM981" s="553"/>
      <c r="AN981" s="556"/>
      <c r="AO981" s="518" t="str">
        <f aca="false">$A981</f>
        <v>BACIA RR - BACIA ROMANA (R)</v>
      </c>
      <c r="AP981" s="504"/>
      <c r="AQ981" s="504"/>
      <c r="AR981" s="505"/>
      <c r="AS981" s="505"/>
      <c r="AT981" s="505"/>
      <c r="AU981" s="507"/>
      <c r="AV981" s="506"/>
      <c r="AW981" s="506"/>
      <c r="AX981" s="506"/>
      <c r="AY981" s="510"/>
      <c r="AZ981" s="510"/>
      <c r="BA981" s="510"/>
      <c r="BB981" s="509"/>
      <c r="BC981" s="509"/>
      <c r="BD981" s="509"/>
      <c r="BE981" s="509"/>
      <c r="BF981" s="509"/>
      <c r="BG981" s="509"/>
      <c r="BH981" s="509"/>
      <c r="BI981" s="509"/>
      <c r="BJ981" s="515"/>
      <c r="BK981" s="516"/>
    </row>
    <row r="982" customFormat="false" ht="14.25" hidden="false" customHeight="false" outlineLevel="0" collapsed="false">
      <c r="A982" s="557" t="s">
        <v>2010</v>
      </c>
      <c r="B982" s="504"/>
      <c r="C982" s="504"/>
      <c r="D982" s="505"/>
      <c r="E982" s="505"/>
      <c r="F982" s="505"/>
      <c r="G982" s="506"/>
      <c r="H982" s="507"/>
      <c r="I982" s="508"/>
      <c r="J982" s="508"/>
      <c r="K982" s="508"/>
      <c r="L982" s="509"/>
      <c r="M982" s="510"/>
      <c r="N982" s="510"/>
      <c r="O982" s="509"/>
      <c r="P982" s="509"/>
      <c r="Q982" s="511"/>
      <c r="R982" s="511"/>
      <c r="S982" s="511"/>
      <c r="T982" s="511"/>
      <c r="U982" s="511"/>
      <c r="V982" s="512"/>
      <c r="W982" s="513"/>
      <c r="X982" s="528" t="str">
        <f aca="false">$A982</f>
        <v>RUA MAURICIO LAJE</v>
      </c>
      <c r="Y982" s="522"/>
      <c r="Z982" s="522"/>
      <c r="AA982" s="522"/>
      <c r="AB982" s="525"/>
      <c r="AC982" s="525"/>
      <c r="AD982" s="525"/>
      <c r="AE982" s="525"/>
      <c r="AF982" s="523"/>
      <c r="AG982" s="525"/>
      <c r="AH982" s="525"/>
      <c r="AI982" s="525"/>
      <c r="AJ982" s="525"/>
      <c r="AK982" s="525"/>
      <c r="AL982" s="525"/>
      <c r="AM982" s="525"/>
      <c r="AN982" s="527"/>
      <c r="AO982" s="557" t="str">
        <f aca="false">$A982</f>
        <v>RUA MAURICIO LAJE</v>
      </c>
      <c r="AP982" s="504"/>
      <c r="AQ982" s="504"/>
      <c r="AR982" s="505"/>
      <c r="AS982" s="505"/>
      <c r="AT982" s="505"/>
      <c r="AU982" s="507"/>
      <c r="AV982" s="506"/>
      <c r="AW982" s="506"/>
      <c r="AX982" s="506"/>
      <c r="AY982" s="510"/>
      <c r="AZ982" s="510"/>
      <c r="BA982" s="510"/>
      <c r="BB982" s="509"/>
      <c r="BC982" s="509"/>
      <c r="BD982" s="509"/>
      <c r="BE982" s="509"/>
      <c r="BF982" s="509"/>
      <c r="BG982" s="509"/>
      <c r="BH982" s="509"/>
      <c r="BI982" s="509"/>
      <c r="BJ982" s="515"/>
      <c r="BK982" s="516"/>
    </row>
    <row r="983" customFormat="false" ht="14.25" hidden="false" customHeight="false" outlineLevel="0" collapsed="false">
      <c r="A983" s="558" t="s">
        <v>2011</v>
      </c>
      <c r="B983" s="570" t="s">
        <v>10</v>
      </c>
      <c r="C983" s="571" t="s">
        <v>2012</v>
      </c>
      <c r="D983" s="560" t="n">
        <v>0.4</v>
      </c>
      <c r="E983" s="561"/>
      <c r="F983" s="561"/>
      <c r="G983" s="560" t="s">
        <v>1150</v>
      </c>
      <c r="H983" s="562" t="n">
        <v>35</v>
      </c>
      <c r="I983" s="563" t="n">
        <v>1</v>
      </c>
      <c r="J983" s="563" t="n">
        <v>0.9957</v>
      </c>
      <c r="K983" s="536" t="n">
        <v>0.116</v>
      </c>
      <c r="L983" s="537" t="n">
        <f aca="false">ROUND((I983+J983)/2,2)</f>
        <v>1</v>
      </c>
      <c r="M983" s="538" t="n">
        <f aca="false">IF(F983=0,ROUND($D983*0.1,2),IF(D983&gt;2.8,0.18,0.15))</f>
        <v>0.04</v>
      </c>
      <c r="N983" s="538" t="n">
        <f aca="false">IF(F983=0,IF(ROUND($D983/4,2),IF(ROUND(($D983*1.2)/6,2)&lt;0.1,0.1,ROUND(($D983*1.2)/6,2))),0.5)</f>
        <v>0.1</v>
      </c>
      <c r="O983" s="537" t="n">
        <f aca="false">L983+M983+N983</f>
        <v>1.14</v>
      </c>
      <c r="P983" s="537" t="n">
        <f aca="false">IF(O983&lt;2,(D983+M983*2)+0.6,(D983+M983*2)+0.6+ROUNDUP(O983-2,0)*0.1)</f>
        <v>1.08</v>
      </c>
      <c r="Q983" s="539" t="n">
        <f aca="false">IF($O983&lt;=$W$4,ROUND(IF($O983&lt;1.5,$O983*$H983*$P983,1.5*$H983*$P983),2),0)</f>
        <v>43.09</v>
      </c>
      <c r="R983" s="539" t="n">
        <f aca="false">IF($O983&gt;$W$4,ROUND(IF($O983&lt;1.5,$O983*$H983*$P983,1.5*$H983*$P983),2),0)</f>
        <v>0</v>
      </c>
      <c r="S983" s="539" t="n">
        <f aca="false">IF($O983&gt;$W$4,ROUND(IF($O983&lt;1.5,0,IF($O983&gt;3,1.5*$H983*$P983,($O983-1.5)*$H983*$P983)),2),0)</f>
        <v>0</v>
      </c>
      <c r="T983" s="539" t="n">
        <f aca="false">IF($O983&gt;$W$4,ROUND(IF($O983&lt;3,0,IF($O983&gt;4.5,1.5*$H983*$P983,($O983-3)*$H983*$P983)),2),0)</f>
        <v>0</v>
      </c>
      <c r="U983" s="539" t="n">
        <f aca="false">IF($O983&gt;$W$4,ROUND(IF($O983&lt;4.5,0,IF($O983&gt;6,($O983-4.5)*$H983*$P983,($O983-4.5)*$H983*$P983)),2),0)</f>
        <v>0</v>
      </c>
      <c r="V983" s="540" t="n">
        <f aca="false">IF($O983&gt;$W$4,IF($O983&lt;=4,ROUND($H983*($O983+0.5)*2,2),0),0)</f>
        <v>0</v>
      </c>
      <c r="W983" s="541" t="n">
        <f aca="false">IF($O983&gt;$W$4,IF($O983&gt;4,ROUND($H983*($O983+0.5)*2,2),0),0)</f>
        <v>0</v>
      </c>
      <c r="X983" s="558" t="str">
        <f aca="false">A983</f>
        <v>RR1</v>
      </c>
      <c r="Y983" s="560" t="n">
        <f aca="false">IF($D983=0.4,1.2,IF($D983=0.6,1.2,IF($D983=0.8,1.3,IF($D983=1,1.5,IF($D983=1.2,1.7,IF($D983&lt;=2,2,"--"))))))</f>
        <v>1.2</v>
      </c>
      <c r="Z983" s="564" t="s">
        <v>1151</v>
      </c>
      <c r="AA983" s="561" t="n">
        <f aca="false">Y983</f>
        <v>1.2</v>
      </c>
      <c r="AB983" s="543" t="n">
        <f aca="false">IF($Y983="--","--",I983)</f>
        <v>1</v>
      </c>
      <c r="AC983" s="544" t="n">
        <f aca="false">IF($Y983="--","--",IF(D983&gt;1.5,0.15,ROUND($D983*0.1,2)))</f>
        <v>0.04</v>
      </c>
      <c r="AD983" s="544" t="n">
        <f aca="false">IF($Y983="--","--",0.15)</f>
        <v>0.15</v>
      </c>
      <c r="AE983" s="545" t="n">
        <f aca="false">IF($Y983="--","--",ROUND(AB983+AC983+AD983,2))</f>
        <v>1.19</v>
      </c>
      <c r="AF983" s="565" t="n">
        <f aca="false">IF($Y983="--","--",IF($AB983&lt;=2,$Y983+1,($Y983+1)+ROUNDUP($AB983-2,0)*0.1))</f>
        <v>2.2</v>
      </c>
      <c r="AG983" s="566" t="n">
        <f aca="false">IF($D983=0.4,0.92,IF($D983=0.6,0.68,IF($D983=0.8,0.74,IF($D983=1,0.7,IF($D983=1.2,0.66,IF($D983=1.5,0.6,IF($D983&lt;=2,(2.4-(D983+0.3)),"--")))))))</f>
        <v>0.92</v>
      </c>
      <c r="AH983" s="547" t="n">
        <f aca="false">IF($Y983="--","--",IF($AE983&lt;=$W$4,ROUND(IF($AE983&lt;1.5,$AE983*$AF983*$AG983,1.5*$AF983*$AG983),2),0))</f>
        <v>2.41</v>
      </c>
      <c r="AI983" s="547" t="n">
        <f aca="false">IF($Y983="--","--",IF($AE983&gt;$W$4,ROUND(IF($AE983&lt;1.5,$AE983*$AF983*$AG983,1.5*$AF983*$AG983),2),0))</f>
        <v>0</v>
      </c>
      <c r="AJ983" s="547" t="n">
        <f aca="false">IF($Y983="--","--",IF($AE983&gt;$W$4,ROUND(IF($AE983&lt;1.5,0,IF($AE983&gt;3,1.5*$AF983*$AG983,($AE983-1.5)*$AF983*$AG983)),2),0))</f>
        <v>0</v>
      </c>
      <c r="AK983" s="547" t="n">
        <f aca="false">IF($Y983="--","--",IF($AE983&gt;$W$4,ROUND(IF($AE983&lt;3,0,IF($AE983&gt;4.5,1.5*$AF983*$AG983,($AE983-3)*$AF983*$AG983)),2),0))</f>
        <v>0</v>
      </c>
      <c r="AL983" s="547" t="n">
        <f aca="false">IF($Y983="--","--",IF($AE983&gt;$W$4,ROUND(IF($AE983&lt;4.5,0,IF($AE983&gt;6,($AE983-4.5)*$AF983*$AG983,($AE983-4.5)*$AF983*$AG983)),2),0))</f>
        <v>0</v>
      </c>
      <c r="AM983" s="544" t="n">
        <f aca="false">IF($Y983="--","--",IF($AE983&gt;$W$4,IF($AE983&lt;=4,ROUND(($AG983*4)*($AE983+0.5)*2,2),0),0))</f>
        <v>0</v>
      </c>
      <c r="AN983" s="548" t="n">
        <f aca="false">IF($Y983="--","--",IF($AE983&gt;$W$4,IF($AE983&gt;4,ROUND(($AG983*4)*($AE983+0.5)*2,2),0),0))</f>
        <v>0</v>
      </c>
      <c r="AO983" s="558" t="s">
        <v>2011</v>
      </c>
      <c r="AP983" s="570" t="s">
        <v>10</v>
      </c>
      <c r="AQ983" s="571" t="s">
        <v>2012</v>
      </c>
      <c r="AR983" s="560" t="n">
        <v>0.4</v>
      </c>
      <c r="AS983" s="561"/>
      <c r="AT983" s="561"/>
      <c r="AU983" s="562" t="n">
        <v>35</v>
      </c>
      <c r="AV983" s="560" t="n">
        <f aca="false">IF($Y983="--","--",Y983+0.2)</f>
        <v>1.4</v>
      </c>
      <c r="AW983" s="564" t="s">
        <v>1151</v>
      </c>
      <c r="AX983" s="561" t="n">
        <f aca="false">AV983</f>
        <v>1.4</v>
      </c>
      <c r="AY983" s="538" t="n">
        <f aca="false">IF(D983&gt;2,AU983,AU983-AV983)</f>
        <v>33.6</v>
      </c>
      <c r="AZ983" s="538" t="n">
        <f aca="false">N983</f>
        <v>0.1</v>
      </c>
      <c r="BA983" s="538" t="n">
        <f aca="false">P983</f>
        <v>1.08</v>
      </c>
      <c r="BB983" s="537" t="n">
        <f aca="false">IF(F983=0,IF(ROUND(AY983*(((N983*P983)+(((D983+M983*2)/6)*P983))-ROUND(((D983+M983*2)^2)*((PI()*96.379/(4*360))-((SIN((96.379/2)*PI()/180))*(COS((96.379/2)*PI()/180))/4)),4)),2),ROUND(AY983*(((N983*P983)+(((D983+M983*2)/4)*P983))-ROUND(((D983+M983*2)^2)*((PI()*120/(4*360))-((SIN((120/2)*PI()/180))*(COS((120/2)*PI()/180))/4)),4)),2)),0)</f>
        <v>6.79</v>
      </c>
      <c r="BC983" s="549" t="n">
        <f aca="false">IF(F983&gt;0,ROUND(AY983*N983*P983,2),0)</f>
        <v>0</v>
      </c>
      <c r="BD983" s="549" t="n">
        <f aca="false">SUM(Q983:U983,AH983:AL983)</f>
        <v>45.5</v>
      </c>
      <c r="BE983" s="549" t="n">
        <f aca="false">IF(F983=0,ROUND((PI()*((D983+M983*2)^2)/4)*AY983,2),ROUND((D983+M983*2)*(F983+M983*2)*AY983,2))</f>
        <v>6.08</v>
      </c>
      <c r="BF983" s="572" t="n">
        <f aca="false">IF(($I983+M983-0.15)&lt;=2,($I983+M983+0.15),IF(($I983+M983)&lt;=3,2.35,($I983+M983+0.2)-0.85))</f>
        <v>1.19</v>
      </c>
      <c r="BG983" s="572" t="n">
        <f aca="false">IF(D983&gt;2,(I983-F983-M983-0.11),IF(($I983+M983)&lt;=2,0,IF(($I983+M983)&gt;3,0.85,(I983+M983+0.2-BF983))))</f>
        <v>0</v>
      </c>
      <c r="BH983" s="572" t="n">
        <f aca="false">IF(D983&gt;2,ROUND(((1.42+0.4)+(0.91+0.4))*2*BG983,2),ROUND(AV983*AX983*BF983,2))</f>
        <v>2.33</v>
      </c>
      <c r="BI983" s="572" t="n">
        <f aca="false">ROUND(((PI()*0.9^2)/4)*BG983,2)</f>
        <v>0</v>
      </c>
      <c r="BJ983" s="550" t="n">
        <f aca="false">ROUND(BD983-BE983-BH983-BI983-BB983-BC983,2)</f>
        <v>30.3</v>
      </c>
      <c r="BK983" s="516"/>
    </row>
    <row r="984" customFormat="false" ht="14.25" hidden="false" customHeight="false" outlineLevel="0" collapsed="false">
      <c r="A984" s="558" t="s">
        <v>2012</v>
      </c>
      <c r="B984" s="570" t="s">
        <v>10</v>
      </c>
      <c r="C984" s="571" t="s">
        <v>2013</v>
      </c>
      <c r="D984" s="560" t="n">
        <v>0.4</v>
      </c>
      <c r="E984" s="561"/>
      <c r="F984" s="561"/>
      <c r="G984" s="560" t="s">
        <v>1150</v>
      </c>
      <c r="H984" s="562" t="n">
        <v>35</v>
      </c>
      <c r="I984" s="563" t="n">
        <v>1.1117</v>
      </c>
      <c r="J984" s="563" t="n">
        <v>1.04123</v>
      </c>
      <c r="K984" s="536" t="n">
        <v>0</v>
      </c>
      <c r="L984" s="537" t="n">
        <f aca="false">ROUND((I984+J984)/2,2)</f>
        <v>1.08</v>
      </c>
      <c r="M984" s="538" t="n">
        <f aca="false">IF(F984=0,ROUND($D984*0.1,2),IF(D984&gt;2.8,0.18,0.15))</f>
        <v>0.04</v>
      </c>
      <c r="N984" s="538" t="n">
        <f aca="false">IF(F984=0,IF(ROUND($D984/4,2),IF(ROUND(($D984*1.2)/6,2)&lt;0.1,0.1,ROUND(($D984*1.2)/6,2))),0.5)</f>
        <v>0.1</v>
      </c>
      <c r="O984" s="537" t="n">
        <f aca="false">L984+M984+N984</f>
        <v>1.22</v>
      </c>
      <c r="P984" s="537" t="n">
        <f aca="false">IF(O984&lt;2,(D984+M984*2)+0.6,(D984+M984*2)+0.6+ROUNDUP(O984-2,0)*0.1)</f>
        <v>1.08</v>
      </c>
      <c r="Q984" s="539" t="n">
        <f aca="false">IF($O984&lt;=$W$4,ROUND(IF($O984&lt;1.5,$O984*$H984*$P984,1.5*$H984*$P984),2),0)</f>
        <v>46.12</v>
      </c>
      <c r="R984" s="539" t="n">
        <f aca="false">IF($O984&gt;$W$4,ROUND(IF($O984&lt;1.5,$O984*$H984*$P984,1.5*$H984*$P984),2),0)</f>
        <v>0</v>
      </c>
      <c r="S984" s="539" t="n">
        <f aca="false">IF($O984&gt;$W$4,ROUND(IF($O984&lt;1.5,0,IF($O984&gt;3,1.5*$H984*$P984,($O984-1.5)*$H984*$P984)),2),0)</f>
        <v>0</v>
      </c>
      <c r="T984" s="539" t="n">
        <f aca="false">IF($O984&gt;$W$4,ROUND(IF($O984&lt;3,0,IF($O984&gt;4.5,1.5*$H984*$P984,($O984-3)*$H984*$P984)),2),0)</f>
        <v>0</v>
      </c>
      <c r="U984" s="539" t="n">
        <f aca="false">IF($O984&gt;$W$4,ROUND(IF($O984&lt;4.5,0,IF($O984&gt;6,($O984-4.5)*$H984*$P984,($O984-4.5)*$H984*$P984)),2),0)</f>
        <v>0</v>
      </c>
      <c r="V984" s="540" t="n">
        <f aca="false">IF($O984&gt;$W$4,IF($O984&lt;=4,ROUND($H984*($O984+0.5)*2,2),0),0)</f>
        <v>0</v>
      </c>
      <c r="W984" s="541" t="n">
        <f aca="false">IF($O984&gt;$W$4,IF($O984&gt;4,ROUND($H984*($O984+0.5)*2,2),0),0)</f>
        <v>0</v>
      </c>
      <c r="X984" s="558" t="str">
        <f aca="false">A984</f>
        <v>RR2</v>
      </c>
      <c r="Y984" s="560" t="n">
        <f aca="false">IF($D984=0.4,1.2,IF($D984=0.6,1.2,IF($D984=0.8,1.3,IF($D984=1,1.5,IF($D984=1.2,1.7,IF($D984&lt;=2,2,"--"))))))</f>
        <v>1.2</v>
      </c>
      <c r="Z984" s="564" t="s">
        <v>1151</v>
      </c>
      <c r="AA984" s="561" t="n">
        <f aca="false">Y984</f>
        <v>1.2</v>
      </c>
      <c r="AB984" s="543" t="n">
        <f aca="false">IF($Y984="--","--",I984)</f>
        <v>1.1117</v>
      </c>
      <c r="AC984" s="544" t="n">
        <f aca="false">IF($Y984="--","--",IF(D984&gt;1.5,0.15,ROUND($D984*0.1,2)))</f>
        <v>0.04</v>
      </c>
      <c r="AD984" s="544" t="n">
        <f aca="false">IF($Y984="--","--",0.15)</f>
        <v>0.15</v>
      </c>
      <c r="AE984" s="545" t="n">
        <f aca="false">IF($Y984="--","--",ROUND(AB984+AC984+AD984,2))</f>
        <v>1.3</v>
      </c>
      <c r="AF984" s="565" t="n">
        <f aca="false">IF($Y984="--","--",IF($AB984&lt;=2,$Y984+1,($Y984+1)+ROUNDUP($AB984-2,0)*0.1))</f>
        <v>2.2</v>
      </c>
      <c r="AG984" s="566" t="n">
        <f aca="false">IF($D984=0.4,0.92,IF($D984=0.6,0.68,IF($D984=0.8,0.74,IF($D984=1,0.7,IF($D984=1.2,0.66,IF($D984=1.5,0.6,IF($D984&lt;=2,(2.4-(D984+0.3)),"--")))))))</f>
        <v>0.92</v>
      </c>
      <c r="AH984" s="547" t="n">
        <f aca="false">IF($Y984="--","--",IF($AE984&lt;=$W$4,ROUND(IF($AE984&lt;1.5,$AE984*$AF984*$AG984,1.5*$AF984*$AG984),2),0))</f>
        <v>2.63</v>
      </c>
      <c r="AI984" s="547" t="n">
        <f aca="false">IF($Y984="--","--",IF($AE984&gt;$W$4,ROUND(IF($AE984&lt;1.5,$AE984*$AF984*$AG984,1.5*$AF984*$AG984),2),0))</f>
        <v>0</v>
      </c>
      <c r="AJ984" s="547" t="n">
        <f aca="false">IF($Y984="--","--",IF($AE984&gt;$W$4,ROUND(IF($AE984&lt;1.5,0,IF($AE984&gt;3,1.5*$AF984*$AG984,($AE984-1.5)*$AF984*$AG984)),2),0))</f>
        <v>0</v>
      </c>
      <c r="AK984" s="547" t="n">
        <f aca="false">IF($Y984="--","--",IF($AE984&gt;$W$4,ROUND(IF($AE984&lt;3,0,IF($AE984&gt;4.5,1.5*$AF984*$AG984,($AE984-3)*$AF984*$AG984)),2),0))</f>
        <v>0</v>
      </c>
      <c r="AL984" s="547" t="n">
        <f aca="false">IF($Y984="--","--",IF($AE984&gt;$W$4,ROUND(IF($AE984&lt;4.5,0,IF($AE984&gt;6,($AE984-4.5)*$AF984*$AG984,($AE984-4.5)*$AF984*$AG984)),2),0))</f>
        <v>0</v>
      </c>
      <c r="AM984" s="544" t="n">
        <f aca="false">IF($Y984="--","--",IF($AE984&gt;$W$4,IF($AE984&lt;=4,ROUND(($AG984*4)*($AE984+0.5)*2,2),0),0))</f>
        <v>0</v>
      </c>
      <c r="AN984" s="548" t="n">
        <f aca="false">IF($Y984="--","--",IF($AE984&gt;$W$4,IF($AE984&gt;4,ROUND(($AG984*4)*($AE984+0.5)*2,2),0),0))</f>
        <v>0</v>
      </c>
      <c r="AO984" s="558" t="s">
        <v>2012</v>
      </c>
      <c r="AP984" s="570" t="s">
        <v>10</v>
      </c>
      <c r="AQ984" s="571" t="s">
        <v>2013</v>
      </c>
      <c r="AR984" s="560" t="n">
        <v>0.4</v>
      </c>
      <c r="AS984" s="561"/>
      <c r="AT984" s="561"/>
      <c r="AU984" s="562" t="n">
        <v>35</v>
      </c>
      <c r="AV984" s="560" t="n">
        <f aca="false">IF($Y984="--","--",Y984+0.2)</f>
        <v>1.4</v>
      </c>
      <c r="AW984" s="564" t="s">
        <v>1151</v>
      </c>
      <c r="AX984" s="561" t="n">
        <f aca="false">AV984</f>
        <v>1.4</v>
      </c>
      <c r="AY984" s="538" t="n">
        <f aca="false">IF(D984&gt;2,AU984,AU984-AV984)</f>
        <v>33.6</v>
      </c>
      <c r="AZ984" s="538" t="n">
        <f aca="false">N984</f>
        <v>0.1</v>
      </c>
      <c r="BA984" s="538" t="n">
        <f aca="false">P984</f>
        <v>1.08</v>
      </c>
      <c r="BB984" s="537" t="n">
        <f aca="false">IF(F984=0,IF(ROUND(AY984*(((N984*P984)+(((D984+M984*2)/6)*P984))-ROUND(((D984+M984*2)^2)*((PI()*96.379/(4*360))-((SIN((96.379/2)*PI()/180))*(COS((96.379/2)*PI()/180))/4)),4)),2),ROUND(AY984*(((N984*P984)+(((D984+M984*2)/4)*P984))-ROUND(((D984+M984*2)^2)*((PI()*120/(4*360))-((SIN((120/2)*PI()/180))*(COS((120/2)*PI()/180))/4)),4)),2)),0)</f>
        <v>6.79</v>
      </c>
      <c r="BC984" s="549" t="n">
        <f aca="false">IF(F984&gt;0,ROUND(AY984*N984*P984,2),0)</f>
        <v>0</v>
      </c>
      <c r="BD984" s="549" t="n">
        <f aca="false">SUM(Q984:U984,AH984:AL984)</f>
        <v>48.75</v>
      </c>
      <c r="BE984" s="549" t="n">
        <f aca="false">IF(F984=0,ROUND((PI()*((D984+M984*2)^2)/4)*AY984,2),ROUND((D984+M984*2)*(F984+M984*2)*AY984,2))</f>
        <v>6.08</v>
      </c>
      <c r="BF984" s="572" t="n">
        <f aca="false">IF(($I984+M984-0.15)&lt;=2,($I984+M984+0.15),IF(($I984+M984)&lt;=3,2.35,($I984+M984+0.2)-0.85))</f>
        <v>1.3017</v>
      </c>
      <c r="BG984" s="572" t="n">
        <f aca="false">IF(D984&gt;2,(I984-F984-M984-0.11),IF(($I984+M984)&lt;=2,0,IF(($I984+M984)&gt;3,0.85,(I984+M984+0.2-BF984))))</f>
        <v>0</v>
      </c>
      <c r="BH984" s="572" t="n">
        <f aca="false">IF(D984&gt;2,ROUND(((1.42+0.4)+(0.91+0.4))*2*BG984,2),ROUND(AV984*AX984*BF984,2))</f>
        <v>2.55</v>
      </c>
      <c r="BI984" s="572" t="n">
        <f aca="false">ROUND(((PI()*0.9^2)/4)*BG984,2)</f>
        <v>0</v>
      </c>
      <c r="BJ984" s="550" t="n">
        <f aca="false">ROUND(BD984-BE984-BH984-BI984-BB984-BC984,2)</f>
        <v>33.33</v>
      </c>
      <c r="BK984" s="516"/>
    </row>
    <row r="985" customFormat="false" ht="14.25" hidden="false" customHeight="false" outlineLevel="0" collapsed="false">
      <c r="A985" s="558" t="s">
        <v>2013</v>
      </c>
      <c r="B985" s="570" t="s">
        <v>10</v>
      </c>
      <c r="C985" s="571" t="s">
        <v>2014</v>
      </c>
      <c r="D985" s="560" t="n">
        <v>0.4</v>
      </c>
      <c r="E985" s="561"/>
      <c r="F985" s="561"/>
      <c r="G985" s="560" t="s">
        <v>1150</v>
      </c>
      <c r="H985" s="562" t="n">
        <v>30</v>
      </c>
      <c r="I985" s="563" t="n">
        <v>1.04123</v>
      </c>
      <c r="J985" s="563" t="n">
        <v>1.05573</v>
      </c>
      <c r="K985" s="536" t="n">
        <v>0</v>
      </c>
      <c r="L985" s="537" t="n">
        <f aca="false">ROUND((I985+J985)/2,2)</f>
        <v>1.05</v>
      </c>
      <c r="M985" s="538" t="n">
        <f aca="false">IF(F985=0,ROUND($D985*0.1,2),IF(D985&gt;2.8,0.18,0.15))</f>
        <v>0.04</v>
      </c>
      <c r="N985" s="538" t="n">
        <f aca="false">IF(F985=0,IF(ROUND($D985/4,2),IF(ROUND(($D985*1.2)/6,2)&lt;0.1,0.1,ROUND(($D985*1.2)/6,2))),0.5)</f>
        <v>0.1</v>
      </c>
      <c r="O985" s="537" t="n">
        <f aca="false">L985+M985+N985</f>
        <v>1.19</v>
      </c>
      <c r="P985" s="537" t="n">
        <f aca="false">IF(O985&lt;2,(D985+M985*2)+0.6,(D985+M985*2)+0.6+ROUNDUP(O985-2,0)*0.1)</f>
        <v>1.08</v>
      </c>
      <c r="Q985" s="539" t="n">
        <f aca="false">IF($O985&lt;=$W$4,ROUND(IF($O985&lt;1.5,$O985*$H985*$P985,1.5*$H985*$P985),2),0)</f>
        <v>38.56</v>
      </c>
      <c r="R985" s="539" t="n">
        <f aca="false">IF($O985&gt;$W$4,ROUND(IF($O985&lt;1.5,$O985*$H985*$P985,1.5*$H985*$P985),2),0)</f>
        <v>0</v>
      </c>
      <c r="S985" s="539" t="n">
        <f aca="false">IF($O985&gt;$W$4,ROUND(IF($O985&lt;1.5,0,IF($O985&gt;3,1.5*$H985*$P985,($O985-1.5)*$H985*$P985)),2),0)</f>
        <v>0</v>
      </c>
      <c r="T985" s="539" t="n">
        <f aca="false">IF($O985&gt;$W$4,ROUND(IF($O985&lt;3,0,IF($O985&gt;4.5,1.5*$H985*$P985,($O985-3)*$H985*$P985)),2),0)</f>
        <v>0</v>
      </c>
      <c r="U985" s="539" t="n">
        <f aca="false">IF($O985&gt;$W$4,ROUND(IF($O985&lt;4.5,0,IF($O985&gt;6,($O985-4.5)*$H985*$P985,($O985-4.5)*$H985*$P985)),2),0)</f>
        <v>0</v>
      </c>
      <c r="V985" s="540" t="n">
        <f aca="false">IF($O985&gt;$W$4,IF($O985&lt;=4,ROUND($H985*($O985+0.5)*2,2),0),0)</f>
        <v>0</v>
      </c>
      <c r="W985" s="541" t="n">
        <f aca="false">IF($O985&gt;$W$4,IF($O985&gt;4,ROUND($H985*($O985+0.5)*2,2),0),0)</f>
        <v>0</v>
      </c>
      <c r="X985" s="558" t="str">
        <f aca="false">A985</f>
        <v>RR3</v>
      </c>
      <c r="Y985" s="560" t="n">
        <f aca="false">IF($D985=0.4,1.2,IF($D985=0.6,1.2,IF($D985=0.8,1.3,IF($D985=1,1.5,IF($D985=1.2,1.7,IF($D985&lt;=2,2,"--"))))))</f>
        <v>1.2</v>
      </c>
      <c r="Z985" s="564" t="s">
        <v>1151</v>
      </c>
      <c r="AA985" s="561" t="n">
        <f aca="false">Y985</f>
        <v>1.2</v>
      </c>
      <c r="AB985" s="543" t="n">
        <f aca="false">IF($Y985="--","--",I985)</f>
        <v>1.04123</v>
      </c>
      <c r="AC985" s="544" t="n">
        <f aca="false">IF($Y985="--","--",IF(D985&gt;1.5,0.15,ROUND($D985*0.1,2)))</f>
        <v>0.04</v>
      </c>
      <c r="AD985" s="544" t="n">
        <f aca="false">IF($Y985="--","--",0.15)</f>
        <v>0.15</v>
      </c>
      <c r="AE985" s="545" t="n">
        <f aca="false">IF($Y985="--","--",ROUND(AB985+AC985+AD985,2))</f>
        <v>1.23</v>
      </c>
      <c r="AF985" s="565" t="n">
        <f aca="false">IF($Y985="--","--",IF($AB985&lt;=2,$Y985+1,($Y985+1)+ROUNDUP($AB985-2,0)*0.1))</f>
        <v>2.2</v>
      </c>
      <c r="AG985" s="566" t="n">
        <f aca="false">IF($D985=0.4,0.92,IF($D985=0.6,0.68,IF($D985=0.8,0.74,IF($D985=1,0.7,IF($D985=1.2,0.66,IF($D985=1.5,0.6,IF($D985&lt;=2,(2.4-(D985+0.3)),"--")))))))</f>
        <v>0.92</v>
      </c>
      <c r="AH985" s="547" t="n">
        <f aca="false">IF($Y985="--","--",IF($AE985&lt;=$W$4,ROUND(IF($AE985&lt;1.5,$AE985*$AF985*$AG985,1.5*$AF985*$AG985),2),0))</f>
        <v>2.49</v>
      </c>
      <c r="AI985" s="547" t="n">
        <f aca="false">IF($Y985="--","--",IF($AE985&gt;$W$4,ROUND(IF($AE985&lt;1.5,$AE985*$AF985*$AG985,1.5*$AF985*$AG985),2),0))</f>
        <v>0</v>
      </c>
      <c r="AJ985" s="547" t="n">
        <f aca="false">IF($Y985="--","--",IF($AE985&gt;$W$4,ROUND(IF($AE985&lt;1.5,0,IF($AE985&gt;3,1.5*$AF985*$AG985,($AE985-1.5)*$AF985*$AG985)),2),0))</f>
        <v>0</v>
      </c>
      <c r="AK985" s="547" t="n">
        <f aca="false">IF($Y985="--","--",IF($AE985&gt;$W$4,ROUND(IF($AE985&lt;3,0,IF($AE985&gt;4.5,1.5*$AF985*$AG985,($AE985-3)*$AF985*$AG985)),2),0))</f>
        <v>0</v>
      </c>
      <c r="AL985" s="547" t="n">
        <f aca="false">IF($Y985="--","--",IF($AE985&gt;$W$4,ROUND(IF($AE985&lt;4.5,0,IF($AE985&gt;6,($AE985-4.5)*$AF985*$AG985,($AE985-4.5)*$AF985*$AG985)),2),0))</f>
        <v>0</v>
      </c>
      <c r="AM985" s="544" t="n">
        <f aca="false">IF($Y985="--","--",IF($AE985&gt;$W$4,IF($AE985&lt;=4,ROUND(($AG985*4)*($AE985+0.5)*2,2),0),0))</f>
        <v>0</v>
      </c>
      <c r="AN985" s="548" t="n">
        <f aca="false">IF($Y985="--","--",IF($AE985&gt;$W$4,IF($AE985&gt;4,ROUND(($AG985*4)*($AE985+0.5)*2,2),0),0))</f>
        <v>0</v>
      </c>
      <c r="AO985" s="558" t="s">
        <v>2013</v>
      </c>
      <c r="AP985" s="570" t="s">
        <v>10</v>
      </c>
      <c r="AQ985" s="571" t="s">
        <v>2014</v>
      </c>
      <c r="AR985" s="560" t="n">
        <v>0.4</v>
      </c>
      <c r="AS985" s="561"/>
      <c r="AT985" s="561"/>
      <c r="AU985" s="562" t="n">
        <v>30</v>
      </c>
      <c r="AV985" s="560" t="n">
        <f aca="false">IF($Y985="--","--",Y985+0.2)</f>
        <v>1.4</v>
      </c>
      <c r="AW985" s="564" t="s">
        <v>1151</v>
      </c>
      <c r="AX985" s="561" t="n">
        <f aca="false">AV985</f>
        <v>1.4</v>
      </c>
      <c r="AY985" s="538" t="n">
        <f aca="false">IF(D985&gt;2,AU985,AU985-AV985)</f>
        <v>28.6</v>
      </c>
      <c r="AZ985" s="538" t="n">
        <f aca="false">N985</f>
        <v>0.1</v>
      </c>
      <c r="BA985" s="538" t="n">
        <f aca="false">P985</f>
        <v>1.08</v>
      </c>
      <c r="BB985" s="537" t="n">
        <f aca="false">IF(F985=0,IF(ROUND(AY985*(((N985*P985)+(((D985+M985*2)/6)*P985))-ROUND(((D985+M985*2)^2)*((PI()*96.379/(4*360))-((SIN((96.379/2)*PI()/180))*(COS((96.379/2)*PI()/180))/4)),4)),2),ROUND(AY985*(((N985*P985)+(((D985+M985*2)/4)*P985))-ROUND(((D985+M985*2)^2)*((PI()*120/(4*360))-((SIN((120/2)*PI()/180))*(COS((120/2)*PI()/180))/4)),4)),2)),0)</f>
        <v>5.78</v>
      </c>
      <c r="BC985" s="549" t="n">
        <f aca="false">IF(F985&gt;0,ROUND(AY985*N985*P985,2),0)</f>
        <v>0</v>
      </c>
      <c r="BD985" s="549" t="n">
        <f aca="false">SUM(Q985:U985,AH985:AL985)</f>
        <v>41.05</v>
      </c>
      <c r="BE985" s="549" t="n">
        <f aca="false">IF(F985=0,ROUND((PI()*((D985+M985*2)^2)/4)*AY985,2),ROUND((D985+M985*2)*(F985+M985*2)*AY985,2))</f>
        <v>5.18</v>
      </c>
      <c r="BF985" s="572" t="n">
        <f aca="false">IF(($I985+M985-0.15)&lt;=2,($I985+M985+0.15),IF(($I985+M985)&lt;=3,2.35,($I985+M985+0.2)-0.85))</f>
        <v>1.23123</v>
      </c>
      <c r="BG985" s="572" t="n">
        <f aca="false">IF(D985&gt;2,(I985-F985-M985-0.11),IF(($I985+M985)&lt;=2,0,IF(($I985+M985)&gt;3,0.85,(I985+M985+0.2-BF985))))</f>
        <v>0</v>
      </c>
      <c r="BH985" s="572" t="n">
        <f aca="false">IF(D985&gt;2,ROUND(((1.42+0.4)+(0.91+0.4))*2*BG985,2),ROUND(AV985*AX985*BF985,2))</f>
        <v>2.41</v>
      </c>
      <c r="BI985" s="572" t="n">
        <f aca="false">ROUND(((PI()*0.9^2)/4)*BG985,2)</f>
        <v>0</v>
      </c>
      <c r="BJ985" s="550" t="n">
        <f aca="false">ROUND(BD985-BE985-BH985-BI985-BB985-BC985,2)</f>
        <v>27.68</v>
      </c>
      <c r="BK985" s="516"/>
    </row>
    <row r="986" customFormat="false" ht="14.25" hidden="false" customHeight="false" outlineLevel="0" collapsed="false">
      <c r="A986" s="558" t="s">
        <v>2014</v>
      </c>
      <c r="B986" s="570" t="s">
        <v>10</v>
      </c>
      <c r="C986" s="571" t="s">
        <v>2015</v>
      </c>
      <c r="D986" s="560" t="n">
        <v>0.4</v>
      </c>
      <c r="E986" s="561"/>
      <c r="F986" s="561"/>
      <c r="G986" s="560" t="s">
        <v>1150</v>
      </c>
      <c r="H986" s="562" t="n">
        <v>25</v>
      </c>
      <c r="I986" s="563" t="n">
        <v>1.05573</v>
      </c>
      <c r="J986" s="563" t="n">
        <v>1.19583</v>
      </c>
      <c r="K986" s="536" t="n">
        <v>0</v>
      </c>
      <c r="L986" s="537" t="n">
        <f aca="false">ROUND((I986+J986)/2,2)</f>
        <v>1.13</v>
      </c>
      <c r="M986" s="538" t="n">
        <f aca="false">IF(F986=0,ROUND($D986*0.1,2),IF(D986&gt;2.8,0.18,0.15))</f>
        <v>0.04</v>
      </c>
      <c r="N986" s="538" t="n">
        <f aca="false">IF(F986=0,IF(ROUND($D986/4,2),IF(ROUND(($D986*1.2)/6,2)&lt;0.1,0.1,ROUND(($D986*1.2)/6,2))),0.5)</f>
        <v>0.1</v>
      </c>
      <c r="O986" s="537" t="n">
        <f aca="false">L986+M986+N986</f>
        <v>1.27</v>
      </c>
      <c r="P986" s="537" t="n">
        <f aca="false">IF(O986&lt;2,(D986+M986*2)+0.6,(D986+M986*2)+0.6+ROUNDUP(O986-2,0)*0.1)</f>
        <v>1.08</v>
      </c>
      <c r="Q986" s="539" t="n">
        <f aca="false">IF($O986&lt;=$W$4,ROUND(IF($O986&lt;1.5,$O986*$H986*$P986,1.5*$H986*$P986),2),0)</f>
        <v>34.29</v>
      </c>
      <c r="R986" s="539" t="n">
        <f aca="false">IF($O986&gt;$W$4,ROUND(IF($O986&lt;1.5,$O986*$H986*$P986,1.5*$H986*$P986),2),0)</f>
        <v>0</v>
      </c>
      <c r="S986" s="539" t="n">
        <f aca="false">IF($O986&gt;$W$4,ROUND(IF($O986&lt;1.5,0,IF($O986&gt;3,1.5*$H986*$P986,($O986-1.5)*$H986*$P986)),2),0)</f>
        <v>0</v>
      </c>
      <c r="T986" s="539" t="n">
        <f aca="false">IF($O986&gt;$W$4,ROUND(IF($O986&lt;3,0,IF($O986&gt;4.5,1.5*$H986*$P986,($O986-3)*$H986*$P986)),2),0)</f>
        <v>0</v>
      </c>
      <c r="U986" s="539" t="n">
        <f aca="false">IF($O986&gt;$W$4,ROUND(IF($O986&lt;4.5,0,IF($O986&gt;6,($O986-4.5)*$H986*$P986,($O986-4.5)*$H986*$P986)),2),0)</f>
        <v>0</v>
      </c>
      <c r="V986" s="540" t="n">
        <f aca="false">IF($O986&gt;$W$4,IF($O986&lt;=4,ROUND($H986*($O986+0.5)*2,2),0),0)</f>
        <v>0</v>
      </c>
      <c r="W986" s="541" t="n">
        <f aca="false">IF($O986&gt;$W$4,IF($O986&gt;4,ROUND($H986*($O986+0.5)*2,2),0),0)</f>
        <v>0</v>
      </c>
      <c r="X986" s="558" t="str">
        <f aca="false">A986</f>
        <v>RR4</v>
      </c>
      <c r="Y986" s="560" t="n">
        <f aca="false">IF($D986=0.4,1.2,IF($D986=0.6,1.2,IF($D986=0.8,1.3,IF($D986=1,1.5,IF($D986=1.2,1.7,IF($D986&lt;=2,2,"--"))))))</f>
        <v>1.2</v>
      </c>
      <c r="Z986" s="564" t="s">
        <v>1151</v>
      </c>
      <c r="AA986" s="561" t="n">
        <f aca="false">Y986</f>
        <v>1.2</v>
      </c>
      <c r="AB986" s="543" t="n">
        <f aca="false">IF($Y986="--","--",I986)</f>
        <v>1.05573</v>
      </c>
      <c r="AC986" s="544" t="n">
        <f aca="false">IF($Y986="--","--",IF(D986&gt;1.5,0.15,ROUND($D986*0.1,2)))</f>
        <v>0.04</v>
      </c>
      <c r="AD986" s="544" t="n">
        <f aca="false">IF($Y986="--","--",0.15)</f>
        <v>0.15</v>
      </c>
      <c r="AE986" s="545" t="n">
        <f aca="false">IF($Y986="--","--",ROUND(AB986+AC986+AD986,2))</f>
        <v>1.25</v>
      </c>
      <c r="AF986" s="565" t="n">
        <f aca="false">IF($Y986="--","--",IF($AB986&lt;=2,$Y986+1,($Y986+1)+ROUNDUP($AB986-2,0)*0.1))</f>
        <v>2.2</v>
      </c>
      <c r="AG986" s="566" t="n">
        <f aca="false">IF($D986=0.4,0.92,IF($D986=0.6,0.68,IF($D986=0.8,0.74,IF($D986=1,0.7,IF($D986=1.2,0.66,IF($D986=1.5,0.6,IF($D986&lt;=2,(2.4-(D986+0.3)),"--")))))))</f>
        <v>0.92</v>
      </c>
      <c r="AH986" s="547" t="n">
        <f aca="false">IF($Y986="--","--",IF($AE986&lt;=$W$4,ROUND(IF($AE986&lt;1.5,$AE986*$AF986*$AG986,1.5*$AF986*$AG986),2),0))</f>
        <v>2.53</v>
      </c>
      <c r="AI986" s="547" t="n">
        <f aca="false">IF($Y986="--","--",IF($AE986&gt;$W$4,ROUND(IF($AE986&lt;1.5,$AE986*$AF986*$AG986,1.5*$AF986*$AG986),2),0))</f>
        <v>0</v>
      </c>
      <c r="AJ986" s="547" t="n">
        <f aca="false">IF($Y986="--","--",IF($AE986&gt;$W$4,ROUND(IF($AE986&lt;1.5,0,IF($AE986&gt;3,1.5*$AF986*$AG986,($AE986-1.5)*$AF986*$AG986)),2),0))</f>
        <v>0</v>
      </c>
      <c r="AK986" s="547" t="n">
        <f aca="false">IF($Y986="--","--",IF($AE986&gt;$W$4,ROUND(IF($AE986&lt;3,0,IF($AE986&gt;4.5,1.5*$AF986*$AG986,($AE986-3)*$AF986*$AG986)),2),0))</f>
        <v>0</v>
      </c>
      <c r="AL986" s="547" t="n">
        <f aca="false">IF($Y986="--","--",IF($AE986&gt;$W$4,ROUND(IF($AE986&lt;4.5,0,IF($AE986&gt;6,($AE986-4.5)*$AF986*$AG986,($AE986-4.5)*$AF986*$AG986)),2),0))</f>
        <v>0</v>
      </c>
      <c r="AM986" s="544" t="n">
        <f aca="false">IF($Y986="--","--",IF($AE986&gt;$W$4,IF($AE986&lt;=4,ROUND(($AG986*4)*($AE986+0.5)*2,2),0),0))</f>
        <v>0</v>
      </c>
      <c r="AN986" s="548" t="n">
        <f aca="false">IF($Y986="--","--",IF($AE986&gt;$W$4,IF($AE986&gt;4,ROUND(($AG986*4)*($AE986+0.5)*2,2),0),0))</f>
        <v>0</v>
      </c>
      <c r="AO986" s="558" t="s">
        <v>2014</v>
      </c>
      <c r="AP986" s="570" t="s">
        <v>10</v>
      </c>
      <c r="AQ986" s="571" t="s">
        <v>2015</v>
      </c>
      <c r="AR986" s="560" t="n">
        <v>0.4</v>
      </c>
      <c r="AS986" s="561"/>
      <c r="AT986" s="561"/>
      <c r="AU986" s="562" t="n">
        <v>25</v>
      </c>
      <c r="AV986" s="560" t="n">
        <f aca="false">IF($Y986="--","--",Y986+0.2)</f>
        <v>1.4</v>
      </c>
      <c r="AW986" s="564" t="s">
        <v>1151</v>
      </c>
      <c r="AX986" s="561" t="n">
        <f aca="false">AV986</f>
        <v>1.4</v>
      </c>
      <c r="AY986" s="538" t="n">
        <f aca="false">IF(D986&gt;2,AU986,AU986-AV986)</f>
        <v>23.6</v>
      </c>
      <c r="AZ986" s="538" t="n">
        <f aca="false">N986</f>
        <v>0.1</v>
      </c>
      <c r="BA986" s="538" t="n">
        <f aca="false">P986</f>
        <v>1.08</v>
      </c>
      <c r="BB986" s="537" t="n">
        <f aca="false">IF(F986=0,IF(ROUND(AY986*(((N986*P986)+(((D986+M986*2)/6)*P986))-ROUND(((D986+M986*2)^2)*((PI()*96.379/(4*360))-((SIN((96.379/2)*PI()/180))*(COS((96.379/2)*PI()/180))/4)),4)),2),ROUND(AY986*(((N986*P986)+(((D986+M986*2)/4)*P986))-ROUND(((D986+M986*2)^2)*((PI()*120/(4*360))-((SIN((120/2)*PI()/180))*(COS((120/2)*PI()/180))/4)),4)),2)),0)</f>
        <v>4.77</v>
      </c>
      <c r="BC986" s="549" t="n">
        <f aca="false">IF(F986&gt;0,ROUND(AY986*N986*P986,2),0)</f>
        <v>0</v>
      </c>
      <c r="BD986" s="549" t="n">
        <f aca="false">SUM(Q986:U986,AH986:AL986)</f>
        <v>36.82</v>
      </c>
      <c r="BE986" s="549" t="n">
        <f aca="false">IF(F986=0,ROUND((PI()*((D986+M986*2)^2)/4)*AY986,2),ROUND((D986+M986*2)*(F986+M986*2)*AY986,2))</f>
        <v>4.27</v>
      </c>
      <c r="BF986" s="572" t="n">
        <f aca="false">IF(($I986+M986-0.15)&lt;=2,($I986+M986+0.15),IF(($I986+M986)&lt;=3,2.35,($I986+M986+0.2)-0.85))</f>
        <v>1.24573</v>
      </c>
      <c r="BG986" s="572" t="n">
        <f aca="false">IF(D986&gt;2,(I986-F986-M986-0.11),IF(($I986+M986)&lt;=2,0,IF(($I986+M986)&gt;3,0.85,(I986+M986+0.2-BF986))))</f>
        <v>0</v>
      </c>
      <c r="BH986" s="572" t="n">
        <f aca="false">IF(D986&gt;2,ROUND(((1.42+0.4)+(0.91+0.4))*2*BG986,2),ROUND(AV986*AX986*BF986,2))</f>
        <v>2.44</v>
      </c>
      <c r="BI986" s="572" t="n">
        <f aca="false">ROUND(((PI()*0.9^2)/4)*BG986,2)</f>
        <v>0</v>
      </c>
      <c r="BJ986" s="550" t="n">
        <f aca="false">ROUND(BD986-BE986-BH986-BI986-BB986-BC986,2)</f>
        <v>25.34</v>
      </c>
      <c r="BK986" s="516"/>
    </row>
    <row r="987" customFormat="false" ht="14.25" hidden="false" customHeight="false" outlineLevel="0" collapsed="false">
      <c r="A987" s="530" t="s">
        <v>2015</v>
      </c>
      <c r="B987" s="531" t="s">
        <v>10</v>
      </c>
      <c r="C987" s="569" t="s">
        <v>2016</v>
      </c>
      <c r="D987" s="533" t="n">
        <v>0.4</v>
      </c>
      <c r="E987" s="534"/>
      <c r="F987" s="534"/>
      <c r="G987" s="533" t="s">
        <v>1150</v>
      </c>
      <c r="H987" s="535" t="n">
        <v>10</v>
      </c>
      <c r="I987" s="536" t="n">
        <v>1.19583</v>
      </c>
      <c r="J987" s="536" t="n">
        <v>1.35083</v>
      </c>
      <c r="K987" s="536" t="n">
        <v>0.099</v>
      </c>
      <c r="L987" s="537" t="n">
        <f aca="false">ROUND((I987+J987)/2,2)</f>
        <v>1.27</v>
      </c>
      <c r="M987" s="538" t="n">
        <f aca="false">IF(F987=0,ROUND($D987*0.1,2),IF(D987&gt;2.8,0.18,0.15))</f>
        <v>0.04</v>
      </c>
      <c r="N987" s="538" t="n">
        <f aca="false">IF(F987=0,IF(ROUND($D987/4,2),IF(ROUND(($D987*1.2)/6,2)&lt;0.1,0.1,ROUND(($D987*1.2)/6,2))),0.5)</f>
        <v>0.1</v>
      </c>
      <c r="O987" s="537" t="n">
        <f aca="false">L987+M987+N987</f>
        <v>1.41</v>
      </c>
      <c r="P987" s="537" t="n">
        <f aca="false">IF(O987&lt;2,(D987+M987*2)+0.6,(D987+M987*2)+0.6+ROUNDUP(O987-2,0)*0.1)</f>
        <v>1.08</v>
      </c>
      <c r="Q987" s="539" t="n">
        <f aca="false">IF($O987&lt;=$W$4,ROUND(IF($O987&lt;1.5,$O987*$H987*$P987,1.5*$H987*$P987),2),0)</f>
        <v>15.23</v>
      </c>
      <c r="R987" s="539" t="n">
        <f aca="false">IF($O987&gt;$W$4,ROUND(IF($O987&lt;1.5,$O987*$H987*$P987,1.5*$H987*$P987),2),0)</f>
        <v>0</v>
      </c>
      <c r="S987" s="539" t="n">
        <f aca="false">IF($O987&gt;$W$4,ROUND(IF($O987&lt;1.5,0,IF($O987&gt;3,1.5*$H987*$P987,($O987-1.5)*$H987*$P987)),2),0)</f>
        <v>0</v>
      </c>
      <c r="T987" s="539" t="n">
        <f aca="false">IF($O987&gt;$W$4,ROUND(IF($O987&lt;3,0,IF($O987&gt;4.5,1.5*$H987*$P987,($O987-3)*$H987*$P987)),2),0)</f>
        <v>0</v>
      </c>
      <c r="U987" s="539" t="n">
        <f aca="false">IF($O987&gt;$W$4,ROUND(IF($O987&lt;4.5,0,IF($O987&gt;6,($O987-4.5)*$H987*$P987,($O987-4.5)*$H987*$P987)),2),0)</f>
        <v>0</v>
      </c>
      <c r="V987" s="540" t="n">
        <f aca="false">IF($O987&gt;$W$4,IF($O987&lt;=4,ROUND($H987*($O987+0.5)*2,2),0),0)</f>
        <v>0</v>
      </c>
      <c r="W987" s="541" t="n">
        <f aca="false">IF($O987&gt;$W$4,IF($O987&gt;4,ROUND($H987*($O987+0.5)*2,2),0),0)</f>
        <v>0</v>
      </c>
      <c r="X987" s="530" t="str">
        <f aca="false">A987</f>
        <v>RR5</v>
      </c>
      <c r="Y987" s="533" t="n">
        <f aca="false">IF($D987=0.4,1.2,IF($D987=0.6,1.2,IF($D987=0.8,1.3,IF($D987=1,1.5,IF($D987=1.2,1.7,IF($D987&lt;=2,2,"--"))))))</f>
        <v>1.2</v>
      </c>
      <c r="Z987" s="542" t="s">
        <v>1151</v>
      </c>
      <c r="AA987" s="534" t="n">
        <f aca="false">Y987</f>
        <v>1.2</v>
      </c>
      <c r="AB987" s="543" t="n">
        <f aca="false">IF($Y987="--","--",I987)</f>
        <v>1.19583</v>
      </c>
      <c r="AC987" s="544" t="n">
        <f aca="false">IF($Y987="--","--",IF(D987&gt;1.5,0.15,ROUND($D987*0.1,2)))</f>
        <v>0.04</v>
      </c>
      <c r="AD987" s="544" t="n">
        <f aca="false">IF($Y987="--","--",0.15)</f>
        <v>0.15</v>
      </c>
      <c r="AE987" s="545" t="n">
        <f aca="false">IF($Y987="--","--",ROUND(AB987+AC987+AD987,2))</f>
        <v>1.39</v>
      </c>
      <c r="AF987" s="545" t="n">
        <f aca="false">IF($Y987="--","--",IF($AB987&lt;=2,$Y987+1,($Y987+1)+ROUNDUP($AB987-2,0)*0.1))</f>
        <v>2.2</v>
      </c>
      <c r="AG987" s="546" t="n">
        <f aca="false">IF($D987=0.4,0.92,IF($D987=0.6,0.68,IF($D987=0.8,0.74,IF($D987=1,0.7,IF($D987=1.2,0.66,IF($D987=1.5,0.6,IF($D987&lt;=2,(2.4-(D987+0.3)),"--")))))))</f>
        <v>0.92</v>
      </c>
      <c r="AH987" s="547" t="n">
        <f aca="false">IF($Y987="--","--",IF($AE987&lt;=$W$4,ROUND(IF($AE987&lt;1.5,$AE987*$AF987*$AG987,1.5*$AF987*$AG987),2),0))</f>
        <v>2.81</v>
      </c>
      <c r="AI987" s="547" t="n">
        <f aca="false">IF($Y987="--","--",IF($AE987&gt;$W$4,ROUND(IF($AE987&lt;1.5,$AE987*$AF987*$AG987,1.5*$AF987*$AG987),2),0))</f>
        <v>0</v>
      </c>
      <c r="AJ987" s="547" t="n">
        <f aca="false">IF($Y987="--","--",IF($AE987&gt;$W$4,ROUND(IF($AE987&lt;1.5,0,IF($AE987&gt;3,1.5*$AF987*$AG987,($AE987-1.5)*$AF987*$AG987)),2),0))</f>
        <v>0</v>
      </c>
      <c r="AK987" s="547" t="n">
        <f aca="false">IF($Y987="--","--",IF($AE987&gt;$W$4,ROUND(IF($AE987&lt;3,0,IF($AE987&gt;4.5,1.5*$AF987*$AG987,($AE987-3)*$AF987*$AG987)),2),0))</f>
        <v>0</v>
      </c>
      <c r="AL987" s="547" t="n">
        <f aca="false">IF($Y987="--","--",IF($AE987&gt;$W$4,ROUND(IF($AE987&lt;4.5,0,IF($AE987&gt;6,($AE987-4.5)*$AF987*$AG987,($AE987-4.5)*$AF987*$AG987)),2),0))</f>
        <v>0</v>
      </c>
      <c r="AM987" s="544" t="n">
        <f aca="false">IF($Y987="--","--",IF($AE987&gt;$W$4,IF($AE987&lt;=4,ROUND(($AG987*4)*($AE987+0.5)*2,2),0),0))</f>
        <v>0</v>
      </c>
      <c r="AN987" s="548" t="n">
        <f aca="false">IF($Y987="--","--",IF($AE987&gt;$W$4,IF($AE987&gt;4,ROUND(($AG987*4)*($AE987+0.5)*2,2),0),0))</f>
        <v>0</v>
      </c>
      <c r="AO987" s="530" t="s">
        <v>2015</v>
      </c>
      <c r="AP987" s="531" t="s">
        <v>10</v>
      </c>
      <c r="AQ987" s="569" t="s">
        <v>2016</v>
      </c>
      <c r="AR987" s="533" t="n">
        <v>0.4</v>
      </c>
      <c r="AS987" s="534"/>
      <c r="AT987" s="534"/>
      <c r="AU987" s="535" t="n">
        <v>10</v>
      </c>
      <c r="AV987" s="533" t="n">
        <f aca="false">IF($Y987="--","--",Y987+0.2)</f>
        <v>1.4</v>
      </c>
      <c r="AW987" s="542" t="s">
        <v>1151</v>
      </c>
      <c r="AX987" s="534" t="n">
        <f aca="false">AV987</f>
        <v>1.4</v>
      </c>
      <c r="AY987" s="538" t="n">
        <f aca="false">IF(D987&gt;2,AU987,AU987-AV987)</f>
        <v>8.6</v>
      </c>
      <c r="AZ987" s="538" t="n">
        <f aca="false">N987</f>
        <v>0.1</v>
      </c>
      <c r="BA987" s="538" t="n">
        <f aca="false">P987</f>
        <v>1.08</v>
      </c>
      <c r="BB987" s="537" t="n">
        <f aca="false">IF(F987=0,IF(ROUND(AY987*(((N987*P987)+(((D987+M987*2)/6)*P987))-ROUND(((D987+M987*2)^2)*((PI()*96.379/(4*360))-((SIN((96.379/2)*PI()/180))*(COS((96.379/2)*PI()/180))/4)),4)),2),ROUND(AY987*(((N987*P987)+(((D987+M987*2)/4)*P987))-ROUND(((D987+M987*2)^2)*((PI()*120/(4*360))-((SIN((120/2)*PI()/180))*(COS((120/2)*PI()/180))/4)),4)),2)),0)</f>
        <v>1.74</v>
      </c>
      <c r="BC987" s="549" t="n">
        <f aca="false">IF(F987&gt;0,ROUND(AY987*N987*P987,2),0)</f>
        <v>0</v>
      </c>
      <c r="BD987" s="549" t="n">
        <f aca="false">SUM(Q987:U987,AH987:AL987)</f>
        <v>18.04</v>
      </c>
      <c r="BE987" s="549" t="n">
        <f aca="false">IF(F987=0,ROUND((PI()*((D987+M987*2)^2)/4)*AY987,2),ROUND((D987+M987*2)*(F987+M987*2)*AY987,2))</f>
        <v>1.56</v>
      </c>
      <c r="BF987" s="572" t="n">
        <f aca="false">IF(($I987+M987-0.15)&lt;=2,($I987+M987+0.15),IF(($I987+M987)&lt;=3,2.35,($I987+M987+0.2)-0.85))</f>
        <v>1.38583</v>
      </c>
      <c r="BG987" s="572" t="n">
        <f aca="false">IF(D987&gt;2,(I987-F987-M987-0.11),IF(($I987+M987)&lt;=2,0,IF(($I987+M987)&gt;3,0.85,(I987+M987+0.2-BF987))))</f>
        <v>0</v>
      </c>
      <c r="BH987" s="572" t="n">
        <f aca="false">IF(D987&gt;2,ROUND(((1.42+0.4)+(0.91+0.4))*2*BG987,2),ROUND(AV987*AX987*BF987,2))</f>
        <v>2.72</v>
      </c>
      <c r="BI987" s="572" t="n">
        <f aca="false">ROUND(((PI()*0.9^2)/4)*BG987,2)</f>
        <v>0</v>
      </c>
      <c r="BJ987" s="550" t="n">
        <f aca="false">ROUND(BD987-BE987-BH987-BI987-BB987-BC987,2)</f>
        <v>12.02</v>
      </c>
      <c r="BK987" s="516"/>
    </row>
    <row r="988" customFormat="false" ht="14.25" hidden="false" customHeight="false" outlineLevel="0" collapsed="false">
      <c r="A988" s="503"/>
      <c r="B988" s="504"/>
      <c r="C988" s="604"/>
      <c r="D988" s="505"/>
      <c r="E988" s="505"/>
      <c r="F988" s="505"/>
      <c r="G988" s="505"/>
      <c r="H988" s="507"/>
      <c r="I988" s="508"/>
      <c r="J988" s="508"/>
      <c r="K988" s="508"/>
      <c r="L988" s="509"/>
      <c r="M988" s="510"/>
      <c r="N988" s="510"/>
      <c r="O988" s="509"/>
      <c r="P988" s="509"/>
      <c r="Q988" s="511"/>
      <c r="R988" s="511"/>
      <c r="S988" s="511"/>
      <c r="T988" s="511"/>
      <c r="U988" s="511"/>
      <c r="V988" s="512"/>
      <c r="W988" s="513"/>
      <c r="X988" s="518"/>
      <c r="Y988" s="505"/>
      <c r="Z988" s="551"/>
      <c r="AA988" s="505"/>
      <c r="AB988" s="552"/>
      <c r="AC988" s="553"/>
      <c r="AD988" s="553"/>
      <c r="AE988" s="554"/>
      <c r="AF988" s="554"/>
      <c r="AG988" s="551"/>
      <c r="AH988" s="555"/>
      <c r="AI988" s="555"/>
      <c r="AJ988" s="555"/>
      <c r="AK988" s="555"/>
      <c r="AL988" s="555"/>
      <c r="AM988" s="553"/>
      <c r="AN988" s="556"/>
      <c r="AO988" s="518"/>
      <c r="AP988" s="504"/>
      <c r="AQ988" s="604"/>
      <c r="AR988" s="505"/>
      <c r="AS988" s="505"/>
      <c r="AT988" s="505"/>
      <c r="AU988" s="507"/>
      <c r="AV988" s="505"/>
      <c r="AW988" s="551"/>
      <c r="AX988" s="505"/>
      <c r="AY988" s="510"/>
      <c r="AZ988" s="510"/>
      <c r="BA988" s="510"/>
      <c r="BB988" s="509"/>
      <c r="BC988" s="509"/>
      <c r="BD988" s="509"/>
      <c r="BE988" s="509"/>
      <c r="BF988" s="511"/>
      <c r="BG988" s="511"/>
      <c r="BH988" s="511"/>
      <c r="BI988" s="511"/>
      <c r="BJ988" s="515"/>
      <c r="BK988" s="516"/>
    </row>
    <row r="989" s="456" customFormat="true" ht="14.25" hidden="false" customHeight="false" outlineLevel="0" collapsed="false">
      <c r="A989" s="557" t="s">
        <v>2010</v>
      </c>
      <c r="B989" s="504"/>
      <c r="C989" s="504"/>
      <c r="D989" s="505"/>
      <c r="E989" s="505"/>
      <c r="F989" s="505"/>
      <c r="G989" s="506"/>
      <c r="H989" s="507"/>
      <c r="I989" s="508"/>
      <c r="J989" s="508"/>
      <c r="K989" s="508"/>
      <c r="L989" s="509"/>
      <c r="M989" s="510"/>
      <c r="N989" s="510"/>
      <c r="O989" s="509"/>
      <c r="P989" s="509"/>
      <c r="Q989" s="511"/>
      <c r="R989" s="511"/>
      <c r="S989" s="511"/>
      <c r="T989" s="511"/>
      <c r="U989" s="511"/>
      <c r="V989" s="512"/>
      <c r="W989" s="513"/>
      <c r="X989" s="528" t="str">
        <f aca="false">$A989</f>
        <v>RUA MAURICIO LAJE</v>
      </c>
      <c r="Y989" s="522"/>
      <c r="Z989" s="522"/>
      <c r="AA989" s="522"/>
      <c r="AB989" s="525"/>
      <c r="AC989" s="525"/>
      <c r="AD989" s="525"/>
      <c r="AE989" s="525"/>
      <c r="AF989" s="523"/>
      <c r="AG989" s="525"/>
      <c r="AH989" s="525"/>
      <c r="AI989" s="525"/>
      <c r="AJ989" s="525"/>
      <c r="AK989" s="525"/>
      <c r="AL989" s="525"/>
      <c r="AM989" s="525"/>
      <c r="AN989" s="527"/>
      <c r="AO989" s="557" t="str">
        <f aca="false">$A989</f>
        <v>RUA MAURICIO LAJE</v>
      </c>
      <c r="AP989" s="504"/>
      <c r="AQ989" s="504"/>
      <c r="AR989" s="505"/>
      <c r="AS989" s="505"/>
      <c r="AT989" s="505"/>
      <c r="AU989" s="507"/>
      <c r="AV989" s="506"/>
      <c r="AW989" s="506"/>
      <c r="AX989" s="506"/>
      <c r="AY989" s="510"/>
      <c r="AZ989" s="510"/>
      <c r="BA989" s="510"/>
      <c r="BB989" s="509"/>
      <c r="BC989" s="509"/>
      <c r="BD989" s="509"/>
      <c r="BE989" s="509"/>
      <c r="BF989" s="509"/>
      <c r="BG989" s="509"/>
      <c r="BH989" s="509"/>
      <c r="BI989" s="509"/>
      <c r="BJ989" s="515"/>
      <c r="BK989" s="516"/>
    </row>
    <row r="990" customFormat="false" ht="14.25" hidden="false" customHeight="false" outlineLevel="0" collapsed="false">
      <c r="A990" s="530" t="s">
        <v>2017</v>
      </c>
      <c r="B990" s="531" t="s">
        <v>10</v>
      </c>
      <c r="C990" s="569" t="s">
        <v>2016</v>
      </c>
      <c r="D990" s="533" t="n">
        <v>0.4</v>
      </c>
      <c r="E990" s="534"/>
      <c r="F990" s="534"/>
      <c r="G990" s="533" t="s">
        <v>1150</v>
      </c>
      <c r="H990" s="535" t="n">
        <v>25</v>
      </c>
      <c r="I990" s="536" t="n">
        <v>1</v>
      </c>
      <c r="J990" s="536" t="n">
        <v>1.1346</v>
      </c>
      <c r="K990" s="536" t="n">
        <v>0.315</v>
      </c>
      <c r="L990" s="537" t="n">
        <f aca="false">ROUND((I990+J990)/2,2)</f>
        <v>1.07</v>
      </c>
      <c r="M990" s="538" t="n">
        <f aca="false">IF(F990=0,ROUND($D990*0.1,2),IF(D990&gt;2.8,0.18,0.15))</f>
        <v>0.04</v>
      </c>
      <c r="N990" s="538" t="n">
        <f aca="false">IF(F990=0,IF(ROUND($D990/4,2),IF(ROUND(($D990*1.2)/6,2)&lt;0.1,0.1,ROUND(($D990*1.2)/6,2))),0.5)</f>
        <v>0.1</v>
      </c>
      <c r="O990" s="537" t="n">
        <f aca="false">L990+M990+N990</f>
        <v>1.21</v>
      </c>
      <c r="P990" s="537" t="n">
        <f aca="false">IF(O990&lt;2,(D990+M990*2)+0.6,(D990+M990*2)+0.6+ROUNDUP(O990-2,0)*0.1)</f>
        <v>1.08</v>
      </c>
      <c r="Q990" s="539" t="n">
        <f aca="false">IF($O990&lt;=$W$4,ROUND(IF($O990&lt;1.5,$O990*$H990*$P990,1.5*$H990*$P990),2),0)</f>
        <v>32.67</v>
      </c>
      <c r="R990" s="539" t="n">
        <f aca="false">IF($O990&gt;$W$4,ROUND(IF($O990&lt;1.5,$O990*$H990*$P990,1.5*$H990*$P990),2),0)</f>
        <v>0</v>
      </c>
      <c r="S990" s="539" t="n">
        <f aca="false">IF($O990&gt;$W$4,ROUND(IF($O990&lt;1.5,0,IF($O990&gt;3,1.5*$H990*$P990,($O990-1.5)*$H990*$P990)),2),0)</f>
        <v>0</v>
      </c>
      <c r="T990" s="539" t="n">
        <f aca="false">IF($O990&gt;$W$4,ROUND(IF($O990&lt;3,0,IF($O990&gt;4.5,1.5*$H990*$P990,($O990-3)*$H990*$P990)),2),0)</f>
        <v>0</v>
      </c>
      <c r="U990" s="539" t="n">
        <f aca="false">IF($O990&gt;$W$4,ROUND(IF($O990&lt;4.5,0,IF($O990&gt;6,($O990-4.5)*$H990*$P990,($O990-4.5)*$H990*$P990)),2),0)</f>
        <v>0</v>
      </c>
      <c r="V990" s="540" t="n">
        <f aca="false">IF($O990&gt;$W$4,IF($O990&lt;=4,ROUND($H990*($O990+0.5)*2,2),0),0)</f>
        <v>0</v>
      </c>
      <c r="W990" s="541" t="n">
        <f aca="false">IF($O990&gt;$W$4,IF($O990&gt;4,ROUND($H990*($O990+0.5)*2,2),0),0)</f>
        <v>0</v>
      </c>
      <c r="X990" s="530" t="str">
        <f aca="false">A990</f>
        <v>RRA</v>
      </c>
      <c r="Y990" s="533" t="n">
        <f aca="false">IF($D990=0.4,1.2,IF($D990=0.6,1.2,IF($D990=0.8,1.3,IF($D990=1,1.5,IF($D990=1.2,1.7,IF($D990&lt;=2,2,"--"))))))</f>
        <v>1.2</v>
      </c>
      <c r="Z990" s="542" t="s">
        <v>1151</v>
      </c>
      <c r="AA990" s="534" t="n">
        <f aca="false">Y990</f>
        <v>1.2</v>
      </c>
      <c r="AB990" s="543" t="n">
        <f aca="false">IF($Y990="--","--",I990)</f>
        <v>1</v>
      </c>
      <c r="AC990" s="544" t="n">
        <f aca="false">IF($Y990="--","--",IF(D990&gt;1.5,0.15,ROUND($D990*0.1,2)))</f>
        <v>0.04</v>
      </c>
      <c r="AD990" s="544" t="n">
        <f aca="false">IF($Y990="--","--",0.15)</f>
        <v>0.15</v>
      </c>
      <c r="AE990" s="545" t="n">
        <f aca="false">IF($Y990="--","--",ROUND(AB990+AC990+AD990,2))</f>
        <v>1.19</v>
      </c>
      <c r="AF990" s="545" t="n">
        <f aca="false">IF($Y990="--","--",IF($AB990&lt;=2,$Y990+1,($Y990+1)+ROUNDUP($AB990-2,0)*0.1))</f>
        <v>2.2</v>
      </c>
      <c r="AG990" s="546" t="n">
        <f aca="false">IF($D990=0.4,0.92,IF($D990=0.6,0.68,IF($D990=0.8,0.74,IF($D990=1,0.7,IF($D990=1.2,0.66,IF($D990=1.5,0.6,IF($D990&lt;=2,(2.4-(D990+0.3)),"--")))))))</f>
        <v>0.92</v>
      </c>
      <c r="AH990" s="547" t="n">
        <f aca="false">IF($Y990="--","--",IF($AE990&lt;=$W$4,ROUND(IF($AE990&lt;1.5,$AE990*$AF990*$AG990,1.5*$AF990*$AG990),2),0))</f>
        <v>2.41</v>
      </c>
      <c r="AI990" s="547" t="n">
        <f aca="false">IF($Y990="--","--",IF($AE990&gt;$W$4,ROUND(IF($AE990&lt;1.5,$AE990*$AF990*$AG990,1.5*$AF990*$AG990),2),0))</f>
        <v>0</v>
      </c>
      <c r="AJ990" s="547" t="n">
        <f aca="false">IF($Y990="--","--",IF($AE990&gt;$W$4,ROUND(IF($AE990&lt;1.5,0,IF($AE990&gt;3,1.5*$AF990*$AG990,($AE990-1.5)*$AF990*$AG990)),2),0))</f>
        <v>0</v>
      </c>
      <c r="AK990" s="547" t="n">
        <f aca="false">IF($Y990="--","--",IF($AE990&gt;$W$4,ROUND(IF($AE990&lt;3,0,IF($AE990&gt;4.5,1.5*$AF990*$AG990,($AE990-3)*$AF990*$AG990)),2),0))</f>
        <v>0</v>
      </c>
      <c r="AL990" s="547" t="n">
        <f aca="false">IF($Y990="--","--",IF($AE990&gt;$W$4,ROUND(IF($AE990&lt;4.5,0,IF($AE990&gt;6,($AE990-4.5)*$AF990*$AG990,($AE990-4.5)*$AF990*$AG990)),2),0))</f>
        <v>0</v>
      </c>
      <c r="AM990" s="544" t="n">
        <f aca="false">IF($Y990="--","--",IF($AE990&gt;$W$4,IF($AE990&lt;=4,ROUND(($AG990*4)*($AE990+0.5)*2,2),0),0))</f>
        <v>0</v>
      </c>
      <c r="AN990" s="548" t="n">
        <f aca="false">IF($Y990="--","--",IF($AE990&gt;$W$4,IF($AE990&gt;4,ROUND(($AG990*4)*($AE990+0.5)*2,2),0),0))</f>
        <v>0</v>
      </c>
      <c r="AO990" s="530" t="s">
        <v>2017</v>
      </c>
      <c r="AP990" s="531" t="s">
        <v>10</v>
      </c>
      <c r="AQ990" s="569" t="s">
        <v>2016</v>
      </c>
      <c r="AR990" s="533" t="n">
        <v>0.4</v>
      </c>
      <c r="AS990" s="534"/>
      <c r="AT990" s="534"/>
      <c r="AU990" s="535" t="n">
        <v>25</v>
      </c>
      <c r="AV990" s="533" t="n">
        <f aca="false">IF($Y990="--","--",Y990+0.2)</f>
        <v>1.4</v>
      </c>
      <c r="AW990" s="542" t="s">
        <v>1151</v>
      </c>
      <c r="AX990" s="534" t="n">
        <f aca="false">AV990</f>
        <v>1.4</v>
      </c>
      <c r="AY990" s="538" t="n">
        <f aca="false">IF(D990&gt;2,AU990,AU990-AV990)</f>
        <v>23.6</v>
      </c>
      <c r="AZ990" s="538" t="n">
        <f aca="false">N990</f>
        <v>0.1</v>
      </c>
      <c r="BA990" s="538" t="n">
        <f aca="false">P990</f>
        <v>1.08</v>
      </c>
      <c r="BB990" s="537" t="n">
        <f aca="false">IF(F990=0,IF(ROUND(AY990*(((N990*P990)+(((D990+M990*2)/6)*P990))-ROUND(((D990+M990*2)^2)*((PI()*96.379/(4*360))-((SIN((96.379/2)*PI()/180))*(COS((96.379/2)*PI()/180))/4)),4)),2),ROUND(AY990*(((N990*P990)+(((D990+M990*2)/4)*P990))-ROUND(((D990+M990*2)^2)*((PI()*120/(4*360))-((SIN((120/2)*PI()/180))*(COS((120/2)*PI()/180))/4)),4)),2)),0)</f>
        <v>4.77</v>
      </c>
      <c r="BC990" s="549" t="n">
        <f aca="false">IF(F990&gt;0,ROUND(AY990*N990*P990,2),0)</f>
        <v>0</v>
      </c>
      <c r="BD990" s="549" t="n">
        <f aca="false">SUM(Q990:U990,AH990:AL990)</f>
        <v>35.08</v>
      </c>
      <c r="BE990" s="549" t="n">
        <f aca="false">IF(F990=0,ROUND((PI()*((D990+M990*2)^2)/4)*AY990,2),ROUND((D990+M990*2)*(F990+M990*2)*AY990,2))</f>
        <v>4.27</v>
      </c>
      <c r="BF990" s="572" t="n">
        <f aca="false">IF(($I990+M990-0.15)&lt;=2,($I990+M990+0.15),IF(($I990+M990)&lt;=3,2.35,($I990+M990+0.2)-0.85))</f>
        <v>1.19</v>
      </c>
      <c r="BG990" s="572" t="n">
        <f aca="false">IF(D990&gt;2,(I990-F990-M990-0.11),IF(($I990+M990)&lt;=2,0,IF(($I990+M990)&gt;3,0.85,(I990+M990+0.2-BF990))))</f>
        <v>0</v>
      </c>
      <c r="BH990" s="572" t="n">
        <f aca="false">IF(D990&gt;2,ROUND(((1.42+0.4)+(0.91+0.4))*2*BG990,2),ROUND(AV990*AX990*BF990,2))</f>
        <v>2.33</v>
      </c>
      <c r="BI990" s="572" t="n">
        <f aca="false">ROUND(((PI()*0.9^2)/4)*BG990,2)</f>
        <v>0</v>
      </c>
      <c r="BJ990" s="550" t="n">
        <f aca="false">ROUND(BD990-BE990-BH990-BI990-BB990-BC990,2)</f>
        <v>23.71</v>
      </c>
      <c r="BK990" s="516"/>
    </row>
    <row r="991" customFormat="false" ht="14.25" hidden="false" customHeight="false" outlineLevel="0" collapsed="false">
      <c r="A991" s="503"/>
      <c r="B991" s="504"/>
      <c r="C991" s="604"/>
      <c r="D991" s="505"/>
      <c r="E991" s="505"/>
      <c r="F991" s="505"/>
      <c r="G991" s="505"/>
      <c r="H991" s="507"/>
      <c r="I991" s="508"/>
      <c r="J991" s="508"/>
      <c r="K991" s="508"/>
      <c r="L991" s="509"/>
      <c r="M991" s="510"/>
      <c r="N991" s="510"/>
      <c r="O991" s="509"/>
      <c r="P991" s="509"/>
      <c r="Q991" s="511"/>
      <c r="R991" s="511"/>
      <c r="S991" s="511"/>
      <c r="T991" s="511"/>
      <c r="U991" s="511"/>
      <c r="V991" s="512"/>
      <c r="W991" s="513"/>
      <c r="X991" s="503"/>
      <c r="Y991" s="505"/>
      <c r="Z991" s="551"/>
      <c r="AA991" s="505"/>
      <c r="AB991" s="552"/>
      <c r="AC991" s="553"/>
      <c r="AD991" s="553"/>
      <c r="AE991" s="554"/>
      <c r="AF991" s="554"/>
      <c r="AG991" s="551"/>
      <c r="AH991" s="555"/>
      <c r="AI991" s="555"/>
      <c r="AJ991" s="555"/>
      <c r="AK991" s="555"/>
      <c r="AL991" s="555"/>
      <c r="AM991" s="553"/>
      <c r="AN991" s="556"/>
      <c r="AO991" s="503"/>
      <c r="AP991" s="504"/>
      <c r="AQ991" s="604"/>
      <c r="AR991" s="505"/>
      <c r="AS991" s="505"/>
      <c r="AT991" s="505"/>
      <c r="AU991" s="507"/>
      <c r="AV991" s="505"/>
      <c r="AW991" s="551"/>
      <c r="AX991" s="505"/>
      <c r="AY991" s="510"/>
      <c r="AZ991" s="510"/>
      <c r="BA991" s="510"/>
      <c r="BB991" s="509"/>
      <c r="BC991" s="509"/>
      <c r="BD991" s="509"/>
      <c r="BE991" s="509"/>
      <c r="BF991" s="511"/>
      <c r="BG991" s="511"/>
      <c r="BH991" s="511"/>
      <c r="BI991" s="511"/>
      <c r="BJ991" s="515"/>
      <c r="BK991" s="516"/>
    </row>
    <row r="992" s="456" customFormat="true" ht="14.25" hidden="false" customHeight="false" outlineLevel="0" collapsed="false">
      <c r="A992" s="517" t="s">
        <v>2018</v>
      </c>
      <c r="B992" s="504"/>
      <c r="C992" s="504"/>
      <c r="D992" s="505"/>
      <c r="E992" s="505"/>
      <c r="F992" s="505"/>
      <c r="G992" s="506"/>
      <c r="H992" s="507"/>
      <c r="I992" s="508"/>
      <c r="J992" s="508"/>
      <c r="K992" s="508"/>
      <c r="L992" s="509"/>
      <c r="M992" s="510"/>
      <c r="N992" s="510"/>
      <c r="O992" s="509"/>
      <c r="P992" s="509"/>
      <c r="Q992" s="511"/>
      <c r="R992" s="511"/>
      <c r="S992" s="511"/>
      <c r="T992" s="511"/>
      <c r="U992" s="511"/>
      <c r="V992" s="512"/>
      <c r="W992" s="513"/>
      <c r="X992" s="518" t="str">
        <f aca="false">$A992</f>
        <v>BACIA RS - BACIA ROMANA (S)</v>
      </c>
      <c r="Y992" s="505"/>
      <c r="Z992" s="551"/>
      <c r="AA992" s="505"/>
      <c r="AB992" s="552"/>
      <c r="AC992" s="553"/>
      <c r="AD992" s="553"/>
      <c r="AE992" s="554"/>
      <c r="AF992" s="554"/>
      <c r="AG992" s="551"/>
      <c r="AH992" s="555"/>
      <c r="AI992" s="555"/>
      <c r="AJ992" s="555"/>
      <c r="AK992" s="555"/>
      <c r="AL992" s="555"/>
      <c r="AM992" s="553"/>
      <c r="AN992" s="556"/>
      <c r="AO992" s="518" t="str">
        <f aca="false">$A992</f>
        <v>BACIA RS - BACIA ROMANA (S)</v>
      </c>
      <c r="AP992" s="504"/>
      <c r="AQ992" s="504"/>
      <c r="AR992" s="505"/>
      <c r="AS992" s="505"/>
      <c r="AT992" s="505"/>
      <c r="AU992" s="507"/>
      <c r="AV992" s="506"/>
      <c r="AW992" s="506"/>
      <c r="AX992" s="506"/>
      <c r="AY992" s="510"/>
      <c r="AZ992" s="510"/>
      <c r="BA992" s="510"/>
      <c r="BB992" s="509"/>
      <c r="BC992" s="509"/>
      <c r="BD992" s="509"/>
      <c r="BE992" s="509"/>
      <c r="BF992" s="509"/>
      <c r="BG992" s="509"/>
      <c r="BH992" s="509"/>
      <c r="BI992" s="509"/>
      <c r="BJ992" s="515"/>
      <c r="BK992" s="516"/>
    </row>
    <row r="993" customFormat="false" ht="14.25" hidden="false" customHeight="false" outlineLevel="0" collapsed="false">
      <c r="A993" s="557" t="s">
        <v>2019</v>
      </c>
      <c r="B993" s="504"/>
      <c r="C993" s="504"/>
      <c r="D993" s="505"/>
      <c r="E993" s="505"/>
      <c r="F993" s="505"/>
      <c r="G993" s="506"/>
      <c r="H993" s="507"/>
      <c r="I993" s="508"/>
      <c r="J993" s="508"/>
      <c r="K993" s="508"/>
      <c r="L993" s="509"/>
      <c r="M993" s="510"/>
      <c r="N993" s="510"/>
      <c r="O993" s="509"/>
      <c r="P993" s="509"/>
      <c r="Q993" s="511"/>
      <c r="R993" s="511"/>
      <c r="S993" s="511"/>
      <c r="T993" s="511"/>
      <c r="U993" s="511"/>
      <c r="V993" s="512"/>
      <c r="W993" s="513"/>
      <c r="X993" s="528" t="str">
        <f aca="false">$A993</f>
        <v>RUA ADALGISA MONTEIRO</v>
      </c>
      <c r="Y993" s="522"/>
      <c r="Z993" s="522"/>
      <c r="AA993" s="522"/>
      <c r="AB993" s="525"/>
      <c r="AC993" s="525"/>
      <c r="AD993" s="525"/>
      <c r="AE993" s="525"/>
      <c r="AF993" s="523"/>
      <c r="AG993" s="525"/>
      <c r="AH993" s="525"/>
      <c r="AI993" s="525"/>
      <c r="AJ993" s="525"/>
      <c r="AK993" s="525"/>
      <c r="AL993" s="525"/>
      <c r="AM993" s="525"/>
      <c r="AN993" s="527"/>
      <c r="AO993" s="557" t="str">
        <f aca="false">$A993</f>
        <v>RUA ADALGISA MONTEIRO</v>
      </c>
      <c r="AP993" s="504"/>
      <c r="AQ993" s="504"/>
      <c r="AR993" s="505"/>
      <c r="AS993" s="505"/>
      <c r="AT993" s="505"/>
      <c r="AU993" s="507"/>
      <c r="AV993" s="506"/>
      <c r="AW993" s="506"/>
      <c r="AX993" s="506"/>
      <c r="AY993" s="510"/>
      <c r="AZ993" s="510"/>
      <c r="BA993" s="510"/>
      <c r="BB993" s="509"/>
      <c r="BC993" s="509"/>
      <c r="BD993" s="509"/>
      <c r="BE993" s="509"/>
      <c r="BF993" s="509"/>
      <c r="BG993" s="509"/>
      <c r="BH993" s="509"/>
      <c r="BI993" s="509"/>
      <c r="BJ993" s="515"/>
      <c r="BK993" s="516"/>
    </row>
    <row r="994" customFormat="false" ht="14.25" hidden="false" customHeight="false" outlineLevel="0" collapsed="false">
      <c r="A994" s="530" t="s">
        <v>2020</v>
      </c>
      <c r="B994" s="531" t="s">
        <v>10</v>
      </c>
      <c r="C994" s="569" t="s">
        <v>2021</v>
      </c>
      <c r="D994" s="533" t="n">
        <v>0.4</v>
      </c>
      <c r="E994" s="534"/>
      <c r="F994" s="534"/>
      <c r="G994" s="533" t="s">
        <v>1155</v>
      </c>
      <c r="H994" s="535" t="n">
        <v>30</v>
      </c>
      <c r="I994" s="536" t="n">
        <v>0.964</v>
      </c>
      <c r="J994" s="536" t="n">
        <v>0.961000000000001</v>
      </c>
      <c r="K994" s="536" t="n">
        <v>0.096</v>
      </c>
      <c r="L994" s="537" t="n">
        <f aca="false">ROUND((I994+J994)/2,2)</f>
        <v>0.96</v>
      </c>
      <c r="M994" s="538" t="n">
        <f aca="false">IF(F994=0,ROUND($D994*0.1,2),IF(D994&gt;2.8,0.18,0.15))</f>
        <v>0.04</v>
      </c>
      <c r="N994" s="538" t="n">
        <f aca="false">IF(F994=0,IF(ROUND($D994/4,2),IF(ROUND(($D994*1.2)/6,2)&lt;0.1,0.1,ROUND(($D994*1.2)/6,2))),0.5)</f>
        <v>0.1</v>
      </c>
      <c r="O994" s="537" t="n">
        <f aca="false">L994+M994+N994</f>
        <v>1.1</v>
      </c>
      <c r="P994" s="537" t="n">
        <f aca="false">IF(O994&lt;2,(D994+M994*2)+0.6,(D994+M994*2)+0.6+ROUNDUP(O994-2,0)*0.1)</f>
        <v>1.08</v>
      </c>
      <c r="Q994" s="539" t="n">
        <f aca="false">IF($O994&lt;=$W$4,ROUND(IF($O994&lt;1.5,$O994*$H994*$P994,1.5*$H994*$P994),2),0)</f>
        <v>35.64</v>
      </c>
      <c r="R994" s="539" t="n">
        <f aca="false">IF($O994&gt;$W$4,ROUND(IF($O994&lt;1.5,$O994*$H994*$P994,1.5*$H994*$P994),2),0)</f>
        <v>0</v>
      </c>
      <c r="S994" s="539" t="n">
        <f aca="false">IF($O994&gt;$W$4,ROUND(IF($O994&lt;1.5,0,IF($O994&gt;3,1.5*$H994*$P994,($O994-1.5)*$H994*$P994)),2),0)</f>
        <v>0</v>
      </c>
      <c r="T994" s="539" t="n">
        <f aca="false">IF($O994&gt;$W$4,ROUND(IF($O994&lt;3,0,IF($O994&gt;4.5,1.5*$H994*$P994,($O994-3)*$H994*$P994)),2),0)</f>
        <v>0</v>
      </c>
      <c r="U994" s="539" t="n">
        <f aca="false">IF($O994&gt;$W$4,ROUND(IF($O994&lt;4.5,0,IF($O994&gt;6,($O994-4.5)*$H994*$P994,($O994-4.5)*$H994*$P994)),2),0)</f>
        <v>0</v>
      </c>
      <c r="V994" s="540" t="n">
        <f aca="false">IF($O994&gt;$W$4,IF($O994&lt;=4,ROUND($H994*($O994+0.5)*2,2),0),0)</f>
        <v>0</v>
      </c>
      <c r="W994" s="541" t="n">
        <f aca="false">IF($O994&gt;$W$4,IF($O994&gt;4,ROUND($H994*($O994+0.5)*2,2),0),0)</f>
        <v>0</v>
      </c>
      <c r="X994" s="530" t="str">
        <f aca="false">A994</f>
        <v>RS1</v>
      </c>
      <c r="Y994" s="533" t="n">
        <f aca="false">IF($D994=0.4,1.2,IF($D994=0.6,1.2,IF($D994=0.8,1.3,IF($D994=1,1.5,IF($D994=1.2,1.7,IF($D994&lt;=2,2,"--"))))))</f>
        <v>1.2</v>
      </c>
      <c r="Z994" s="542" t="s">
        <v>1151</v>
      </c>
      <c r="AA994" s="534" t="n">
        <f aca="false">Y994</f>
        <v>1.2</v>
      </c>
      <c r="AB994" s="543" t="n">
        <f aca="false">IF($Y994="--","--",I994)</f>
        <v>0.964</v>
      </c>
      <c r="AC994" s="544" t="n">
        <f aca="false">IF($Y994="--","--",IF(D994&gt;1.5,0.15,ROUND($D994*0.1,2)))</f>
        <v>0.04</v>
      </c>
      <c r="AD994" s="544" t="n">
        <f aca="false">IF($Y994="--","--",0.15)</f>
        <v>0.15</v>
      </c>
      <c r="AE994" s="545" t="n">
        <f aca="false">IF($Y994="--","--",ROUND(AB994+AC994+AD994,2))</f>
        <v>1.15</v>
      </c>
      <c r="AF994" s="545" t="n">
        <f aca="false">IF($Y994="--","--",IF($AB994&lt;=2,$Y994+1,($Y994+1)+ROUNDUP($AB994-2,0)*0.1))</f>
        <v>2.2</v>
      </c>
      <c r="AG994" s="546" t="n">
        <f aca="false">IF($D994=0.4,0.92,IF($D994=0.6,0.68,IF($D994=0.8,0.74,IF($D994=1,0.7,IF($D994=1.2,0.66,IF($D994=1.5,0.6,IF($D994&lt;=2,(2.4-(D994+0.3)),"--")))))))</f>
        <v>0.92</v>
      </c>
      <c r="AH994" s="547" t="n">
        <f aca="false">IF($Y994="--","--",IF($AE994&lt;=$W$4,ROUND(IF($AE994&lt;1.5,$AE994*$AF994*$AG994,1.5*$AF994*$AG994),2),0))</f>
        <v>2.33</v>
      </c>
      <c r="AI994" s="547" t="n">
        <f aca="false">IF($Y994="--","--",IF($AE994&gt;$W$4,ROUND(IF($AE994&lt;1.5,$AE994*$AF994*$AG994,1.5*$AF994*$AG994),2),0))</f>
        <v>0</v>
      </c>
      <c r="AJ994" s="547" t="n">
        <f aca="false">IF($Y994="--","--",IF($AE994&gt;$W$4,ROUND(IF($AE994&lt;1.5,0,IF($AE994&gt;3,1.5*$AF994*$AG994,($AE994-1.5)*$AF994*$AG994)),2),0))</f>
        <v>0</v>
      </c>
      <c r="AK994" s="547" t="n">
        <f aca="false">IF($Y994="--","--",IF($AE994&gt;$W$4,ROUND(IF($AE994&lt;3,0,IF($AE994&gt;4.5,1.5*$AF994*$AG994,($AE994-3)*$AF994*$AG994)),2),0))</f>
        <v>0</v>
      </c>
      <c r="AL994" s="547" t="n">
        <f aca="false">IF($Y994="--","--",IF($AE994&gt;$W$4,ROUND(IF($AE994&lt;4.5,0,IF($AE994&gt;6,($AE994-4.5)*$AF994*$AG994,($AE994-4.5)*$AF994*$AG994)),2),0))</f>
        <v>0</v>
      </c>
      <c r="AM994" s="544" t="n">
        <f aca="false">IF($Y994="--","--",IF($AE994&gt;$W$4,IF($AE994&lt;=4,ROUND(($AG994*4)*($AE994+0.5)*2,2),0),0))</f>
        <v>0</v>
      </c>
      <c r="AN994" s="548" t="n">
        <f aca="false">IF($Y994="--","--",IF($AE994&gt;$W$4,IF($AE994&gt;4,ROUND(($AG994*4)*($AE994+0.5)*2,2),0),0))</f>
        <v>0</v>
      </c>
      <c r="AO994" s="530" t="s">
        <v>2020</v>
      </c>
      <c r="AP994" s="531" t="s">
        <v>10</v>
      </c>
      <c r="AQ994" s="569" t="s">
        <v>2021</v>
      </c>
      <c r="AR994" s="533" t="n">
        <v>0.4</v>
      </c>
      <c r="AS994" s="534"/>
      <c r="AT994" s="534"/>
      <c r="AU994" s="535" t="n">
        <v>30</v>
      </c>
      <c r="AV994" s="533" t="n">
        <f aca="false">IF($Y994="--","--",Y994+0.2)</f>
        <v>1.4</v>
      </c>
      <c r="AW994" s="542" t="s">
        <v>1151</v>
      </c>
      <c r="AX994" s="534" t="n">
        <f aca="false">AV994</f>
        <v>1.4</v>
      </c>
      <c r="AY994" s="538" t="n">
        <f aca="false">IF(D994&gt;2,AU994,AU994-AV994)</f>
        <v>28.6</v>
      </c>
      <c r="AZ994" s="538" t="n">
        <f aca="false">N994</f>
        <v>0.1</v>
      </c>
      <c r="BA994" s="538" t="n">
        <f aca="false">P994</f>
        <v>1.08</v>
      </c>
      <c r="BB994" s="537" t="n">
        <f aca="false">IF(F994=0,IF(ROUND(AY994*(((N994*P994)+(((D994+M994*2)/6)*P994))-ROUND(((D994+M994*2)^2)*((PI()*96.379/(4*360))-((SIN((96.379/2)*PI()/180))*(COS((96.379/2)*PI()/180))/4)),4)),2),ROUND(AY994*(((N994*P994)+(((D994+M994*2)/4)*P994))-ROUND(((D994+M994*2)^2)*((PI()*120/(4*360))-((SIN((120/2)*PI()/180))*(COS((120/2)*PI()/180))/4)),4)),2)),0)</f>
        <v>5.78</v>
      </c>
      <c r="BC994" s="549" t="n">
        <f aca="false">IF(F994&gt;0,ROUND(AY994*N994*P994,2),0)</f>
        <v>0</v>
      </c>
      <c r="BD994" s="549" t="n">
        <f aca="false">SUM(Q994:U994,AH994:AL994)</f>
        <v>37.97</v>
      </c>
      <c r="BE994" s="549" t="n">
        <f aca="false">IF(F994=0,ROUND((PI()*((D994+M994*2)^2)/4)*AY994,2),ROUND((D994+M994*2)*(F994+M994*2)*AY994,2))</f>
        <v>5.18</v>
      </c>
      <c r="BF994" s="572" t="n">
        <f aca="false">IF(($I994+M994-0.15)&lt;=2,($I994+M994+0.15),IF(($I994+M994)&lt;=3,2.35,($I994+M994+0.2)-0.85))</f>
        <v>1.154</v>
      </c>
      <c r="BG994" s="572" t="n">
        <f aca="false">IF(D994&gt;2,(I994-F994-M994-0.11),IF(($I994+M994)&lt;=2,0,IF(($I994+M994)&gt;3,0.85,(I994+M994+0.2-BF994))))</f>
        <v>0</v>
      </c>
      <c r="BH994" s="572" t="n">
        <f aca="false">IF(D994&gt;2,ROUND(((1.42+0.4)+(0.91+0.4))*2*BG994,2),ROUND(AV994*AX994*BF994,2))</f>
        <v>2.26</v>
      </c>
      <c r="BI994" s="572" t="n">
        <f aca="false">ROUND(((PI()*0.9^2)/4)*BG994,2)</f>
        <v>0</v>
      </c>
      <c r="BJ994" s="550" t="n">
        <f aca="false">ROUND(BD994-BE994-BH994-BI994-BB994-BC994,2)</f>
        <v>24.75</v>
      </c>
      <c r="BK994" s="516"/>
    </row>
    <row r="995" customFormat="false" ht="14.25" hidden="false" customHeight="false" outlineLevel="0" collapsed="false">
      <c r="A995" s="558" t="s">
        <v>2021</v>
      </c>
      <c r="B995" s="570" t="s">
        <v>10</v>
      </c>
      <c r="C995" s="571" t="s">
        <v>2022</v>
      </c>
      <c r="D995" s="560" t="n">
        <v>0.4</v>
      </c>
      <c r="E995" s="561"/>
      <c r="F995" s="561"/>
      <c r="G995" s="560" t="s">
        <v>1150</v>
      </c>
      <c r="H995" s="562" t="n">
        <v>22</v>
      </c>
      <c r="I995" s="563" t="n">
        <v>1.057</v>
      </c>
      <c r="J995" s="563" t="n">
        <v>1.0348</v>
      </c>
      <c r="K995" s="536" t="n">
        <v>0</v>
      </c>
      <c r="L995" s="537" t="n">
        <f aca="false">ROUND((I995+J995)/2,2)</f>
        <v>1.05</v>
      </c>
      <c r="M995" s="538" t="n">
        <f aca="false">IF(F995=0,ROUND($D995*0.1,2),IF(D995&gt;2.8,0.18,0.15))</f>
        <v>0.04</v>
      </c>
      <c r="N995" s="538" t="n">
        <f aca="false">IF(F995=0,IF(ROUND($D995/4,2),IF(ROUND(($D995*1.2)/6,2)&lt;0.1,0.1,ROUND(($D995*1.2)/6,2))),0.5)</f>
        <v>0.1</v>
      </c>
      <c r="O995" s="537" t="n">
        <f aca="false">L995+M995+N995</f>
        <v>1.19</v>
      </c>
      <c r="P995" s="537" t="n">
        <f aca="false">IF(O995&lt;2,(D995+M995*2)+0.6,(D995+M995*2)+0.6+ROUNDUP(O995-2,0)*0.1)</f>
        <v>1.08</v>
      </c>
      <c r="Q995" s="539" t="n">
        <f aca="false">IF($O995&lt;=$W$4,ROUND(IF($O995&lt;1.5,$O995*$H995*$P995,1.5*$H995*$P995),2),0)</f>
        <v>28.27</v>
      </c>
      <c r="R995" s="539" t="n">
        <f aca="false">IF($O995&gt;$W$4,ROUND(IF($O995&lt;1.5,$O995*$H995*$P995,1.5*$H995*$P995),2),0)</f>
        <v>0</v>
      </c>
      <c r="S995" s="539" t="n">
        <f aca="false">IF($O995&gt;$W$4,ROUND(IF($O995&lt;1.5,0,IF($O995&gt;3,1.5*$H995*$P995,($O995-1.5)*$H995*$P995)),2),0)</f>
        <v>0</v>
      </c>
      <c r="T995" s="539" t="n">
        <f aca="false">IF($O995&gt;$W$4,ROUND(IF($O995&lt;3,0,IF($O995&gt;4.5,1.5*$H995*$P995,($O995-3)*$H995*$P995)),2),0)</f>
        <v>0</v>
      </c>
      <c r="U995" s="539" t="n">
        <f aca="false">IF($O995&gt;$W$4,ROUND(IF($O995&lt;4.5,0,IF($O995&gt;6,($O995-4.5)*$H995*$P995,($O995-4.5)*$H995*$P995)),2),0)</f>
        <v>0</v>
      </c>
      <c r="V995" s="540" t="n">
        <f aca="false">IF($O995&gt;$W$4,IF($O995&lt;=4,ROUND($H995*($O995+0.5)*2,2),0),0)</f>
        <v>0</v>
      </c>
      <c r="W995" s="541" t="n">
        <f aca="false">IF($O995&gt;$W$4,IF($O995&gt;4,ROUND($H995*($O995+0.5)*2,2),0),0)</f>
        <v>0</v>
      </c>
      <c r="X995" s="558" t="str">
        <f aca="false">A995</f>
        <v>RS2</v>
      </c>
      <c r="Y995" s="560" t="n">
        <f aca="false">IF($D995=0.4,1.2,IF($D995=0.6,1.2,IF($D995=0.8,1.3,IF($D995=1,1.5,IF($D995=1.2,1.7,IF($D995&lt;=2,2,"--"))))))</f>
        <v>1.2</v>
      </c>
      <c r="Z995" s="564" t="s">
        <v>1151</v>
      </c>
      <c r="AA995" s="561" t="n">
        <f aca="false">Y995</f>
        <v>1.2</v>
      </c>
      <c r="AB995" s="543" t="n">
        <f aca="false">IF($Y995="--","--",I995)</f>
        <v>1.057</v>
      </c>
      <c r="AC995" s="544" t="n">
        <f aca="false">IF($Y995="--","--",IF(D995&gt;1.5,0.15,ROUND($D995*0.1,2)))</f>
        <v>0.04</v>
      </c>
      <c r="AD995" s="544" t="n">
        <f aca="false">IF($Y995="--","--",0.15)</f>
        <v>0.15</v>
      </c>
      <c r="AE995" s="545" t="n">
        <f aca="false">IF($Y995="--","--",ROUND(AB995+AC995+AD995,2))</f>
        <v>1.25</v>
      </c>
      <c r="AF995" s="565" t="n">
        <f aca="false">IF($Y995="--","--",IF($AB995&lt;=2,$Y995+1,($Y995+1)+ROUNDUP($AB995-2,0)*0.1))</f>
        <v>2.2</v>
      </c>
      <c r="AG995" s="566" t="n">
        <f aca="false">IF($D995=0.4,0.92,IF($D995=0.6,0.68,IF($D995=0.8,0.74,IF($D995=1,0.7,IF($D995=1.2,0.66,IF($D995=1.5,0.6,IF($D995&lt;=2,(2.4-(D995+0.3)),"--")))))))</f>
        <v>0.92</v>
      </c>
      <c r="AH995" s="547" t="n">
        <f aca="false">IF($Y995="--","--",IF($AE995&lt;=$W$4,ROUND(IF($AE995&lt;1.5,$AE995*$AF995*$AG995,1.5*$AF995*$AG995),2),0))</f>
        <v>2.53</v>
      </c>
      <c r="AI995" s="547" t="n">
        <f aca="false">IF($Y995="--","--",IF($AE995&gt;$W$4,ROUND(IF($AE995&lt;1.5,$AE995*$AF995*$AG995,1.5*$AF995*$AG995),2),0))</f>
        <v>0</v>
      </c>
      <c r="AJ995" s="547" t="n">
        <f aca="false">IF($Y995="--","--",IF($AE995&gt;$W$4,ROUND(IF($AE995&lt;1.5,0,IF($AE995&gt;3,1.5*$AF995*$AG995,($AE995-1.5)*$AF995*$AG995)),2),0))</f>
        <v>0</v>
      </c>
      <c r="AK995" s="547" t="n">
        <f aca="false">IF($Y995="--","--",IF($AE995&gt;$W$4,ROUND(IF($AE995&lt;3,0,IF($AE995&gt;4.5,1.5*$AF995*$AG995,($AE995-3)*$AF995*$AG995)),2),0))</f>
        <v>0</v>
      </c>
      <c r="AL995" s="547" t="n">
        <f aca="false">IF($Y995="--","--",IF($AE995&gt;$W$4,ROUND(IF($AE995&lt;4.5,0,IF($AE995&gt;6,($AE995-4.5)*$AF995*$AG995,($AE995-4.5)*$AF995*$AG995)),2),0))</f>
        <v>0</v>
      </c>
      <c r="AM995" s="544" t="n">
        <f aca="false">IF($Y995="--","--",IF($AE995&gt;$W$4,IF($AE995&lt;=4,ROUND(($AG995*4)*($AE995+0.5)*2,2),0),0))</f>
        <v>0</v>
      </c>
      <c r="AN995" s="548" t="n">
        <f aca="false">IF($Y995="--","--",IF($AE995&gt;$W$4,IF($AE995&gt;4,ROUND(($AG995*4)*($AE995+0.5)*2,2),0),0))</f>
        <v>0</v>
      </c>
      <c r="AO995" s="558" t="s">
        <v>2021</v>
      </c>
      <c r="AP995" s="570" t="s">
        <v>10</v>
      </c>
      <c r="AQ995" s="571" t="s">
        <v>2022</v>
      </c>
      <c r="AR995" s="560" t="n">
        <v>0.4</v>
      </c>
      <c r="AS995" s="561"/>
      <c r="AT995" s="561"/>
      <c r="AU995" s="562" t="n">
        <v>22</v>
      </c>
      <c r="AV995" s="560" t="n">
        <f aca="false">IF($Y995="--","--",Y995+0.2)</f>
        <v>1.4</v>
      </c>
      <c r="AW995" s="564" t="s">
        <v>1151</v>
      </c>
      <c r="AX995" s="561" t="n">
        <f aca="false">AV995</f>
        <v>1.4</v>
      </c>
      <c r="AY995" s="538" t="n">
        <f aca="false">IF(D995&gt;2,AU995,AU995-AV995)</f>
        <v>20.6</v>
      </c>
      <c r="AZ995" s="538" t="n">
        <f aca="false">N995</f>
        <v>0.1</v>
      </c>
      <c r="BA995" s="538" t="n">
        <f aca="false">P995</f>
        <v>1.08</v>
      </c>
      <c r="BB995" s="537" t="n">
        <f aca="false">IF(F995=0,IF(ROUND(AY995*(((N995*P995)+(((D995+M995*2)/6)*P995))-ROUND(((D995+M995*2)^2)*((PI()*96.379/(4*360))-((SIN((96.379/2)*PI()/180))*(COS((96.379/2)*PI()/180))/4)),4)),2),ROUND(AY995*(((N995*P995)+(((D995+M995*2)/4)*P995))-ROUND(((D995+M995*2)^2)*((PI()*120/(4*360))-((SIN((120/2)*PI()/180))*(COS((120/2)*PI()/180))/4)),4)),2)),0)</f>
        <v>4.17</v>
      </c>
      <c r="BC995" s="549" t="n">
        <f aca="false">IF(F995&gt;0,ROUND(AY995*N995*P995,2),0)</f>
        <v>0</v>
      </c>
      <c r="BD995" s="549" t="n">
        <f aca="false">SUM(Q995:U995,AH995:AL995)</f>
        <v>30.8</v>
      </c>
      <c r="BE995" s="549" t="n">
        <f aca="false">IF(F995=0,ROUND((PI()*((D995+M995*2)^2)/4)*AY995,2),ROUND((D995+M995*2)*(F995+M995*2)*AY995,2))</f>
        <v>3.73</v>
      </c>
      <c r="BF995" s="572" t="n">
        <f aca="false">IF(($I995+M995-0.15)&lt;=2,($I995+M995+0.15),IF(($I995+M995)&lt;=3,2.35,($I995+M995+0.2)-0.85))</f>
        <v>1.247</v>
      </c>
      <c r="BG995" s="572" t="n">
        <f aca="false">IF(D995&gt;2,(I995-F995-M995-0.11),IF(($I995+M995)&lt;=2,0,IF(($I995+M995)&gt;3,0.85,(I995+M995+0.2-BF995))))</f>
        <v>0</v>
      </c>
      <c r="BH995" s="572" t="n">
        <f aca="false">IF(D995&gt;2,ROUND(((1.42+0.4)+(0.91+0.4))*2*BG995,2),ROUND(AV995*AX995*BF995,2))</f>
        <v>2.44</v>
      </c>
      <c r="BI995" s="572" t="n">
        <f aca="false">ROUND(((PI()*0.9^2)/4)*BG995,2)</f>
        <v>0</v>
      </c>
      <c r="BJ995" s="550" t="n">
        <f aca="false">ROUND(BD995-BE995-BH995-BI995-BB995-BC995,2)</f>
        <v>20.46</v>
      </c>
      <c r="BK995" s="516"/>
    </row>
    <row r="996" customFormat="false" ht="14.25" hidden="false" customHeight="false" outlineLevel="0" collapsed="false">
      <c r="A996" s="558" t="s">
        <v>2022</v>
      </c>
      <c r="B996" s="570" t="s">
        <v>10</v>
      </c>
      <c r="C996" s="571" t="s">
        <v>2023</v>
      </c>
      <c r="D996" s="560" t="n">
        <v>0.4</v>
      </c>
      <c r="E996" s="561"/>
      <c r="F996" s="561"/>
      <c r="G996" s="560" t="s">
        <v>1150</v>
      </c>
      <c r="H996" s="562" t="n">
        <v>18</v>
      </c>
      <c r="I996" s="563" t="n">
        <v>1.0348</v>
      </c>
      <c r="J996" s="563" t="n">
        <v>1.158</v>
      </c>
      <c r="K996" s="536" t="n">
        <v>0</v>
      </c>
      <c r="L996" s="537" t="n">
        <f aca="false">ROUND((I996+J996)/2,2)</f>
        <v>1.1</v>
      </c>
      <c r="M996" s="538" t="n">
        <f aca="false">IF(F996=0,ROUND($D996*0.1,2),IF(D996&gt;2.8,0.18,0.15))</f>
        <v>0.04</v>
      </c>
      <c r="N996" s="538" t="n">
        <f aca="false">IF(F996=0,IF(ROUND($D996/4,2),IF(ROUND(($D996*1.2)/6,2)&lt;0.1,0.1,ROUND(($D996*1.2)/6,2))),0.5)</f>
        <v>0.1</v>
      </c>
      <c r="O996" s="537" t="n">
        <f aca="false">L996+M996+N996</f>
        <v>1.24</v>
      </c>
      <c r="P996" s="537" t="n">
        <f aca="false">IF(O996&lt;2,(D996+M996*2)+0.6,(D996+M996*2)+0.6+ROUNDUP(O996-2,0)*0.1)</f>
        <v>1.08</v>
      </c>
      <c r="Q996" s="539" t="n">
        <f aca="false">IF($O996&lt;=$W$4,ROUND(IF($O996&lt;1.5,$O996*$H996*$P996,1.5*$H996*$P996),2),0)</f>
        <v>24.11</v>
      </c>
      <c r="R996" s="539" t="n">
        <f aca="false">IF($O996&gt;$W$4,ROUND(IF($O996&lt;1.5,$O996*$H996*$P996,1.5*$H996*$P996),2),0)</f>
        <v>0</v>
      </c>
      <c r="S996" s="539" t="n">
        <f aca="false">IF($O996&gt;$W$4,ROUND(IF($O996&lt;1.5,0,IF($O996&gt;3,1.5*$H996*$P996,($O996-1.5)*$H996*$P996)),2),0)</f>
        <v>0</v>
      </c>
      <c r="T996" s="539" t="n">
        <f aca="false">IF($O996&gt;$W$4,ROUND(IF($O996&lt;3,0,IF($O996&gt;4.5,1.5*$H996*$P996,($O996-3)*$H996*$P996)),2),0)</f>
        <v>0</v>
      </c>
      <c r="U996" s="539" t="n">
        <f aca="false">IF($O996&gt;$W$4,ROUND(IF($O996&lt;4.5,0,IF($O996&gt;6,($O996-4.5)*$H996*$P996,($O996-4.5)*$H996*$P996)),2),0)</f>
        <v>0</v>
      </c>
      <c r="V996" s="540" t="n">
        <f aca="false">IF($O996&gt;$W$4,IF($O996&lt;=4,ROUND($H996*($O996+0.5)*2,2),0),0)</f>
        <v>0</v>
      </c>
      <c r="W996" s="541" t="n">
        <f aca="false">IF($O996&gt;$W$4,IF($O996&gt;4,ROUND($H996*($O996+0.5)*2,2),0),0)</f>
        <v>0</v>
      </c>
      <c r="X996" s="558" t="str">
        <f aca="false">A996</f>
        <v>RS3</v>
      </c>
      <c r="Y996" s="560" t="n">
        <f aca="false">IF($D996=0.4,1.2,IF($D996=0.6,1.2,IF($D996=0.8,1.3,IF($D996=1,1.5,IF($D996=1.2,1.7,IF($D996&lt;=2,2,"--"))))))</f>
        <v>1.2</v>
      </c>
      <c r="Z996" s="564" t="s">
        <v>1151</v>
      </c>
      <c r="AA996" s="561" t="n">
        <f aca="false">Y996</f>
        <v>1.2</v>
      </c>
      <c r="AB996" s="543" t="n">
        <f aca="false">IF($Y996="--","--",I996)</f>
        <v>1.0348</v>
      </c>
      <c r="AC996" s="544" t="n">
        <f aca="false">IF($Y996="--","--",IF(D996&gt;1.5,0.15,ROUND($D996*0.1,2)))</f>
        <v>0.04</v>
      </c>
      <c r="AD996" s="544" t="n">
        <f aca="false">IF($Y996="--","--",0.15)</f>
        <v>0.15</v>
      </c>
      <c r="AE996" s="545" t="n">
        <f aca="false">IF($Y996="--","--",ROUND(AB996+AC996+AD996,2))</f>
        <v>1.22</v>
      </c>
      <c r="AF996" s="565" t="n">
        <f aca="false">IF($Y996="--","--",IF($AB996&lt;=2,$Y996+1,($Y996+1)+ROUNDUP($AB996-2,0)*0.1))</f>
        <v>2.2</v>
      </c>
      <c r="AG996" s="566" t="n">
        <f aca="false">IF($D996=0.4,0.92,IF($D996=0.6,0.68,IF($D996=0.8,0.74,IF($D996=1,0.7,IF($D996=1.2,0.66,IF($D996=1.5,0.6,IF($D996&lt;=2,(2.4-(D996+0.3)),"--")))))))</f>
        <v>0.92</v>
      </c>
      <c r="AH996" s="547" t="n">
        <f aca="false">IF($Y996="--","--",IF($AE996&lt;=$W$4,ROUND(IF($AE996&lt;1.5,$AE996*$AF996*$AG996,1.5*$AF996*$AG996),2),0))</f>
        <v>2.47</v>
      </c>
      <c r="AI996" s="547" t="n">
        <f aca="false">IF($Y996="--","--",IF($AE996&gt;$W$4,ROUND(IF($AE996&lt;1.5,$AE996*$AF996*$AG996,1.5*$AF996*$AG996),2),0))</f>
        <v>0</v>
      </c>
      <c r="AJ996" s="547" t="n">
        <f aca="false">IF($Y996="--","--",IF($AE996&gt;$W$4,ROUND(IF($AE996&lt;1.5,0,IF($AE996&gt;3,1.5*$AF996*$AG996,($AE996-1.5)*$AF996*$AG996)),2),0))</f>
        <v>0</v>
      </c>
      <c r="AK996" s="547" t="n">
        <f aca="false">IF($Y996="--","--",IF($AE996&gt;$W$4,ROUND(IF($AE996&lt;3,0,IF($AE996&gt;4.5,1.5*$AF996*$AG996,($AE996-3)*$AF996*$AG996)),2),0))</f>
        <v>0</v>
      </c>
      <c r="AL996" s="547" t="n">
        <f aca="false">IF($Y996="--","--",IF($AE996&gt;$W$4,ROUND(IF($AE996&lt;4.5,0,IF($AE996&gt;6,($AE996-4.5)*$AF996*$AG996,($AE996-4.5)*$AF996*$AG996)),2),0))</f>
        <v>0</v>
      </c>
      <c r="AM996" s="544" t="n">
        <f aca="false">IF($Y996="--","--",IF($AE996&gt;$W$4,IF($AE996&lt;=4,ROUND(($AG996*4)*($AE996+0.5)*2,2),0),0))</f>
        <v>0</v>
      </c>
      <c r="AN996" s="548" t="n">
        <f aca="false">IF($Y996="--","--",IF($AE996&gt;$W$4,IF($AE996&gt;4,ROUND(($AG996*4)*($AE996+0.5)*2,2),0),0))</f>
        <v>0</v>
      </c>
      <c r="AO996" s="558" t="s">
        <v>2022</v>
      </c>
      <c r="AP996" s="570" t="s">
        <v>10</v>
      </c>
      <c r="AQ996" s="571" t="s">
        <v>2023</v>
      </c>
      <c r="AR996" s="560" t="n">
        <v>0.4</v>
      </c>
      <c r="AS996" s="561"/>
      <c r="AT996" s="561"/>
      <c r="AU996" s="562" t="n">
        <v>18</v>
      </c>
      <c r="AV996" s="560" t="n">
        <f aca="false">IF($Y996="--","--",Y996+0.2)</f>
        <v>1.4</v>
      </c>
      <c r="AW996" s="564" t="s">
        <v>1151</v>
      </c>
      <c r="AX996" s="561" t="n">
        <f aca="false">AV996</f>
        <v>1.4</v>
      </c>
      <c r="AY996" s="538" t="n">
        <f aca="false">IF(D996&gt;2,AU996,AU996-AV996)</f>
        <v>16.6</v>
      </c>
      <c r="AZ996" s="538" t="n">
        <f aca="false">N996</f>
        <v>0.1</v>
      </c>
      <c r="BA996" s="538" t="n">
        <f aca="false">P996</f>
        <v>1.08</v>
      </c>
      <c r="BB996" s="537" t="n">
        <f aca="false">IF(F996=0,IF(ROUND(AY996*(((N996*P996)+(((D996+M996*2)/6)*P996))-ROUND(((D996+M996*2)^2)*((PI()*96.379/(4*360))-((SIN((96.379/2)*PI()/180))*(COS((96.379/2)*PI()/180))/4)),4)),2),ROUND(AY996*(((N996*P996)+(((D996+M996*2)/4)*P996))-ROUND(((D996+M996*2)^2)*((PI()*120/(4*360))-((SIN((120/2)*PI()/180))*(COS((120/2)*PI()/180))/4)),4)),2)),0)</f>
        <v>3.36</v>
      </c>
      <c r="BC996" s="549" t="n">
        <f aca="false">IF(F996&gt;0,ROUND(AY996*N996*P996,2),0)</f>
        <v>0</v>
      </c>
      <c r="BD996" s="549" t="n">
        <f aca="false">SUM(Q996:U996,AH996:AL996)</f>
        <v>26.58</v>
      </c>
      <c r="BE996" s="549" t="n">
        <f aca="false">IF(F996=0,ROUND((PI()*((D996+M996*2)^2)/4)*AY996,2),ROUND((D996+M996*2)*(F996+M996*2)*AY996,2))</f>
        <v>3</v>
      </c>
      <c r="BF996" s="572" t="n">
        <f aca="false">IF(($I996+M996-0.15)&lt;=2,($I996+M996+0.15),IF(($I996+M996)&lt;=3,2.35,($I996+M996+0.2)-0.85))</f>
        <v>1.2248</v>
      </c>
      <c r="BG996" s="572" t="n">
        <f aca="false">IF(D996&gt;2,(I996-F996-M996-0.11),IF(($I996+M996)&lt;=2,0,IF(($I996+M996)&gt;3,0.85,(I996+M996+0.2-BF996))))</f>
        <v>0</v>
      </c>
      <c r="BH996" s="572" t="n">
        <f aca="false">IF(D996&gt;2,ROUND(((1.42+0.4)+(0.91+0.4))*2*BG996,2),ROUND(AV996*AX996*BF996,2))</f>
        <v>2.4</v>
      </c>
      <c r="BI996" s="572" t="n">
        <f aca="false">ROUND(((PI()*0.9^2)/4)*BG996,2)</f>
        <v>0</v>
      </c>
      <c r="BJ996" s="550" t="n">
        <f aca="false">ROUND(BD996-BE996-BH996-BI996-BB996-BC996,2)</f>
        <v>17.82</v>
      </c>
      <c r="BK996" s="516"/>
    </row>
    <row r="997" customFormat="false" ht="14.25" hidden="false" customHeight="false" outlineLevel="0" collapsed="false">
      <c r="A997" s="558" t="s">
        <v>2023</v>
      </c>
      <c r="B997" s="570" t="s">
        <v>10</v>
      </c>
      <c r="C997" s="571" t="s">
        <v>2024</v>
      </c>
      <c r="D997" s="560" t="n">
        <v>0.4</v>
      </c>
      <c r="E997" s="561"/>
      <c r="F997" s="561"/>
      <c r="G997" s="560" t="s">
        <v>1150</v>
      </c>
      <c r="H997" s="562" t="n">
        <v>30</v>
      </c>
      <c r="I997" s="563" t="n">
        <v>1.158</v>
      </c>
      <c r="J997" s="563" t="n">
        <v>1.3865</v>
      </c>
      <c r="K997" s="536" t="n">
        <v>0</v>
      </c>
      <c r="L997" s="537" t="n">
        <f aca="false">ROUND((I997+J997)/2,2)</f>
        <v>1.27</v>
      </c>
      <c r="M997" s="538" t="n">
        <f aca="false">IF(F997=0,ROUND($D997*0.1,2),IF(D997&gt;2.8,0.18,0.15))</f>
        <v>0.04</v>
      </c>
      <c r="N997" s="538" t="n">
        <f aca="false">IF(F997=0,IF(ROUND($D997/4,2),IF(ROUND(($D997*1.2)/6,2)&lt;0.1,0.1,ROUND(($D997*1.2)/6,2))),0.5)</f>
        <v>0.1</v>
      </c>
      <c r="O997" s="537" t="n">
        <f aca="false">L997+M997+N997</f>
        <v>1.41</v>
      </c>
      <c r="P997" s="537" t="n">
        <f aca="false">IF(O997&lt;2,(D997+M997*2)+0.6,(D997+M997*2)+0.6+ROUNDUP(O997-2,0)*0.1)</f>
        <v>1.08</v>
      </c>
      <c r="Q997" s="539" t="n">
        <f aca="false">IF($O997&lt;=$W$4,ROUND(IF($O997&lt;1.5,$O997*$H997*$P997,1.5*$H997*$P997),2),0)</f>
        <v>45.68</v>
      </c>
      <c r="R997" s="539" t="n">
        <f aca="false">IF($O997&gt;$W$4,ROUND(IF($O997&lt;1.5,$O997*$H997*$P997,1.5*$H997*$P997),2),0)</f>
        <v>0</v>
      </c>
      <c r="S997" s="539" t="n">
        <f aca="false">IF($O997&gt;$W$4,ROUND(IF($O997&lt;1.5,0,IF($O997&gt;3,1.5*$H997*$P997,($O997-1.5)*$H997*$P997)),2),0)</f>
        <v>0</v>
      </c>
      <c r="T997" s="539" t="n">
        <f aca="false">IF($O997&gt;$W$4,ROUND(IF($O997&lt;3,0,IF($O997&gt;4.5,1.5*$H997*$P997,($O997-3)*$H997*$P997)),2),0)</f>
        <v>0</v>
      </c>
      <c r="U997" s="539" t="n">
        <f aca="false">IF($O997&gt;$W$4,ROUND(IF($O997&lt;4.5,0,IF($O997&gt;6,($O997-4.5)*$H997*$P997,($O997-4.5)*$H997*$P997)),2),0)</f>
        <v>0</v>
      </c>
      <c r="V997" s="540" t="n">
        <f aca="false">IF($O997&gt;$W$4,IF($O997&lt;=4,ROUND($H997*($O997+0.5)*2,2),0),0)</f>
        <v>0</v>
      </c>
      <c r="W997" s="541" t="n">
        <f aca="false">IF($O997&gt;$W$4,IF($O997&gt;4,ROUND($H997*($O997+0.5)*2,2),0),0)</f>
        <v>0</v>
      </c>
      <c r="X997" s="558" t="str">
        <f aca="false">A997</f>
        <v>RS4</v>
      </c>
      <c r="Y997" s="560" t="n">
        <f aca="false">IF($D997=0.4,1.2,IF($D997=0.6,1.2,IF($D997=0.8,1.3,IF($D997=1,1.5,IF($D997=1.2,1.7,IF($D997&lt;=2,2,"--"))))))</f>
        <v>1.2</v>
      </c>
      <c r="Z997" s="564" t="s">
        <v>1151</v>
      </c>
      <c r="AA997" s="561" t="n">
        <f aca="false">Y997</f>
        <v>1.2</v>
      </c>
      <c r="AB997" s="543" t="n">
        <f aca="false">IF($Y997="--","--",I997)</f>
        <v>1.158</v>
      </c>
      <c r="AC997" s="544" t="n">
        <f aca="false">IF($Y997="--","--",IF(D997&gt;1.5,0.15,ROUND($D997*0.1,2)))</f>
        <v>0.04</v>
      </c>
      <c r="AD997" s="544" t="n">
        <f aca="false">IF($Y997="--","--",0.15)</f>
        <v>0.15</v>
      </c>
      <c r="AE997" s="545" t="n">
        <f aca="false">IF($Y997="--","--",ROUND(AB997+AC997+AD997,2))</f>
        <v>1.35</v>
      </c>
      <c r="AF997" s="565" t="n">
        <f aca="false">IF($Y997="--","--",IF($AB997&lt;=2,$Y997+1,($Y997+1)+ROUNDUP($AB997-2,0)*0.1))</f>
        <v>2.2</v>
      </c>
      <c r="AG997" s="566" t="n">
        <f aca="false">IF($D997=0.4,0.92,IF($D997=0.6,0.68,IF($D997=0.8,0.74,IF($D997=1,0.7,IF($D997=1.2,0.66,IF($D997=1.5,0.6,IF($D997&lt;=2,(2.4-(D997+0.3)),"--")))))))</f>
        <v>0.92</v>
      </c>
      <c r="AH997" s="547" t="n">
        <f aca="false">IF($Y997="--","--",IF($AE997&lt;=$W$4,ROUND(IF($AE997&lt;1.5,$AE997*$AF997*$AG997,1.5*$AF997*$AG997),2),0))</f>
        <v>2.73</v>
      </c>
      <c r="AI997" s="547" t="n">
        <f aca="false">IF($Y997="--","--",IF($AE997&gt;$W$4,ROUND(IF($AE997&lt;1.5,$AE997*$AF997*$AG997,1.5*$AF997*$AG997),2),0))</f>
        <v>0</v>
      </c>
      <c r="AJ997" s="547" t="n">
        <f aca="false">IF($Y997="--","--",IF($AE997&gt;$W$4,ROUND(IF($AE997&lt;1.5,0,IF($AE997&gt;3,1.5*$AF997*$AG997,($AE997-1.5)*$AF997*$AG997)),2),0))</f>
        <v>0</v>
      </c>
      <c r="AK997" s="547" t="n">
        <f aca="false">IF($Y997="--","--",IF($AE997&gt;$W$4,ROUND(IF($AE997&lt;3,0,IF($AE997&gt;4.5,1.5*$AF997*$AG997,($AE997-3)*$AF997*$AG997)),2),0))</f>
        <v>0</v>
      </c>
      <c r="AL997" s="547" t="n">
        <f aca="false">IF($Y997="--","--",IF($AE997&gt;$W$4,ROUND(IF($AE997&lt;4.5,0,IF($AE997&gt;6,($AE997-4.5)*$AF997*$AG997,($AE997-4.5)*$AF997*$AG997)),2),0))</f>
        <v>0</v>
      </c>
      <c r="AM997" s="544" t="n">
        <f aca="false">IF($Y997="--","--",IF($AE997&gt;$W$4,IF($AE997&lt;=4,ROUND(($AG997*4)*($AE997+0.5)*2,2),0),0))</f>
        <v>0</v>
      </c>
      <c r="AN997" s="548" t="n">
        <f aca="false">IF($Y997="--","--",IF($AE997&gt;$W$4,IF($AE997&gt;4,ROUND(($AG997*4)*($AE997+0.5)*2,2),0),0))</f>
        <v>0</v>
      </c>
      <c r="AO997" s="558" t="s">
        <v>2023</v>
      </c>
      <c r="AP997" s="570" t="s">
        <v>10</v>
      </c>
      <c r="AQ997" s="571" t="s">
        <v>2024</v>
      </c>
      <c r="AR997" s="560" t="n">
        <v>0.4</v>
      </c>
      <c r="AS997" s="561"/>
      <c r="AT997" s="561"/>
      <c r="AU997" s="562" t="n">
        <v>30</v>
      </c>
      <c r="AV997" s="560" t="n">
        <f aca="false">IF($Y997="--","--",Y997+0.2)</f>
        <v>1.4</v>
      </c>
      <c r="AW997" s="564" t="s">
        <v>1151</v>
      </c>
      <c r="AX997" s="561" t="n">
        <f aca="false">AV997</f>
        <v>1.4</v>
      </c>
      <c r="AY997" s="538" t="n">
        <f aca="false">IF(D997&gt;2,AU997,AU997-AV997)</f>
        <v>28.6</v>
      </c>
      <c r="AZ997" s="538" t="n">
        <f aca="false">N997</f>
        <v>0.1</v>
      </c>
      <c r="BA997" s="538" t="n">
        <f aca="false">P997</f>
        <v>1.08</v>
      </c>
      <c r="BB997" s="537" t="n">
        <f aca="false">IF(F997=0,IF(ROUND(AY997*(((N997*P997)+(((D997+M997*2)/6)*P997))-ROUND(((D997+M997*2)^2)*((PI()*96.379/(4*360))-((SIN((96.379/2)*PI()/180))*(COS((96.379/2)*PI()/180))/4)),4)),2),ROUND(AY997*(((N997*P997)+(((D997+M997*2)/4)*P997))-ROUND(((D997+M997*2)^2)*((PI()*120/(4*360))-((SIN((120/2)*PI()/180))*(COS((120/2)*PI()/180))/4)),4)),2)),0)</f>
        <v>5.78</v>
      </c>
      <c r="BC997" s="549" t="n">
        <f aca="false">IF(F997&gt;0,ROUND(AY997*N997*P997,2),0)</f>
        <v>0</v>
      </c>
      <c r="BD997" s="549" t="n">
        <f aca="false">SUM(Q997:U997,AH997:AL997)</f>
        <v>48.41</v>
      </c>
      <c r="BE997" s="549" t="n">
        <f aca="false">IF(F997=0,ROUND((PI()*((D997+M997*2)^2)/4)*AY997,2),ROUND((D997+M997*2)*(F997+M997*2)*AY997,2))</f>
        <v>5.18</v>
      </c>
      <c r="BF997" s="572" t="n">
        <f aca="false">IF(($I997+M997-0.15)&lt;=2,($I997+M997+0.15),IF(($I997+M997)&lt;=3,2.35,($I997+M997+0.2)-0.85))</f>
        <v>1.348</v>
      </c>
      <c r="BG997" s="572" t="n">
        <f aca="false">IF(D997&gt;2,(I997-F997-M997-0.11),IF(($I997+M997)&lt;=2,0,IF(($I997+M997)&gt;3,0.85,(I997+M997+0.2-BF997))))</f>
        <v>0</v>
      </c>
      <c r="BH997" s="572" t="n">
        <f aca="false">IF(D997&gt;2,ROUND(((1.42+0.4)+(0.91+0.4))*2*BG997,2),ROUND(AV997*AX997*BF997,2))</f>
        <v>2.64</v>
      </c>
      <c r="BI997" s="572" t="n">
        <f aca="false">ROUND(((PI()*0.9^2)/4)*BG997,2)</f>
        <v>0</v>
      </c>
      <c r="BJ997" s="550" t="n">
        <f aca="false">ROUND(BD997-BE997-BH997-BI997-BB997-BC997,2)</f>
        <v>34.81</v>
      </c>
      <c r="BK997" s="516"/>
    </row>
    <row r="998" customFormat="false" ht="14.25" hidden="false" customHeight="false" outlineLevel="0" collapsed="false">
      <c r="A998" s="558" t="s">
        <v>2024</v>
      </c>
      <c r="B998" s="570" t="s">
        <v>10</v>
      </c>
      <c r="C998" s="571" t="s">
        <v>2025</v>
      </c>
      <c r="D998" s="560" t="n">
        <v>0.4</v>
      </c>
      <c r="E998" s="561"/>
      <c r="F998" s="561"/>
      <c r="G998" s="560" t="s">
        <v>1150</v>
      </c>
      <c r="H998" s="562" t="n">
        <v>30</v>
      </c>
      <c r="I998" s="563" t="n">
        <v>1.3865</v>
      </c>
      <c r="J998" s="563" t="n">
        <v>1.419</v>
      </c>
      <c r="K998" s="536" t="n">
        <v>0</v>
      </c>
      <c r="L998" s="537" t="n">
        <f aca="false">ROUND((I998+J998)/2,2)</f>
        <v>1.4</v>
      </c>
      <c r="M998" s="538" t="n">
        <f aca="false">IF(F998=0,ROUND($D998*0.1,2),IF(D998&gt;2.8,0.18,0.15))</f>
        <v>0.04</v>
      </c>
      <c r="N998" s="538" t="n">
        <f aca="false">IF(F998=0,IF(ROUND($D998/4,2),IF(ROUND(($D998*1.2)/6,2)&lt;0.1,0.1,ROUND(($D998*1.2)/6,2))),0.5)</f>
        <v>0.1</v>
      </c>
      <c r="O998" s="537" t="n">
        <f aca="false">L998+M998+N998</f>
        <v>1.54</v>
      </c>
      <c r="P998" s="537" t="n">
        <f aca="false">IF(O998&lt;2,(D998+M998*2)+0.6,(D998+M998*2)+0.6+ROUNDUP(O998-2,0)*0.1)</f>
        <v>1.08</v>
      </c>
      <c r="Q998" s="539" t="n">
        <f aca="false">IF($O998&lt;=$W$4,ROUND(IF($O998&lt;1.5,$O998*$H998*$P998,1.5*$H998*$P998),2),0)</f>
        <v>0</v>
      </c>
      <c r="R998" s="539" t="n">
        <f aca="false">IF($O998&gt;$W$4,ROUND(IF($O998&lt;1.5,$O998*$H998*$P998,1.5*$H998*$P998),2),0)</f>
        <v>48.6</v>
      </c>
      <c r="S998" s="539" t="n">
        <f aca="false">IF($O998&gt;$W$4,ROUND(IF($O998&lt;1.5,0,IF($O998&gt;3,1.5*$H998*$P998,($O998-1.5)*$H998*$P998)),2),0)</f>
        <v>1.3</v>
      </c>
      <c r="T998" s="539" t="n">
        <f aca="false">IF($O998&gt;$W$4,ROUND(IF($O998&lt;3,0,IF($O998&gt;4.5,1.5*$H998*$P998,($O998-3)*$H998*$P998)),2),0)</f>
        <v>0</v>
      </c>
      <c r="U998" s="539" t="n">
        <f aca="false">IF($O998&gt;$W$4,ROUND(IF($O998&lt;4.5,0,IF($O998&gt;6,($O998-4.5)*$H998*$P998,($O998-4.5)*$H998*$P998)),2),0)</f>
        <v>0</v>
      </c>
      <c r="V998" s="540" t="n">
        <f aca="false">IF($O998&gt;$W$4,IF($O998&lt;=4,ROUND($H998*($O998+0.5)*2,2),0),0)</f>
        <v>122.4</v>
      </c>
      <c r="W998" s="541" t="n">
        <f aca="false">IF($O998&gt;$W$4,IF($O998&gt;4,ROUND($H998*($O998+0.5)*2,2),0),0)</f>
        <v>0</v>
      </c>
      <c r="X998" s="558" t="str">
        <f aca="false">A998</f>
        <v>RS5</v>
      </c>
      <c r="Y998" s="560" t="n">
        <f aca="false">IF($D998=0.4,1.2,IF($D998=0.6,1.2,IF($D998=0.8,1.3,IF($D998=1,1.5,IF($D998=1.2,1.7,IF($D998&lt;=2,2,"--"))))))</f>
        <v>1.2</v>
      </c>
      <c r="Z998" s="564" t="s">
        <v>1151</v>
      </c>
      <c r="AA998" s="561" t="n">
        <f aca="false">Y998</f>
        <v>1.2</v>
      </c>
      <c r="AB998" s="543" t="n">
        <f aca="false">IF($Y998="--","--",I998)</f>
        <v>1.3865</v>
      </c>
      <c r="AC998" s="544" t="n">
        <f aca="false">IF($Y998="--","--",IF(D998&gt;1.5,0.15,ROUND($D998*0.1,2)))</f>
        <v>0.04</v>
      </c>
      <c r="AD998" s="544" t="n">
        <f aca="false">IF($Y998="--","--",0.15)</f>
        <v>0.15</v>
      </c>
      <c r="AE998" s="545" t="n">
        <f aca="false">IF($Y998="--","--",ROUND(AB998+AC998+AD998,2))</f>
        <v>1.58</v>
      </c>
      <c r="AF998" s="565" t="n">
        <f aca="false">IF($Y998="--","--",IF($AB998&lt;=2,$Y998+1,($Y998+1)+ROUNDUP($AB998-2,0)*0.1))</f>
        <v>2.2</v>
      </c>
      <c r="AG998" s="566" t="n">
        <f aca="false">IF($D998=0.4,0.92,IF($D998=0.6,0.68,IF($D998=0.8,0.74,IF($D998=1,0.7,IF($D998=1.2,0.66,IF($D998=1.5,0.6,IF($D998&lt;=2,(2.4-(D998+0.3)),"--")))))))</f>
        <v>0.92</v>
      </c>
      <c r="AH998" s="547" t="n">
        <f aca="false">IF($Y998="--","--",IF($AE998&lt;=$W$4,ROUND(IF($AE998&lt;1.5,$AE998*$AF998*$AG998,1.5*$AF998*$AG998),2),0))</f>
        <v>0</v>
      </c>
      <c r="AI998" s="547" t="n">
        <f aca="false">IF($Y998="--","--",IF($AE998&gt;$W$4,ROUND(IF($AE998&lt;1.5,$AE998*$AF998*$AG998,1.5*$AF998*$AG998),2),0))</f>
        <v>3.04</v>
      </c>
      <c r="AJ998" s="547" t="n">
        <f aca="false">IF($Y998="--","--",IF($AE998&gt;$W$4,ROUND(IF($AE998&lt;1.5,0,IF($AE998&gt;3,1.5*$AF998*$AG998,($AE998-1.5)*$AF998*$AG998)),2),0))</f>
        <v>0.16</v>
      </c>
      <c r="AK998" s="547" t="n">
        <f aca="false">IF($Y998="--","--",IF($AE998&gt;$W$4,ROUND(IF($AE998&lt;3,0,IF($AE998&gt;4.5,1.5*$AF998*$AG998,($AE998-3)*$AF998*$AG998)),2),0))</f>
        <v>0</v>
      </c>
      <c r="AL998" s="547" t="n">
        <f aca="false">IF($Y998="--","--",IF($AE998&gt;$W$4,ROUND(IF($AE998&lt;4.5,0,IF($AE998&gt;6,($AE998-4.5)*$AF998*$AG998,($AE998-4.5)*$AF998*$AG998)),2),0))</f>
        <v>0</v>
      </c>
      <c r="AM998" s="544" t="n">
        <f aca="false">IF($Y998="--","--",IF($AE998&gt;$W$4,IF($AE998&lt;=4,ROUND(($AG998*4)*($AE998+0.5)*2,2),0),0))</f>
        <v>15.31</v>
      </c>
      <c r="AN998" s="548" t="n">
        <f aca="false">IF($Y998="--","--",IF($AE998&gt;$W$4,IF($AE998&gt;4,ROUND(($AG998*4)*($AE998+0.5)*2,2),0),0))</f>
        <v>0</v>
      </c>
      <c r="AO998" s="558" t="s">
        <v>2024</v>
      </c>
      <c r="AP998" s="570" t="s">
        <v>10</v>
      </c>
      <c r="AQ998" s="571" t="s">
        <v>2025</v>
      </c>
      <c r="AR998" s="560" t="n">
        <v>0.4</v>
      </c>
      <c r="AS998" s="561"/>
      <c r="AT998" s="561"/>
      <c r="AU998" s="562" t="n">
        <v>30</v>
      </c>
      <c r="AV998" s="560" t="n">
        <f aca="false">IF($Y998="--","--",Y998+0.2)</f>
        <v>1.4</v>
      </c>
      <c r="AW998" s="564" t="s">
        <v>1151</v>
      </c>
      <c r="AX998" s="561" t="n">
        <f aca="false">AV998</f>
        <v>1.4</v>
      </c>
      <c r="AY998" s="538" t="n">
        <f aca="false">IF(D998&gt;2,AU998,AU998-AV998)</f>
        <v>28.6</v>
      </c>
      <c r="AZ998" s="538" t="n">
        <f aca="false">N998</f>
        <v>0.1</v>
      </c>
      <c r="BA998" s="538" t="n">
        <f aca="false">P998</f>
        <v>1.08</v>
      </c>
      <c r="BB998" s="537" t="n">
        <f aca="false">IF(F998=0,IF(ROUND(AY998*(((N998*P998)+(((D998+M998*2)/6)*P998))-ROUND(((D998+M998*2)^2)*((PI()*96.379/(4*360))-((SIN((96.379/2)*PI()/180))*(COS((96.379/2)*PI()/180))/4)),4)),2),ROUND(AY998*(((N998*P998)+(((D998+M998*2)/4)*P998))-ROUND(((D998+M998*2)^2)*((PI()*120/(4*360))-((SIN((120/2)*PI()/180))*(COS((120/2)*PI()/180))/4)),4)),2)),0)</f>
        <v>5.78</v>
      </c>
      <c r="BC998" s="549" t="n">
        <f aca="false">IF(F998&gt;0,ROUND(AY998*N998*P998,2),0)</f>
        <v>0</v>
      </c>
      <c r="BD998" s="549" t="n">
        <f aca="false">SUM(Q998:U998,AH998:AL998)</f>
        <v>53.1</v>
      </c>
      <c r="BE998" s="549" t="n">
        <f aca="false">IF(F998=0,ROUND((PI()*((D998+M998*2)^2)/4)*AY998,2),ROUND((D998+M998*2)*(F998+M998*2)*AY998,2))</f>
        <v>5.18</v>
      </c>
      <c r="BF998" s="572" t="n">
        <f aca="false">IF(($I998+M998-0.15)&lt;=2,($I998+M998+0.15),IF(($I998+M998)&lt;=3,2.35,($I998+M998+0.2)-0.85))</f>
        <v>1.5765</v>
      </c>
      <c r="BG998" s="572" t="n">
        <f aca="false">IF(D998&gt;2,(I998-F998-M998-0.11),IF(($I998+M998)&lt;=2,0,IF(($I998+M998)&gt;3,0.85,(I998+M998+0.2-BF998))))</f>
        <v>0</v>
      </c>
      <c r="BH998" s="572" t="n">
        <f aca="false">IF(D998&gt;2,ROUND(((1.42+0.4)+(0.91+0.4))*2*BG998,2),ROUND(AV998*AX998*BF998,2))</f>
        <v>3.09</v>
      </c>
      <c r="BI998" s="572" t="n">
        <f aca="false">ROUND(((PI()*0.9^2)/4)*BG998,2)</f>
        <v>0</v>
      </c>
      <c r="BJ998" s="550" t="n">
        <f aca="false">ROUND(BD998-BE998-BH998-BI998-BB998-BC998,2)</f>
        <v>39.05</v>
      </c>
      <c r="BK998" s="516"/>
    </row>
    <row r="999" customFormat="false" ht="14.25" hidden="false" customHeight="false" outlineLevel="0" collapsed="false">
      <c r="A999" s="558" t="s">
        <v>2025</v>
      </c>
      <c r="B999" s="570" t="s">
        <v>10</v>
      </c>
      <c r="C999" s="571" t="s">
        <v>2026</v>
      </c>
      <c r="D999" s="560" t="n">
        <v>0.4</v>
      </c>
      <c r="E999" s="561"/>
      <c r="F999" s="561"/>
      <c r="G999" s="560" t="s">
        <v>1150</v>
      </c>
      <c r="H999" s="562" t="n">
        <v>30</v>
      </c>
      <c r="I999" s="563" t="n">
        <v>1.419</v>
      </c>
      <c r="J999" s="563" t="n">
        <v>1.488</v>
      </c>
      <c r="K999" s="536" t="n">
        <v>0</v>
      </c>
      <c r="L999" s="537" t="n">
        <f aca="false">ROUND((I999+J999)/2,2)</f>
        <v>1.45</v>
      </c>
      <c r="M999" s="538" t="n">
        <f aca="false">IF(F999=0,ROUND($D999*0.1,2),IF(D999&gt;2.8,0.18,0.15))</f>
        <v>0.04</v>
      </c>
      <c r="N999" s="538" t="n">
        <f aca="false">IF(F999=0,IF(ROUND($D999/4,2),IF(ROUND(($D999*1.2)/6,2)&lt;0.1,0.1,ROUND(($D999*1.2)/6,2))),0.5)</f>
        <v>0.1</v>
      </c>
      <c r="O999" s="537" t="n">
        <f aca="false">L999+M999+N999</f>
        <v>1.59</v>
      </c>
      <c r="P999" s="537" t="n">
        <f aca="false">IF(O999&lt;2,(D999+M999*2)+0.6,(D999+M999*2)+0.6+ROUNDUP(O999-2,0)*0.1)</f>
        <v>1.08</v>
      </c>
      <c r="Q999" s="539" t="n">
        <f aca="false">IF($O999&lt;=$W$4,ROUND(IF($O999&lt;1.5,$O999*$H999*$P999,1.5*$H999*$P999),2),0)</f>
        <v>0</v>
      </c>
      <c r="R999" s="539" t="n">
        <f aca="false">IF($O999&gt;$W$4,ROUND(IF($O999&lt;1.5,$O999*$H999*$P999,1.5*$H999*$P999),2),0)</f>
        <v>48.6</v>
      </c>
      <c r="S999" s="539" t="n">
        <f aca="false">IF($O999&gt;$W$4,ROUND(IF($O999&lt;1.5,0,IF($O999&gt;3,1.5*$H999*$P999,($O999-1.5)*$H999*$P999)),2),0)</f>
        <v>2.92</v>
      </c>
      <c r="T999" s="539" t="n">
        <f aca="false">IF($O999&gt;$W$4,ROUND(IF($O999&lt;3,0,IF($O999&gt;4.5,1.5*$H999*$P999,($O999-3)*$H999*$P999)),2),0)</f>
        <v>0</v>
      </c>
      <c r="U999" s="539" t="n">
        <f aca="false">IF($O999&gt;$W$4,ROUND(IF($O999&lt;4.5,0,IF($O999&gt;6,($O999-4.5)*$H999*$P999,($O999-4.5)*$H999*$P999)),2),0)</f>
        <v>0</v>
      </c>
      <c r="V999" s="540" t="n">
        <f aca="false">IF($O999&gt;$W$4,IF($O999&lt;=4,ROUND($H999*($O999+0.5)*2,2),0),0)</f>
        <v>125.4</v>
      </c>
      <c r="W999" s="541" t="n">
        <f aca="false">IF($O999&gt;$W$4,IF($O999&gt;4,ROUND($H999*($O999+0.5)*2,2),0),0)</f>
        <v>0</v>
      </c>
      <c r="X999" s="558" t="str">
        <f aca="false">A999</f>
        <v>RS6</v>
      </c>
      <c r="Y999" s="560" t="n">
        <f aca="false">IF($D999=0.4,1.2,IF($D999=0.6,1.2,IF($D999=0.8,1.3,IF($D999=1,1.5,IF($D999=1.2,1.7,IF($D999&lt;=2,2,"--"))))))</f>
        <v>1.2</v>
      </c>
      <c r="Z999" s="564" t="s">
        <v>1151</v>
      </c>
      <c r="AA999" s="561" t="n">
        <f aca="false">Y999</f>
        <v>1.2</v>
      </c>
      <c r="AB999" s="543" t="n">
        <f aca="false">IF($Y999="--","--",I999)</f>
        <v>1.419</v>
      </c>
      <c r="AC999" s="544" t="n">
        <f aca="false">IF($Y999="--","--",IF(D999&gt;1.5,0.15,ROUND($D999*0.1,2)))</f>
        <v>0.04</v>
      </c>
      <c r="AD999" s="544" t="n">
        <f aca="false">IF($Y999="--","--",0.15)</f>
        <v>0.15</v>
      </c>
      <c r="AE999" s="545" t="n">
        <f aca="false">IF($Y999="--","--",ROUND(AB999+AC999+AD999,2))</f>
        <v>1.61</v>
      </c>
      <c r="AF999" s="565" t="n">
        <f aca="false">IF($Y999="--","--",IF($AB999&lt;=2,$Y999+1,($Y999+1)+ROUNDUP($AB999-2,0)*0.1))</f>
        <v>2.2</v>
      </c>
      <c r="AG999" s="566" t="n">
        <f aca="false">IF($D999=0.4,0.92,IF($D999=0.6,0.68,IF($D999=0.8,0.74,IF($D999=1,0.7,IF($D999=1.2,0.66,IF($D999=1.5,0.6,IF($D999&lt;=2,(2.4-(D999+0.3)),"--")))))))</f>
        <v>0.92</v>
      </c>
      <c r="AH999" s="547" t="n">
        <f aca="false">IF($Y999="--","--",IF($AE999&lt;=$W$4,ROUND(IF($AE999&lt;1.5,$AE999*$AF999*$AG999,1.5*$AF999*$AG999),2),0))</f>
        <v>0</v>
      </c>
      <c r="AI999" s="547" t="n">
        <f aca="false">IF($Y999="--","--",IF($AE999&gt;$W$4,ROUND(IF($AE999&lt;1.5,$AE999*$AF999*$AG999,1.5*$AF999*$AG999),2),0))</f>
        <v>3.04</v>
      </c>
      <c r="AJ999" s="547" t="n">
        <f aca="false">IF($Y999="--","--",IF($AE999&gt;$W$4,ROUND(IF($AE999&lt;1.5,0,IF($AE999&gt;3,1.5*$AF999*$AG999,($AE999-1.5)*$AF999*$AG999)),2),0))</f>
        <v>0.22</v>
      </c>
      <c r="AK999" s="547" t="n">
        <f aca="false">IF($Y999="--","--",IF($AE999&gt;$W$4,ROUND(IF($AE999&lt;3,0,IF($AE999&gt;4.5,1.5*$AF999*$AG999,($AE999-3)*$AF999*$AG999)),2),0))</f>
        <v>0</v>
      </c>
      <c r="AL999" s="547" t="n">
        <f aca="false">IF($Y999="--","--",IF($AE999&gt;$W$4,ROUND(IF($AE999&lt;4.5,0,IF($AE999&gt;6,($AE999-4.5)*$AF999*$AG999,($AE999-4.5)*$AF999*$AG999)),2),0))</f>
        <v>0</v>
      </c>
      <c r="AM999" s="544" t="n">
        <f aca="false">IF($Y999="--","--",IF($AE999&gt;$W$4,IF($AE999&lt;=4,ROUND(($AG999*4)*($AE999+0.5)*2,2),0),0))</f>
        <v>15.53</v>
      </c>
      <c r="AN999" s="548" t="n">
        <f aca="false">IF($Y999="--","--",IF($AE999&gt;$W$4,IF($AE999&gt;4,ROUND(($AG999*4)*($AE999+0.5)*2,2),0),0))</f>
        <v>0</v>
      </c>
      <c r="AO999" s="558" t="s">
        <v>2025</v>
      </c>
      <c r="AP999" s="570" t="s">
        <v>10</v>
      </c>
      <c r="AQ999" s="571" t="s">
        <v>2026</v>
      </c>
      <c r="AR999" s="560" t="n">
        <v>0.4</v>
      </c>
      <c r="AS999" s="561"/>
      <c r="AT999" s="561"/>
      <c r="AU999" s="562" t="n">
        <v>30</v>
      </c>
      <c r="AV999" s="560" t="n">
        <f aca="false">IF($Y999="--","--",Y999+0.2)</f>
        <v>1.4</v>
      </c>
      <c r="AW999" s="564" t="s">
        <v>1151</v>
      </c>
      <c r="AX999" s="561" t="n">
        <f aca="false">AV999</f>
        <v>1.4</v>
      </c>
      <c r="AY999" s="538" t="n">
        <f aca="false">IF(D999&gt;2,AU999,AU999-AV999)</f>
        <v>28.6</v>
      </c>
      <c r="AZ999" s="538" t="n">
        <f aca="false">N999</f>
        <v>0.1</v>
      </c>
      <c r="BA999" s="538" t="n">
        <f aca="false">P999</f>
        <v>1.08</v>
      </c>
      <c r="BB999" s="537" t="n">
        <f aca="false">IF(F999=0,IF(ROUND(AY999*(((N999*P999)+(((D999+M999*2)/6)*P999))-ROUND(((D999+M999*2)^2)*((PI()*96.379/(4*360))-((SIN((96.379/2)*PI()/180))*(COS((96.379/2)*PI()/180))/4)),4)),2),ROUND(AY999*(((N999*P999)+(((D999+M999*2)/4)*P999))-ROUND(((D999+M999*2)^2)*((PI()*120/(4*360))-((SIN((120/2)*PI()/180))*(COS((120/2)*PI()/180))/4)),4)),2)),0)</f>
        <v>5.78</v>
      </c>
      <c r="BC999" s="549" t="n">
        <f aca="false">IF(F999&gt;0,ROUND(AY999*N999*P999,2),0)</f>
        <v>0</v>
      </c>
      <c r="BD999" s="549" t="n">
        <f aca="false">SUM(Q999:U999,AH999:AL999)</f>
        <v>54.78</v>
      </c>
      <c r="BE999" s="549" t="n">
        <f aca="false">IF(F999=0,ROUND((PI()*((D999+M999*2)^2)/4)*AY999,2),ROUND((D999+M999*2)*(F999+M999*2)*AY999,2))</f>
        <v>5.18</v>
      </c>
      <c r="BF999" s="572" t="n">
        <f aca="false">IF(($I999+M999-0.15)&lt;=2,($I999+M999+0.15),IF(($I999+M999)&lt;=3,2.35,($I999+M999+0.2)-0.85))</f>
        <v>1.609</v>
      </c>
      <c r="BG999" s="572" t="n">
        <f aca="false">IF(D999&gt;2,(I999-F999-M999-0.11),IF(($I999+M999)&lt;=2,0,IF(($I999+M999)&gt;3,0.85,(I999+M999+0.2-BF999))))</f>
        <v>0</v>
      </c>
      <c r="BH999" s="572" t="n">
        <f aca="false">IF(D999&gt;2,ROUND(((1.42+0.4)+(0.91+0.4))*2*BG999,2),ROUND(AV999*AX999*BF999,2))</f>
        <v>3.15</v>
      </c>
      <c r="BI999" s="572" t="n">
        <f aca="false">ROUND(((PI()*0.9^2)/4)*BG999,2)</f>
        <v>0</v>
      </c>
      <c r="BJ999" s="550" t="n">
        <f aca="false">ROUND(BD999-BE999-BH999-BI999-BB999-BC999,2)</f>
        <v>40.67</v>
      </c>
      <c r="BK999" s="516"/>
    </row>
    <row r="1000" customFormat="false" ht="14.25" hidden="false" customHeight="false" outlineLevel="0" collapsed="false">
      <c r="A1000" s="530" t="s">
        <v>2026</v>
      </c>
      <c r="B1000" s="531" t="s">
        <v>10</v>
      </c>
      <c r="C1000" s="569" t="s">
        <v>2027</v>
      </c>
      <c r="D1000" s="533" t="n">
        <v>0.4</v>
      </c>
      <c r="E1000" s="534"/>
      <c r="F1000" s="534"/>
      <c r="G1000" s="533" t="s">
        <v>1150</v>
      </c>
      <c r="H1000" s="535" t="n">
        <v>16</v>
      </c>
      <c r="I1000" s="536" t="n">
        <v>1.488</v>
      </c>
      <c r="J1000" s="536" t="n">
        <v>1.6797</v>
      </c>
      <c r="K1000" s="536" t="n">
        <v>0.4</v>
      </c>
      <c r="L1000" s="537" t="n">
        <f aca="false">ROUND((I1000+J1000)/2,2)</f>
        <v>1.58</v>
      </c>
      <c r="M1000" s="538" t="n">
        <f aca="false">IF(F1000=0,ROUND($D1000*0.1,2),IF(D1000&gt;2.8,0.18,0.15))</f>
        <v>0.04</v>
      </c>
      <c r="N1000" s="538" t="n">
        <f aca="false">IF(F1000=0,IF(ROUND($D1000/4,2),IF(ROUND(($D1000*1.2)/6,2)&lt;0.1,0.1,ROUND(($D1000*1.2)/6,2))),0.5)</f>
        <v>0.1</v>
      </c>
      <c r="O1000" s="537" t="n">
        <f aca="false">L1000+M1000+N1000</f>
        <v>1.72</v>
      </c>
      <c r="P1000" s="537" t="n">
        <f aca="false">IF(O1000&lt;2,(D1000+M1000*2)+0.6,(D1000+M1000*2)+0.6+ROUNDUP(O1000-2,0)*0.1)</f>
        <v>1.08</v>
      </c>
      <c r="Q1000" s="539" t="n">
        <f aca="false">IF($O1000&lt;=$W$4,ROUND(IF($O1000&lt;1.5,$O1000*$H1000*$P1000,1.5*$H1000*$P1000),2),0)</f>
        <v>0</v>
      </c>
      <c r="R1000" s="539" t="n">
        <f aca="false">IF($O1000&gt;$W$4,ROUND(IF($O1000&lt;1.5,$O1000*$H1000*$P1000,1.5*$H1000*$P1000),2),0)</f>
        <v>25.92</v>
      </c>
      <c r="S1000" s="539" t="n">
        <f aca="false">IF($O1000&gt;$W$4,ROUND(IF($O1000&lt;1.5,0,IF($O1000&gt;3,1.5*$H1000*$P1000,($O1000-1.5)*$H1000*$P1000)),2),0)</f>
        <v>3.8</v>
      </c>
      <c r="T1000" s="539" t="n">
        <f aca="false">IF($O1000&gt;$W$4,ROUND(IF($O1000&lt;3,0,IF($O1000&gt;4.5,1.5*$H1000*$P1000,($O1000-3)*$H1000*$P1000)),2),0)</f>
        <v>0</v>
      </c>
      <c r="U1000" s="539" t="n">
        <f aca="false">IF($O1000&gt;$W$4,ROUND(IF($O1000&lt;4.5,0,IF($O1000&gt;6,($O1000-4.5)*$H1000*$P1000,($O1000-4.5)*$H1000*$P1000)),2),0)</f>
        <v>0</v>
      </c>
      <c r="V1000" s="540" t="n">
        <f aca="false">IF($O1000&gt;$W$4,IF($O1000&lt;=4,ROUND($H1000*($O1000+0.5)*2,2),0),0)</f>
        <v>71.04</v>
      </c>
      <c r="W1000" s="541" t="n">
        <f aca="false">IF($O1000&gt;$W$4,IF($O1000&gt;4,ROUND($H1000*($O1000+0.5)*2,2),0),0)</f>
        <v>0</v>
      </c>
      <c r="X1000" s="530" t="str">
        <f aca="false">A1000</f>
        <v>RS7</v>
      </c>
      <c r="Y1000" s="533" t="n">
        <f aca="false">IF($D1000=0.4,1.2,IF($D1000=0.6,1.2,IF($D1000=0.8,1.3,IF($D1000=1,1.5,IF($D1000=1.2,1.7,IF($D1000&lt;=2,2,"--"))))))</f>
        <v>1.2</v>
      </c>
      <c r="Z1000" s="542" t="s">
        <v>1151</v>
      </c>
      <c r="AA1000" s="534" t="n">
        <f aca="false">Y1000</f>
        <v>1.2</v>
      </c>
      <c r="AB1000" s="543" t="n">
        <f aca="false">IF($Y1000="--","--",I1000)</f>
        <v>1.488</v>
      </c>
      <c r="AC1000" s="544" t="n">
        <f aca="false">IF($Y1000="--","--",IF(D1000&gt;1.5,0.15,ROUND($D1000*0.1,2)))</f>
        <v>0.04</v>
      </c>
      <c r="AD1000" s="544" t="n">
        <f aca="false">IF($Y1000="--","--",0.15)</f>
        <v>0.15</v>
      </c>
      <c r="AE1000" s="545" t="n">
        <f aca="false">IF($Y1000="--","--",ROUND(AB1000+AC1000+AD1000,2))</f>
        <v>1.68</v>
      </c>
      <c r="AF1000" s="545" t="n">
        <f aca="false">IF($Y1000="--","--",IF($AB1000&lt;=2,$Y1000+1,($Y1000+1)+ROUNDUP($AB1000-2,0)*0.1))</f>
        <v>2.2</v>
      </c>
      <c r="AG1000" s="546" t="n">
        <f aca="false">IF($D1000=0.4,0.92,IF($D1000=0.6,0.68,IF($D1000=0.8,0.74,IF($D1000=1,0.7,IF($D1000=1.2,0.66,IF($D1000=1.5,0.6,IF($D1000&lt;=2,(2.4-(D1000+0.3)),"--")))))))</f>
        <v>0.92</v>
      </c>
      <c r="AH1000" s="547" t="n">
        <f aca="false">IF($Y1000="--","--",IF($AE1000&lt;=$W$4,ROUND(IF($AE1000&lt;1.5,$AE1000*$AF1000*$AG1000,1.5*$AF1000*$AG1000),2),0))</f>
        <v>0</v>
      </c>
      <c r="AI1000" s="547" t="n">
        <f aca="false">IF($Y1000="--","--",IF($AE1000&gt;$W$4,ROUND(IF($AE1000&lt;1.5,$AE1000*$AF1000*$AG1000,1.5*$AF1000*$AG1000),2),0))</f>
        <v>3.04</v>
      </c>
      <c r="AJ1000" s="547" t="n">
        <f aca="false">IF($Y1000="--","--",IF($AE1000&gt;$W$4,ROUND(IF($AE1000&lt;1.5,0,IF($AE1000&gt;3,1.5*$AF1000*$AG1000,($AE1000-1.5)*$AF1000*$AG1000)),2),0))</f>
        <v>0.36</v>
      </c>
      <c r="AK1000" s="547" t="n">
        <f aca="false">IF($Y1000="--","--",IF($AE1000&gt;$W$4,ROUND(IF($AE1000&lt;3,0,IF($AE1000&gt;4.5,1.5*$AF1000*$AG1000,($AE1000-3)*$AF1000*$AG1000)),2),0))</f>
        <v>0</v>
      </c>
      <c r="AL1000" s="547" t="n">
        <f aca="false">IF($Y1000="--","--",IF($AE1000&gt;$W$4,ROUND(IF($AE1000&lt;4.5,0,IF($AE1000&gt;6,($AE1000-4.5)*$AF1000*$AG1000,($AE1000-4.5)*$AF1000*$AG1000)),2),0))</f>
        <v>0</v>
      </c>
      <c r="AM1000" s="544" t="n">
        <f aca="false">IF($Y1000="--","--",IF($AE1000&gt;$W$4,IF($AE1000&lt;=4,ROUND(($AG1000*4)*($AE1000+0.5)*2,2),0),0))</f>
        <v>16.04</v>
      </c>
      <c r="AN1000" s="548" t="n">
        <f aca="false">IF($Y1000="--","--",IF($AE1000&gt;$W$4,IF($AE1000&gt;4,ROUND(($AG1000*4)*($AE1000+0.5)*2,2),0),0))</f>
        <v>0</v>
      </c>
      <c r="AO1000" s="530" t="s">
        <v>2026</v>
      </c>
      <c r="AP1000" s="531" t="s">
        <v>10</v>
      </c>
      <c r="AQ1000" s="569" t="s">
        <v>2027</v>
      </c>
      <c r="AR1000" s="533" t="n">
        <v>0.4</v>
      </c>
      <c r="AS1000" s="534"/>
      <c r="AT1000" s="534"/>
      <c r="AU1000" s="535" t="n">
        <v>16</v>
      </c>
      <c r="AV1000" s="533" t="n">
        <f aca="false">IF($Y1000="--","--",Y1000+0.2)</f>
        <v>1.4</v>
      </c>
      <c r="AW1000" s="542" t="s">
        <v>1151</v>
      </c>
      <c r="AX1000" s="534" t="n">
        <f aca="false">AV1000</f>
        <v>1.4</v>
      </c>
      <c r="AY1000" s="538" t="n">
        <f aca="false">IF(D1000&gt;2,AU1000,AU1000-AV1000)</f>
        <v>14.6</v>
      </c>
      <c r="AZ1000" s="538" t="n">
        <f aca="false">N1000</f>
        <v>0.1</v>
      </c>
      <c r="BA1000" s="538" t="n">
        <f aca="false">P1000</f>
        <v>1.08</v>
      </c>
      <c r="BB1000" s="537" t="n">
        <f aca="false">IF(F1000=0,IF(ROUND(AY1000*(((N1000*P1000)+(((D1000+M1000*2)/6)*P1000))-ROUND(((D1000+M1000*2)^2)*((PI()*96.379/(4*360))-((SIN((96.379/2)*PI()/180))*(COS((96.379/2)*PI()/180))/4)),4)),2),ROUND(AY1000*(((N1000*P1000)+(((D1000+M1000*2)/4)*P1000))-ROUND(((D1000+M1000*2)^2)*((PI()*120/(4*360))-((SIN((120/2)*PI()/180))*(COS((120/2)*PI()/180))/4)),4)),2)),0)</f>
        <v>2.95</v>
      </c>
      <c r="BC1000" s="549" t="n">
        <f aca="false">IF(F1000&gt;0,ROUND(AY1000*N1000*P1000,2),0)</f>
        <v>0</v>
      </c>
      <c r="BD1000" s="549" t="n">
        <f aca="false">SUM(Q1000:U1000,AH1000:AL1000)</f>
        <v>33.12</v>
      </c>
      <c r="BE1000" s="549" t="n">
        <f aca="false">IF(F1000=0,ROUND((PI()*((D1000+M1000*2)^2)/4)*AY1000,2),ROUND((D1000+M1000*2)*(F1000+M1000*2)*AY1000,2))</f>
        <v>2.64</v>
      </c>
      <c r="BF1000" s="572" t="n">
        <f aca="false">IF(($I1000+M1000-0.15)&lt;=2,($I1000+M1000+0.15),IF(($I1000+M1000)&lt;=3,2.35,($I1000+M1000+0.2)-0.85))</f>
        <v>1.678</v>
      </c>
      <c r="BG1000" s="572" t="n">
        <f aca="false">IF(D1000&gt;2,(I1000-F1000-M1000-0.11),IF(($I1000+M1000)&lt;=2,0,IF(($I1000+M1000)&gt;3,0.85,(I1000+M1000+0.2-BF1000))))</f>
        <v>0</v>
      </c>
      <c r="BH1000" s="572" t="n">
        <f aca="false">IF(D1000&gt;2,ROUND(((1.42+0.4)+(0.91+0.4))*2*BG1000,2),ROUND(AV1000*AX1000*BF1000,2))</f>
        <v>3.29</v>
      </c>
      <c r="BI1000" s="572" t="n">
        <f aca="false">ROUND(((PI()*0.9^2)/4)*BG1000,2)</f>
        <v>0</v>
      </c>
      <c r="BJ1000" s="550" t="n">
        <f aca="false">ROUND(BD1000-BE1000-BH1000-BI1000-BB1000-BC1000,2)</f>
        <v>24.24</v>
      </c>
      <c r="BK1000" s="516"/>
    </row>
    <row r="1001" customFormat="false" ht="14.25" hidden="false" customHeight="false" outlineLevel="0" collapsed="false">
      <c r="A1001" s="503"/>
      <c r="B1001" s="504"/>
      <c r="C1001" s="604"/>
      <c r="D1001" s="505"/>
      <c r="E1001" s="505"/>
      <c r="F1001" s="505"/>
      <c r="G1001" s="505"/>
      <c r="H1001" s="507"/>
      <c r="I1001" s="508"/>
      <c r="J1001" s="508"/>
      <c r="K1001" s="508"/>
      <c r="L1001" s="509"/>
      <c r="M1001" s="510"/>
      <c r="N1001" s="510"/>
      <c r="O1001" s="509"/>
      <c r="P1001" s="509"/>
      <c r="Q1001" s="511"/>
      <c r="R1001" s="511"/>
      <c r="S1001" s="511"/>
      <c r="T1001" s="511"/>
      <c r="U1001" s="511"/>
      <c r="V1001" s="512"/>
      <c r="W1001" s="513"/>
      <c r="X1001" s="503"/>
      <c r="Y1001" s="505"/>
      <c r="Z1001" s="551"/>
      <c r="AA1001" s="505"/>
      <c r="AB1001" s="552"/>
      <c r="AC1001" s="553"/>
      <c r="AD1001" s="553"/>
      <c r="AE1001" s="554"/>
      <c r="AF1001" s="554"/>
      <c r="AG1001" s="551"/>
      <c r="AH1001" s="555"/>
      <c r="AI1001" s="555"/>
      <c r="AJ1001" s="555"/>
      <c r="AK1001" s="555"/>
      <c r="AL1001" s="555"/>
      <c r="AM1001" s="553"/>
      <c r="AN1001" s="556"/>
      <c r="AO1001" s="503"/>
      <c r="AP1001" s="504"/>
      <c r="AQ1001" s="604"/>
      <c r="AR1001" s="505"/>
      <c r="AS1001" s="505"/>
      <c r="AT1001" s="505"/>
      <c r="AU1001" s="507"/>
      <c r="AV1001" s="505"/>
      <c r="AW1001" s="551"/>
      <c r="AX1001" s="505"/>
      <c r="AY1001" s="510"/>
      <c r="AZ1001" s="510"/>
      <c r="BA1001" s="510"/>
      <c r="BB1001" s="509"/>
      <c r="BC1001" s="509"/>
      <c r="BD1001" s="509"/>
      <c r="BE1001" s="509"/>
      <c r="BF1001" s="511"/>
      <c r="BG1001" s="511"/>
      <c r="BH1001" s="511"/>
      <c r="BI1001" s="511"/>
      <c r="BJ1001" s="515"/>
      <c r="BK1001" s="516"/>
    </row>
    <row r="1002" s="456" customFormat="true" ht="14.25" hidden="false" customHeight="false" outlineLevel="0" collapsed="false">
      <c r="A1002" s="517" t="s">
        <v>2028</v>
      </c>
      <c r="B1002" s="504"/>
      <c r="C1002" s="504"/>
      <c r="D1002" s="505"/>
      <c r="E1002" s="505"/>
      <c r="F1002" s="505"/>
      <c r="G1002" s="506"/>
      <c r="H1002" s="507"/>
      <c r="I1002" s="508"/>
      <c r="J1002" s="508"/>
      <c r="K1002" s="508"/>
      <c r="L1002" s="509"/>
      <c r="M1002" s="510"/>
      <c r="N1002" s="510"/>
      <c r="O1002" s="509"/>
      <c r="P1002" s="509"/>
      <c r="Q1002" s="511"/>
      <c r="R1002" s="511"/>
      <c r="S1002" s="511"/>
      <c r="T1002" s="511"/>
      <c r="U1002" s="511"/>
      <c r="V1002" s="512"/>
      <c r="W1002" s="513"/>
      <c r="X1002" s="518" t="str">
        <f aca="false">$A1002</f>
        <v>BACIA RT - BACIA ROMANA (T)</v>
      </c>
      <c r="Y1002" s="505"/>
      <c r="Z1002" s="551"/>
      <c r="AA1002" s="505"/>
      <c r="AB1002" s="552"/>
      <c r="AC1002" s="553"/>
      <c r="AD1002" s="553"/>
      <c r="AE1002" s="554"/>
      <c r="AF1002" s="554"/>
      <c r="AG1002" s="551"/>
      <c r="AH1002" s="555"/>
      <c r="AI1002" s="555"/>
      <c r="AJ1002" s="555"/>
      <c r="AK1002" s="555"/>
      <c r="AL1002" s="555"/>
      <c r="AM1002" s="553"/>
      <c r="AN1002" s="556"/>
      <c r="AO1002" s="518" t="str">
        <f aca="false">$A1002</f>
        <v>BACIA RT - BACIA ROMANA (T)</v>
      </c>
      <c r="AP1002" s="504"/>
      <c r="AQ1002" s="504"/>
      <c r="AR1002" s="505"/>
      <c r="AS1002" s="505"/>
      <c r="AT1002" s="505"/>
      <c r="AU1002" s="507"/>
      <c r="AV1002" s="506"/>
      <c r="AW1002" s="506"/>
      <c r="AX1002" s="506"/>
      <c r="AY1002" s="510"/>
      <c r="AZ1002" s="510"/>
      <c r="BA1002" s="510"/>
      <c r="BB1002" s="509"/>
      <c r="BC1002" s="509"/>
      <c r="BD1002" s="509"/>
      <c r="BE1002" s="509"/>
      <c r="BF1002" s="509"/>
      <c r="BG1002" s="509"/>
      <c r="BH1002" s="509"/>
      <c r="BI1002" s="509"/>
      <c r="BJ1002" s="515"/>
      <c r="BK1002" s="516"/>
    </row>
    <row r="1003" customFormat="false" ht="14.25" hidden="false" customHeight="false" outlineLevel="0" collapsed="false">
      <c r="A1003" s="557" t="s">
        <v>2029</v>
      </c>
      <c r="B1003" s="504"/>
      <c r="C1003" s="504"/>
      <c r="D1003" s="505"/>
      <c r="E1003" s="505"/>
      <c r="F1003" s="505"/>
      <c r="G1003" s="506"/>
      <c r="H1003" s="507"/>
      <c r="I1003" s="508"/>
      <c r="J1003" s="508"/>
      <c r="K1003" s="508"/>
      <c r="L1003" s="509"/>
      <c r="M1003" s="510"/>
      <c r="N1003" s="510"/>
      <c r="O1003" s="509"/>
      <c r="P1003" s="509"/>
      <c r="Q1003" s="511"/>
      <c r="R1003" s="511"/>
      <c r="S1003" s="511"/>
      <c r="T1003" s="511"/>
      <c r="U1003" s="511"/>
      <c r="V1003" s="512"/>
      <c r="W1003" s="513"/>
      <c r="X1003" s="528" t="str">
        <f aca="false">$A1003</f>
        <v>RUA ANGEOLINA PETROPOLIS</v>
      </c>
      <c r="Y1003" s="522"/>
      <c r="Z1003" s="522"/>
      <c r="AA1003" s="522"/>
      <c r="AB1003" s="525"/>
      <c r="AC1003" s="525"/>
      <c r="AD1003" s="525"/>
      <c r="AE1003" s="525"/>
      <c r="AF1003" s="523"/>
      <c r="AG1003" s="525"/>
      <c r="AH1003" s="525"/>
      <c r="AI1003" s="525"/>
      <c r="AJ1003" s="525"/>
      <c r="AK1003" s="525"/>
      <c r="AL1003" s="525"/>
      <c r="AM1003" s="525"/>
      <c r="AN1003" s="527"/>
      <c r="AO1003" s="557" t="str">
        <f aca="false">$A1003</f>
        <v>RUA ANGEOLINA PETROPOLIS</v>
      </c>
      <c r="AP1003" s="504"/>
      <c r="AQ1003" s="504"/>
      <c r="AR1003" s="505"/>
      <c r="AS1003" s="505"/>
      <c r="AT1003" s="505"/>
      <c r="AU1003" s="507"/>
      <c r="AV1003" s="506"/>
      <c r="AW1003" s="506"/>
      <c r="AX1003" s="506"/>
      <c r="AY1003" s="510"/>
      <c r="AZ1003" s="510"/>
      <c r="BA1003" s="510"/>
      <c r="BB1003" s="509"/>
      <c r="BC1003" s="509"/>
      <c r="BD1003" s="509"/>
      <c r="BE1003" s="509"/>
      <c r="BF1003" s="509"/>
      <c r="BG1003" s="509"/>
      <c r="BH1003" s="509"/>
      <c r="BI1003" s="509"/>
      <c r="BJ1003" s="515"/>
      <c r="BK1003" s="516"/>
    </row>
    <row r="1004" customFormat="false" ht="14.25" hidden="false" customHeight="false" outlineLevel="0" collapsed="false">
      <c r="A1004" s="558" t="s">
        <v>2030</v>
      </c>
      <c r="B1004" s="570" t="s">
        <v>10</v>
      </c>
      <c r="C1004" s="571" t="s">
        <v>2031</v>
      </c>
      <c r="D1004" s="560" t="n">
        <v>0.4</v>
      </c>
      <c r="E1004" s="561"/>
      <c r="F1004" s="561"/>
      <c r="G1004" s="560" t="s">
        <v>1150</v>
      </c>
      <c r="H1004" s="562" t="n">
        <v>30</v>
      </c>
      <c r="I1004" s="563" t="n">
        <v>1.054</v>
      </c>
      <c r="J1004" s="563" t="n">
        <v>1.0521</v>
      </c>
      <c r="K1004" s="536" t="n">
        <v>0</v>
      </c>
      <c r="L1004" s="537" t="n">
        <f aca="false">ROUND((I1004+J1004)/2,2)</f>
        <v>1.05</v>
      </c>
      <c r="M1004" s="538" t="n">
        <f aca="false">IF(F1004=0,ROUND($D1004*0.1,2),IF(D1004&gt;2.8,0.18,0.15))</f>
        <v>0.04</v>
      </c>
      <c r="N1004" s="538" t="n">
        <f aca="false">IF(F1004=0,IF(ROUND($D1004/4,2),IF(ROUND(($D1004*1.2)/6,2)&lt;0.1,0.1,ROUND(($D1004*1.2)/6,2))),0.5)</f>
        <v>0.1</v>
      </c>
      <c r="O1004" s="537" t="n">
        <f aca="false">L1004+M1004+N1004</f>
        <v>1.19</v>
      </c>
      <c r="P1004" s="537" t="n">
        <f aca="false">IF(O1004&lt;2,(D1004+M1004*2)+0.6,(D1004+M1004*2)+0.6+ROUNDUP(O1004-2,0)*0.1)</f>
        <v>1.08</v>
      </c>
      <c r="Q1004" s="539" t="n">
        <f aca="false">IF($O1004&lt;=$W$4,ROUND(IF($O1004&lt;1.5,$O1004*$H1004*$P1004,1.5*$H1004*$P1004),2),0)</f>
        <v>38.56</v>
      </c>
      <c r="R1004" s="539" t="n">
        <f aca="false">IF($O1004&gt;$W$4,ROUND(IF($O1004&lt;1.5,$O1004*$H1004*$P1004,1.5*$H1004*$P1004),2),0)</f>
        <v>0</v>
      </c>
      <c r="S1004" s="539" t="n">
        <f aca="false">IF($O1004&gt;$W$4,ROUND(IF($O1004&lt;1.5,0,IF($O1004&gt;3,1.5*$H1004*$P1004,($O1004-1.5)*$H1004*$P1004)),2),0)</f>
        <v>0</v>
      </c>
      <c r="T1004" s="539" t="n">
        <f aca="false">IF($O1004&gt;$W$4,ROUND(IF($O1004&lt;3,0,IF($O1004&gt;4.5,1.5*$H1004*$P1004,($O1004-3)*$H1004*$P1004)),2),0)</f>
        <v>0</v>
      </c>
      <c r="U1004" s="539" t="n">
        <f aca="false">IF($O1004&gt;$W$4,ROUND(IF($O1004&lt;4.5,0,IF($O1004&gt;6,($O1004-4.5)*$H1004*$P1004,($O1004-4.5)*$H1004*$P1004)),2),0)</f>
        <v>0</v>
      </c>
      <c r="V1004" s="540" t="n">
        <f aca="false">IF($O1004&gt;$W$4,IF($O1004&lt;=4,ROUND($H1004*($O1004+0.5)*2,2),0),0)</f>
        <v>0</v>
      </c>
      <c r="W1004" s="541" t="n">
        <f aca="false">IF($O1004&gt;$W$4,IF($O1004&gt;4,ROUND($H1004*($O1004+0.5)*2,2),0),0)</f>
        <v>0</v>
      </c>
      <c r="X1004" s="558" t="str">
        <f aca="false">A1004</f>
        <v>RT1</v>
      </c>
      <c r="Y1004" s="560" t="n">
        <f aca="false">IF($D1004=0.4,1.2,IF($D1004=0.6,1.2,IF($D1004=0.8,1.3,IF($D1004=1,1.5,IF($D1004=1.2,1.7,IF($D1004&lt;=2,2,"--"))))))</f>
        <v>1.2</v>
      </c>
      <c r="Z1004" s="564" t="s">
        <v>1151</v>
      </c>
      <c r="AA1004" s="561" t="n">
        <f aca="false">Y1004</f>
        <v>1.2</v>
      </c>
      <c r="AB1004" s="543" t="n">
        <f aca="false">IF($Y1004="--","--",I1004)</f>
        <v>1.054</v>
      </c>
      <c r="AC1004" s="544" t="n">
        <f aca="false">IF($Y1004="--","--",IF(D1004&gt;1.5,0.15,ROUND($D1004*0.1,2)))</f>
        <v>0.04</v>
      </c>
      <c r="AD1004" s="544" t="n">
        <f aca="false">IF($Y1004="--","--",0.15)</f>
        <v>0.15</v>
      </c>
      <c r="AE1004" s="545" t="n">
        <f aca="false">IF($Y1004="--","--",ROUND(AB1004+AC1004+AD1004,2))</f>
        <v>1.24</v>
      </c>
      <c r="AF1004" s="565" t="n">
        <f aca="false">IF($Y1004="--","--",IF($AB1004&lt;=2,$Y1004+1,($Y1004+1)+ROUNDUP($AB1004-2,0)*0.1))</f>
        <v>2.2</v>
      </c>
      <c r="AG1004" s="566" t="n">
        <f aca="false">IF($D1004=0.4,0.92,IF($D1004=0.6,0.68,IF($D1004=0.8,0.74,IF($D1004=1,0.7,IF($D1004=1.2,0.66,IF($D1004=1.5,0.6,IF($D1004&lt;=2,(2.4-(D1004+0.3)),"--")))))))</f>
        <v>0.92</v>
      </c>
      <c r="AH1004" s="547" t="n">
        <f aca="false">IF($Y1004="--","--",IF($AE1004&lt;=$W$4,ROUND(IF($AE1004&lt;1.5,$AE1004*$AF1004*$AG1004,1.5*$AF1004*$AG1004),2),0))</f>
        <v>2.51</v>
      </c>
      <c r="AI1004" s="547" t="n">
        <f aca="false">IF($Y1004="--","--",IF($AE1004&gt;$W$4,ROUND(IF($AE1004&lt;1.5,$AE1004*$AF1004*$AG1004,1.5*$AF1004*$AG1004),2),0))</f>
        <v>0</v>
      </c>
      <c r="AJ1004" s="547" t="n">
        <f aca="false">IF($Y1004="--","--",IF($AE1004&gt;$W$4,ROUND(IF($AE1004&lt;1.5,0,IF($AE1004&gt;3,1.5*$AF1004*$AG1004,($AE1004-1.5)*$AF1004*$AG1004)),2),0))</f>
        <v>0</v>
      </c>
      <c r="AK1004" s="547" t="n">
        <f aca="false">IF($Y1004="--","--",IF($AE1004&gt;$W$4,ROUND(IF($AE1004&lt;3,0,IF($AE1004&gt;4.5,1.5*$AF1004*$AG1004,($AE1004-3)*$AF1004*$AG1004)),2),0))</f>
        <v>0</v>
      </c>
      <c r="AL1004" s="547" t="n">
        <f aca="false">IF($Y1004="--","--",IF($AE1004&gt;$W$4,ROUND(IF($AE1004&lt;4.5,0,IF($AE1004&gt;6,($AE1004-4.5)*$AF1004*$AG1004,($AE1004-4.5)*$AF1004*$AG1004)),2),0))</f>
        <v>0</v>
      </c>
      <c r="AM1004" s="544" t="n">
        <f aca="false">IF($Y1004="--","--",IF($AE1004&gt;$W$4,IF($AE1004&lt;=4,ROUND(($AG1004*4)*($AE1004+0.5)*2,2),0),0))</f>
        <v>0</v>
      </c>
      <c r="AN1004" s="548" t="n">
        <f aca="false">IF($Y1004="--","--",IF($AE1004&gt;$W$4,IF($AE1004&gt;4,ROUND(($AG1004*4)*($AE1004+0.5)*2,2),0),0))</f>
        <v>0</v>
      </c>
      <c r="AO1004" s="558" t="s">
        <v>2030</v>
      </c>
      <c r="AP1004" s="570" t="s">
        <v>10</v>
      </c>
      <c r="AQ1004" s="571" t="s">
        <v>2031</v>
      </c>
      <c r="AR1004" s="560" t="n">
        <v>0.4</v>
      </c>
      <c r="AS1004" s="561"/>
      <c r="AT1004" s="561"/>
      <c r="AU1004" s="562" t="n">
        <v>30</v>
      </c>
      <c r="AV1004" s="560" t="n">
        <f aca="false">IF($Y1004="--","--",Y1004+0.2)</f>
        <v>1.4</v>
      </c>
      <c r="AW1004" s="564" t="s">
        <v>1151</v>
      </c>
      <c r="AX1004" s="561" t="n">
        <f aca="false">AV1004</f>
        <v>1.4</v>
      </c>
      <c r="AY1004" s="538" t="n">
        <f aca="false">IF(D1004&gt;2,AU1004,AU1004-AV1004)</f>
        <v>28.6</v>
      </c>
      <c r="AZ1004" s="538" t="n">
        <f aca="false">N1004</f>
        <v>0.1</v>
      </c>
      <c r="BA1004" s="538" t="n">
        <f aca="false">P1004</f>
        <v>1.08</v>
      </c>
      <c r="BB1004" s="537" t="n">
        <f aca="false">IF(F1004=0,IF(ROUND(AY1004*(((N1004*P1004)+(((D1004+M1004*2)/6)*P1004))-ROUND(((D1004+M1004*2)^2)*((PI()*96.379/(4*360))-((SIN((96.379/2)*PI()/180))*(COS((96.379/2)*PI()/180))/4)),4)),2),ROUND(AY1004*(((N1004*P1004)+(((D1004+M1004*2)/4)*P1004))-ROUND(((D1004+M1004*2)^2)*((PI()*120/(4*360))-((SIN((120/2)*PI()/180))*(COS((120/2)*PI()/180))/4)),4)),2)),0)</f>
        <v>5.78</v>
      </c>
      <c r="BC1004" s="549" t="n">
        <f aca="false">IF(F1004&gt;0,ROUND(AY1004*N1004*P1004,2),0)</f>
        <v>0</v>
      </c>
      <c r="BD1004" s="549" t="n">
        <f aca="false">SUM(Q1004:U1004,AH1004:AL1004)</f>
        <v>41.07</v>
      </c>
      <c r="BE1004" s="549" t="n">
        <f aca="false">IF(F1004=0,ROUND((PI()*((D1004+M1004*2)^2)/4)*AY1004,2),ROUND((D1004+M1004*2)*(F1004+M1004*2)*AY1004,2))</f>
        <v>5.18</v>
      </c>
      <c r="BF1004" s="572" t="n">
        <f aca="false">IF(($I1004+M1004-0.15)&lt;=2,($I1004+M1004+0.15),IF(($I1004+M1004)&lt;=3,2.35,($I1004+M1004+0.2)-0.85))</f>
        <v>1.244</v>
      </c>
      <c r="BG1004" s="572" t="n">
        <f aca="false">IF(D1004&gt;2,(I1004-F1004-M1004-0.11),IF(($I1004+M1004)&lt;=2,0,IF(($I1004+M1004)&gt;3,0.85,(I1004+M1004+0.2-BF1004))))</f>
        <v>0</v>
      </c>
      <c r="BH1004" s="572" t="n">
        <f aca="false">IF(D1004&gt;2,ROUND(((1.42+0.4)+(0.91+0.4))*2*BG1004,2),ROUND(AV1004*AX1004*BF1004,2))</f>
        <v>2.44</v>
      </c>
      <c r="BI1004" s="572" t="n">
        <f aca="false">ROUND(((PI()*0.9^2)/4)*BG1004,2)</f>
        <v>0</v>
      </c>
      <c r="BJ1004" s="550" t="n">
        <f aca="false">ROUND(BD1004-BE1004-BH1004-BI1004-BB1004-BC1004,2)</f>
        <v>27.67</v>
      </c>
      <c r="BK1004" s="516"/>
    </row>
    <row r="1005" customFormat="false" ht="14.25" hidden="false" customHeight="false" outlineLevel="0" collapsed="false">
      <c r="A1005" s="558" t="s">
        <v>2031</v>
      </c>
      <c r="B1005" s="570" t="s">
        <v>10</v>
      </c>
      <c r="C1005" s="571" t="s">
        <v>2032</v>
      </c>
      <c r="D1005" s="560" t="n">
        <v>0.4</v>
      </c>
      <c r="E1005" s="561"/>
      <c r="F1005" s="561"/>
      <c r="G1005" s="560" t="s">
        <v>1150</v>
      </c>
      <c r="H1005" s="562" t="n">
        <v>20</v>
      </c>
      <c r="I1005" s="563" t="n">
        <v>1.0521</v>
      </c>
      <c r="J1005" s="563" t="n">
        <v>1.0911</v>
      </c>
      <c r="K1005" s="536" t="n">
        <v>0.144</v>
      </c>
      <c r="L1005" s="537" t="n">
        <f aca="false">ROUND((I1005+J1005)/2,2)</f>
        <v>1.07</v>
      </c>
      <c r="M1005" s="538" t="n">
        <f aca="false">IF(F1005=0,ROUND($D1005*0.1,2),IF(D1005&gt;2.8,0.18,0.15))</f>
        <v>0.04</v>
      </c>
      <c r="N1005" s="538" t="n">
        <f aca="false">IF(F1005=0,IF(ROUND($D1005/4,2),IF(ROUND(($D1005*1.2)/6,2)&lt;0.1,0.1,ROUND(($D1005*1.2)/6,2))),0.5)</f>
        <v>0.1</v>
      </c>
      <c r="O1005" s="537" t="n">
        <f aca="false">L1005+M1005+N1005</f>
        <v>1.21</v>
      </c>
      <c r="P1005" s="537" t="n">
        <f aca="false">IF(O1005&lt;2,(D1005+M1005*2)+0.6,(D1005+M1005*2)+0.6+ROUNDUP(O1005-2,0)*0.1)</f>
        <v>1.08</v>
      </c>
      <c r="Q1005" s="539" t="n">
        <f aca="false">IF($O1005&lt;=$W$4,ROUND(IF($O1005&lt;1.5,$O1005*$H1005*$P1005,1.5*$H1005*$P1005),2),0)</f>
        <v>26.14</v>
      </c>
      <c r="R1005" s="539" t="n">
        <f aca="false">IF($O1005&gt;$W$4,ROUND(IF($O1005&lt;1.5,$O1005*$H1005*$P1005,1.5*$H1005*$P1005),2),0)</f>
        <v>0</v>
      </c>
      <c r="S1005" s="539" t="n">
        <f aca="false">IF($O1005&gt;$W$4,ROUND(IF($O1005&lt;1.5,0,IF($O1005&gt;3,1.5*$H1005*$P1005,($O1005-1.5)*$H1005*$P1005)),2),0)</f>
        <v>0</v>
      </c>
      <c r="T1005" s="539" t="n">
        <f aca="false">IF($O1005&gt;$W$4,ROUND(IF($O1005&lt;3,0,IF($O1005&gt;4.5,1.5*$H1005*$P1005,($O1005-3)*$H1005*$P1005)),2),0)</f>
        <v>0</v>
      </c>
      <c r="U1005" s="539" t="n">
        <f aca="false">IF($O1005&gt;$W$4,ROUND(IF($O1005&lt;4.5,0,IF($O1005&gt;6,($O1005-4.5)*$H1005*$P1005,($O1005-4.5)*$H1005*$P1005)),2),0)</f>
        <v>0</v>
      </c>
      <c r="V1005" s="540" t="n">
        <f aca="false">IF($O1005&gt;$W$4,IF($O1005&lt;=4,ROUND($H1005*($O1005+0.5)*2,2),0),0)</f>
        <v>0</v>
      </c>
      <c r="W1005" s="541" t="n">
        <f aca="false">IF($O1005&gt;$W$4,IF($O1005&gt;4,ROUND($H1005*($O1005+0.5)*2,2),0),0)</f>
        <v>0</v>
      </c>
      <c r="X1005" s="558" t="str">
        <f aca="false">A1005</f>
        <v>RT2</v>
      </c>
      <c r="Y1005" s="560" t="n">
        <f aca="false">IF($D1005=0.4,1.2,IF($D1005=0.6,1.2,IF($D1005=0.8,1.3,IF($D1005=1,1.5,IF($D1005=1.2,1.7,IF($D1005&lt;=2,2,"--"))))))</f>
        <v>1.2</v>
      </c>
      <c r="Z1005" s="564" t="s">
        <v>1151</v>
      </c>
      <c r="AA1005" s="561" t="n">
        <f aca="false">Y1005</f>
        <v>1.2</v>
      </c>
      <c r="AB1005" s="543" t="n">
        <f aca="false">IF($Y1005="--","--",I1005)</f>
        <v>1.0521</v>
      </c>
      <c r="AC1005" s="544" t="n">
        <f aca="false">IF($Y1005="--","--",IF(D1005&gt;1.5,0.15,ROUND($D1005*0.1,2)))</f>
        <v>0.04</v>
      </c>
      <c r="AD1005" s="544" t="n">
        <f aca="false">IF($Y1005="--","--",0.15)</f>
        <v>0.15</v>
      </c>
      <c r="AE1005" s="545" t="n">
        <f aca="false">IF($Y1005="--","--",ROUND(AB1005+AC1005+AD1005,2))</f>
        <v>1.24</v>
      </c>
      <c r="AF1005" s="565" t="n">
        <f aca="false">IF($Y1005="--","--",IF($AB1005&lt;=2,$Y1005+1,($Y1005+1)+ROUNDUP($AB1005-2,0)*0.1))</f>
        <v>2.2</v>
      </c>
      <c r="AG1005" s="566" t="n">
        <f aca="false">IF($D1005=0.4,0.92,IF($D1005=0.6,0.68,IF($D1005=0.8,0.74,IF($D1005=1,0.7,IF($D1005=1.2,0.66,IF($D1005=1.5,0.6,IF($D1005&lt;=2,(2.4-(D1005+0.3)),"--")))))))</f>
        <v>0.92</v>
      </c>
      <c r="AH1005" s="547" t="n">
        <f aca="false">IF($Y1005="--","--",IF($AE1005&lt;=$W$4,ROUND(IF($AE1005&lt;1.5,$AE1005*$AF1005*$AG1005,1.5*$AF1005*$AG1005),2),0))</f>
        <v>2.51</v>
      </c>
      <c r="AI1005" s="547" t="n">
        <f aca="false">IF($Y1005="--","--",IF($AE1005&gt;$W$4,ROUND(IF($AE1005&lt;1.5,$AE1005*$AF1005*$AG1005,1.5*$AF1005*$AG1005),2),0))</f>
        <v>0</v>
      </c>
      <c r="AJ1005" s="547" t="n">
        <f aca="false">IF($Y1005="--","--",IF($AE1005&gt;$W$4,ROUND(IF($AE1005&lt;1.5,0,IF($AE1005&gt;3,1.5*$AF1005*$AG1005,($AE1005-1.5)*$AF1005*$AG1005)),2),0))</f>
        <v>0</v>
      </c>
      <c r="AK1005" s="547" t="n">
        <f aca="false">IF($Y1005="--","--",IF($AE1005&gt;$W$4,ROUND(IF($AE1005&lt;3,0,IF($AE1005&gt;4.5,1.5*$AF1005*$AG1005,($AE1005-3)*$AF1005*$AG1005)),2),0))</f>
        <v>0</v>
      </c>
      <c r="AL1005" s="547" t="n">
        <f aca="false">IF($Y1005="--","--",IF($AE1005&gt;$W$4,ROUND(IF($AE1005&lt;4.5,0,IF($AE1005&gt;6,($AE1005-4.5)*$AF1005*$AG1005,($AE1005-4.5)*$AF1005*$AG1005)),2),0))</f>
        <v>0</v>
      </c>
      <c r="AM1005" s="544" t="n">
        <f aca="false">IF($Y1005="--","--",IF($AE1005&gt;$W$4,IF($AE1005&lt;=4,ROUND(($AG1005*4)*($AE1005+0.5)*2,2),0),0))</f>
        <v>0</v>
      </c>
      <c r="AN1005" s="548" t="n">
        <f aca="false">IF($Y1005="--","--",IF($AE1005&gt;$W$4,IF($AE1005&gt;4,ROUND(($AG1005*4)*($AE1005+0.5)*2,2),0),0))</f>
        <v>0</v>
      </c>
      <c r="AO1005" s="558" t="s">
        <v>2031</v>
      </c>
      <c r="AP1005" s="570" t="s">
        <v>10</v>
      </c>
      <c r="AQ1005" s="571" t="s">
        <v>2032</v>
      </c>
      <c r="AR1005" s="560" t="n">
        <v>0.4</v>
      </c>
      <c r="AS1005" s="561"/>
      <c r="AT1005" s="561"/>
      <c r="AU1005" s="562" t="n">
        <v>20</v>
      </c>
      <c r="AV1005" s="560" t="n">
        <f aca="false">IF($Y1005="--","--",Y1005+0.2)</f>
        <v>1.4</v>
      </c>
      <c r="AW1005" s="564" t="s">
        <v>1151</v>
      </c>
      <c r="AX1005" s="561" t="n">
        <f aca="false">AV1005</f>
        <v>1.4</v>
      </c>
      <c r="AY1005" s="538" t="n">
        <f aca="false">IF(D1005&gt;2,AU1005,AU1005-AV1005)</f>
        <v>18.6</v>
      </c>
      <c r="AZ1005" s="538" t="n">
        <f aca="false">N1005</f>
        <v>0.1</v>
      </c>
      <c r="BA1005" s="538" t="n">
        <f aca="false">P1005</f>
        <v>1.08</v>
      </c>
      <c r="BB1005" s="537" t="n">
        <f aca="false">IF(F1005=0,IF(ROUND(AY1005*(((N1005*P1005)+(((D1005+M1005*2)/6)*P1005))-ROUND(((D1005+M1005*2)^2)*((PI()*96.379/(4*360))-((SIN((96.379/2)*PI()/180))*(COS((96.379/2)*PI()/180))/4)),4)),2),ROUND(AY1005*(((N1005*P1005)+(((D1005+M1005*2)/4)*P1005))-ROUND(((D1005+M1005*2)^2)*((PI()*120/(4*360))-((SIN((120/2)*PI()/180))*(COS((120/2)*PI()/180))/4)),4)),2)),0)</f>
        <v>3.76</v>
      </c>
      <c r="BC1005" s="549" t="n">
        <f aca="false">IF(F1005&gt;0,ROUND(AY1005*N1005*P1005,2),0)</f>
        <v>0</v>
      </c>
      <c r="BD1005" s="549" t="n">
        <f aca="false">SUM(Q1005:U1005,AH1005:AL1005)</f>
        <v>28.65</v>
      </c>
      <c r="BE1005" s="549" t="n">
        <f aca="false">IF(F1005=0,ROUND((PI()*((D1005+M1005*2)^2)/4)*AY1005,2),ROUND((D1005+M1005*2)*(F1005+M1005*2)*AY1005,2))</f>
        <v>3.37</v>
      </c>
      <c r="BF1005" s="572" t="n">
        <f aca="false">IF(($I1005+M1005-0.15)&lt;=2,($I1005+M1005+0.15),IF(($I1005+M1005)&lt;=3,2.35,($I1005+M1005+0.2)-0.85))</f>
        <v>1.2421</v>
      </c>
      <c r="BG1005" s="572" t="n">
        <f aca="false">IF(D1005&gt;2,(I1005-F1005-M1005-0.11),IF(($I1005+M1005)&lt;=2,0,IF(($I1005+M1005)&gt;3,0.85,(I1005+M1005+0.2-BF1005))))</f>
        <v>0</v>
      </c>
      <c r="BH1005" s="572" t="n">
        <f aca="false">IF(D1005&gt;2,ROUND(((1.42+0.4)+(0.91+0.4))*2*BG1005,2),ROUND(AV1005*AX1005*BF1005,2))</f>
        <v>2.43</v>
      </c>
      <c r="BI1005" s="572" t="n">
        <f aca="false">ROUND(((PI()*0.9^2)/4)*BG1005,2)</f>
        <v>0</v>
      </c>
      <c r="BJ1005" s="550" t="n">
        <f aca="false">ROUND(BD1005-BE1005-BH1005-BI1005-BB1005-BC1005,2)</f>
        <v>19.09</v>
      </c>
      <c r="BK1005" s="516"/>
    </row>
    <row r="1006" customFormat="false" ht="14.25" hidden="false" customHeight="false" outlineLevel="0" collapsed="false">
      <c r="A1006" s="558" t="s">
        <v>2032</v>
      </c>
      <c r="B1006" s="570" t="s">
        <v>10</v>
      </c>
      <c r="C1006" s="571" t="s">
        <v>2033</v>
      </c>
      <c r="D1006" s="560" t="n">
        <v>0.4</v>
      </c>
      <c r="E1006" s="561"/>
      <c r="F1006" s="561"/>
      <c r="G1006" s="560" t="s">
        <v>1150</v>
      </c>
      <c r="H1006" s="562" t="n">
        <v>29</v>
      </c>
      <c r="I1006" s="563" t="n">
        <v>1.2351</v>
      </c>
      <c r="J1006" s="563" t="n">
        <v>1.3917</v>
      </c>
      <c r="K1006" s="536" t="n">
        <v>0</v>
      </c>
      <c r="L1006" s="537" t="n">
        <f aca="false">ROUND((I1006+J1006)/2,2)</f>
        <v>1.31</v>
      </c>
      <c r="M1006" s="538" t="n">
        <f aca="false">IF(F1006=0,ROUND($D1006*0.1,2),IF(D1006&gt;2.8,0.18,0.15))</f>
        <v>0.04</v>
      </c>
      <c r="N1006" s="538" t="n">
        <f aca="false">IF(F1006=0,IF(ROUND($D1006/4,2),IF(ROUND(($D1006*1.2)/6,2)&lt;0.1,0.1,ROUND(($D1006*1.2)/6,2))),0.5)</f>
        <v>0.1</v>
      </c>
      <c r="O1006" s="537" t="n">
        <f aca="false">L1006+M1006+N1006</f>
        <v>1.45</v>
      </c>
      <c r="P1006" s="537" t="n">
        <f aca="false">IF(O1006&lt;2,(D1006+M1006*2)+0.6,(D1006+M1006*2)+0.6+ROUNDUP(O1006-2,0)*0.1)</f>
        <v>1.08</v>
      </c>
      <c r="Q1006" s="539" t="n">
        <f aca="false">IF($O1006&lt;=$W$4,ROUND(IF($O1006&lt;1.5,$O1006*$H1006*$P1006,1.5*$H1006*$P1006),2),0)</f>
        <v>45.41</v>
      </c>
      <c r="R1006" s="539" t="n">
        <f aca="false">IF($O1006&gt;$W$4,ROUND(IF($O1006&lt;1.5,$O1006*$H1006*$P1006,1.5*$H1006*$P1006),2),0)</f>
        <v>0</v>
      </c>
      <c r="S1006" s="539" t="n">
        <f aca="false">IF($O1006&gt;$W$4,ROUND(IF($O1006&lt;1.5,0,IF($O1006&gt;3,1.5*$H1006*$P1006,($O1006-1.5)*$H1006*$P1006)),2),0)</f>
        <v>0</v>
      </c>
      <c r="T1006" s="539" t="n">
        <f aca="false">IF($O1006&gt;$W$4,ROUND(IF($O1006&lt;3,0,IF($O1006&gt;4.5,1.5*$H1006*$P1006,($O1006-3)*$H1006*$P1006)),2),0)</f>
        <v>0</v>
      </c>
      <c r="U1006" s="539" t="n">
        <f aca="false">IF($O1006&gt;$W$4,ROUND(IF($O1006&lt;4.5,0,IF($O1006&gt;6,($O1006-4.5)*$H1006*$P1006,($O1006-4.5)*$H1006*$P1006)),2),0)</f>
        <v>0</v>
      </c>
      <c r="V1006" s="540" t="n">
        <f aca="false">IF($O1006&gt;$W$4,IF($O1006&lt;=4,ROUND($H1006*($O1006+0.5)*2,2),0),0)</f>
        <v>0</v>
      </c>
      <c r="W1006" s="541" t="n">
        <f aca="false">IF($O1006&gt;$W$4,IF($O1006&gt;4,ROUND($H1006*($O1006+0.5)*2,2),0),0)</f>
        <v>0</v>
      </c>
      <c r="X1006" s="558" t="str">
        <f aca="false">A1006</f>
        <v>RT3</v>
      </c>
      <c r="Y1006" s="560" t="n">
        <f aca="false">IF($D1006=0.4,1.2,IF($D1006=0.6,1.2,IF($D1006=0.8,1.3,IF($D1006=1,1.5,IF($D1006=1.2,1.7,IF($D1006&lt;=2,2,"--"))))))</f>
        <v>1.2</v>
      </c>
      <c r="Z1006" s="564" t="s">
        <v>1151</v>
      </c>
      <c r="AA1006" s="561" t="n">
        <f aca="false">Y1006</f>
        <v>1.2</v>
      </c>
      <c r="AB1006" s="543" t="n">
        <f aca="false">IF($Y1006="--","--",I1006)</f>
        <v>1.2351</v>
      </c>
      <c r="AC1006" s="544" t="n">
        <f aca="false">IF($Y1006="--","--",IF(D1006&gt;1.5,0.15,ROUND($D1006*0.1,2)))</f>
        <v>0.04</v>
      </c>
      <c r="AD1006" s="544" t="n">
        <f aca="false">IF($Y1006="--","--",0.15)</f>
        <v>0.15</v>
      </c>
      <c r="AE1006" s="545" t="n">
        <f aca="false">IF($Y1006="--","--",ROUND(AB1006+AC1006+AD1006,2))</f>
        <v>1.43</v>
      </c>
      <c r="AF1006" s="565" t="n">
        <f aca="false">IF($Y1006="--","--",IF($AB1006&lt;=2,$Y1006+1,($Y1006+1)+ROUNDUP($AB1006-2,0)*0.1))</f>
        <v>2.2</v>
      </c>
      <c r="AG1006" s="566" t="n">
        <f aca="false">IF($D1006=0.4,0.92,IF($D1006=0.6,0.68,IF($D1006=0.8,0.74,IF($D1006=1,0.7,IF($D1006=1.2,0.66,IF($D1006=1.5,0.6,IF($D1006&lt;=2,(2.4-(D1006+0.3)),"--")))))))</f>
        <v>0.92</v>
      </c>
      <c r="AH1006" s="547" t="n">
        <f aca="false">IF($Y1006="--","--",IF($AE1006&lt;=$W$4,ROUND(IF($AE1006&lt;1.5,$AE1006*$AF1006*$AG1006,1.5*$AF1006*$AG1006),2),0))</f>
        <v>2.89</v>
      </c>
      <c r="AI1006" s="547" t="n">
        <f aca="false">IF($Y1006="--","--",IF($AE1006&gt;$W$4,ROUND(IF($AE1006&lt;1.5,$AE1006*$AF1006*$AG1006,1.5*$AF1006*$AG1006),2),0))</f>
        <v>0</v>
      </c>
      <c r="AJ1006" s="547" t="n">
        <f aca="false">IF($Y1006="--","--",IF($AE1006&gt;$W$4,ROUND(IF($AE1006&lt;1.5,0,IF($AE1006&gt;3,1.5*$AF1006*$AG1006,($AE1006-1.5)*$AF1006*$AG1006)),2),0))</f>
        <v>0</v>
      </c>
      <c r="AK1006" s="547" t="n">
        <f aca="false">IF($Y1006="--","--",IF($AE1006&gt;$W$4,ROUND(IF($AE1006&lt;3,0,IF($AE1006&gt;4.5,1.5*$AF1006*$AG1006,($AE1006-3)*$AF1006*$AG1006)),2),0))</f>
        <v>0</v>
      </c>
      <c r="AL1006" s="547" t="n">
        <f aca="false">IF($Y1006="--","--",IF($AE1006&gt;$W$4,ROUND(IF($AE1006&lt;4.5,0,IF($AE1006&gt;6,($AE1006-4.5)*$AF1006*$AG1006,($AE1006-4.5)*$AF1006*$AG1006)),2),0))</f>
        <v>0</v>
      </c>
      <c r="AM1006" s="544" t="n">
        <f aca="false">IF($Y1006="--","--",IF($AE1006&gt;$W$4,IF($AE1006&lt;=4,ROUND(($AG1006*4)*($AE1006+0.5)*2,2),0),0))</f>
        <v>0</v>
      </c>
      <c r="AN1006" s="548" t="n">
        <f aca="false">IF($Y1006="--","--",IF($AE1006&gt;$W$4,IF($AE1006&gt;4,ROUND(($AG1006*4)*($AE1006+0.5)*2,2),0),0))</f>
        <v>0</v>
      </c>
      <c r="AO1006" s="558" t="s">
        <v>2032</v>
      </c>
      <c r="AP1006" s="570" t="s">
        <v>10</v>
      </c>
      <c r="AQ1006" s="571" t="s">
        <v>2033</v>
      </c>
      <c r="AR1006" s="560" t="n">
        <v>0.4</v>
      </c>
      <c r="AS1006" s="561"/>
      <c r="AT1006" s="561"/>
      <c r="AU1006" s="562" t="n">
        <v>29</v>
      </c>
      <c r="AV1006" s="560" t="n">
        <f aca="false">IF($Y1006="--","--",Y1006+0.2)</f>
        <v>1.4</v>
      </c>
      <c r="AW1006" s="564" t="s">
        <v>1151</v>
      </c>
      <c r="AX1006" s="561" t="n">
        <f aca="false">AV1006</f>
        <v>1.4</v>
      </c>
      <c r="AY1006" s="538" t="n">
        <f aca="false">IF(D1006&gt;2,AU1006,AU1006-AV1006)</f>
        <v>27.6</v>
      </c>
      <c r="AZ1006" s="538" t="n">
        <f aca="false">N1006</f>
        <v>0.1</v>
      </c>
      <c r="BA1006" s="538" t="n">
        <f aca="false">P1006</f>
        <v>1.08</v>
      </c>
      <c r="BB1006" s="537" t="n">
        <f aca="false">IF(F1006=0,IF(ROUND(AY1006*(((N1006*P1006)+(((D1006+M1006*2)/6)*P1006))-ROUND(((D1006+M1006*2)^2)*((PI()*96.379/(4*360))-((SIN((96.379/2)*PI()/180))*(COS((96.379/2)*PI()/180))/4)),4)),2),ROUND(AY1006*(((N1006*P1006)+(((D1006+M1006*2)/4)*P1006))-ROUND(((D1006+M1006*2)^2)*((PI()*120/(4*360))-((SIN((120/2)*PI()/180))*(COS((120/2)*PI()/180))/4)),4)),2)),0)</f>
        <v>5.58</v>
      </c>
      <c r="BC1006" s="549" t="n">
        <f aca="false">IF(F1006&gt;0,ROUND(AY1006*N1006*P1006,2),0)</f>
        <v>0</v>
      </c>
      <c r="BD1006" s="549" t="n">
        <f aca="false">SUM(Q1006:U1006,AH1006:AL1006)</f>
        <v>48.3</v>
      </c>
      <c r="BE1006" s="549" t="n">
        <f aca="false">IF(F1006=0,ROUND((PI()*((D1006+M1006*2)^2)/4)*AY1006,2),ROUND((D1006+M1006*2)*(F1006+M1006*2)*AY1006,2))</f>
        <v>4.99</v>
      </c>
      <c r="BF1006" s="572" t="n">
        <f aca="false">IF(($I1006+M1006-0.15)&lt;=2,($I1006+M1006+0.15),IF(($I1006+M1006)&lt;=3,2.35,($I1006+M1006+0.2)-0.85))</f>
        <v>1.4251</v>
      </c>
      <c r="BG1006" s="572" t="n">
        <f aca="false">IF(D1006&gt;2,(I1006-F1006-M1006-0.11),IF(($I1006+M1006)&lt;=2,0,IF(($I1006+M1006)&gt;3,0.85,(I1006+M1006+0.2-BF1006))))</f>
        <v>0</v>
      </c>
      <c r="BH1006" s="572" t="n">
        <f aca="false">IF(D1006&gt;2,ROUND(((1.42+0.4)+(0.91+0.4))*2*BG1006,2),ROUND(AV1006*AX1006*BF1006,2))</f>
        <v>2.79</v>
      </c>
      <c r="BI1006" s="572" t="n">
        <f aca="false">ROUND(((PI()*0.9^2)/4)*BG1006,2)</f>
        <v>0</v>
      </c>
      <c r="BJ1006" s="550" t="n">
        <f aca="false">ROUND(BD1006-BE1006-BH1006-BI1006-BB1006-BC1006,2)</f>
        <v>34.94</v>
      </c>
      <c r="BK1006" s="516"/>
    </row>
    <row r="1007" customFormat="false" ht="14.25" hidden="false" customHeight="false" outlineLevel="0" collapsed="false">
      <c r="A1007" s="530" t="s">
        <v>2033</v>
      </c>
      <c r="B1007" s="531" t="s">
        <v>10</v>
      </c>
      <c r="C1007" s="569" t="s">
        <v>2034</v>
      </c>
      <c r="D1007" s="533" t="n">
        <v>0.4</v>
      </c>
      <c r="E1007" s="534"/>
      <c r="F1007" s="534"/>
      <c r="G1007" s="533" t="s">
        <v>1150</v>
      </c>
      <c r="H1007" s="535" t="n">
        <v>25</v>
      </c>
      <c r="I1007" s="536" t="n">
        <v>1.3917</v>
      </c>
      <c r="J1007" s="536" t="n">
        <v>1.3504</v>
      </c>
      <c r="K1007" s="536" t="n">
        <v>0</v>
      </c>
      <c r="L1007" s="537" t="n">
        <f aca="false">ROUND((I1007+J1007)/2,2)</f>
        <v>1.37</v>
      </c>
      <c r="M1007" s="538" t="n">
        <f aca="false">IF(F1007=0,ROUND($D1007*0.1,2),IF(D1007&gt;2.8,0.18,0.15))</f>
        <v>0.04</v>
      </c>
      <c r="N1007" s="538" t="n">
        <f aca="false">IF(F1007=0,IF(ROUND($D1007/4,2),IF(ROUND(($D1007*1.2)/6,2)&lt;0.1,0.1,ROUND(($D1007*1.2)/6,2))),0.5)</f>
        <v>0.1</v>
      </c>
      <c r="O1007" s="537" t="n">
        <f aca="false">L1007+M1007+N1007</f>
        <v>1.51</v>
      </c>
      <c r="P1007" s="537" t="n">
        <f aca="false">IF(O1007&lt;2,(D1007+M1007*2)+0.6,(D1007+M1007*2)+0.6+ROUNDUP(O1007-2,0)*0.1)</f>
        <v>1.08</v>
      </c>
      <c r="Q1007" s="539" t="n">
        <f aca="false">IF($O1007&lt;=$W$4,ROUND(IF($O1007&lt;1.5,$O1007*$H1007*$P1007,1.5*$H1007*$P1007),2),0)</f>
        <v>0</v>
      </c>
      <c r="R1007" s="539" t="n">
        <f aca="false">IF($O1007&gt;$W$4,ROUND(IF($O1007&lt;1.5,$O1007*$H1007*$P1007,1.5*$H1007*$P1007),2),0)</f>
        <v>40.5</v>
      </c>
      <c r="S1007" s="539" t="n">
        <f aca="false">IF($O1007&gt;$W$4,ROUND(IF($O1007&lt;1.5,0,IF($O1007&gt;3,1.5*$H1007*$P1007,($O1007-1.5)*$H1007*$P1007)),2),0)</f>
        <v>0.27</v>
      </c>
      <c r="T1007" s="539" t="n">
        <f aca="false">IF($O1007&gt;$W$4,ROUND(IF($O1007&lt;3,0,IF($O1007&gt;4.5,1.5*$H1007*$P1007,($O1007-3)*$H1007*$P1007)),2),0)</f>
        <v>0</v>
      </c>
      <c r="U1007" s="539" t="n">
        <f aca="false">IF($O1007&gt;$W$4,ROUND(IF($O1007&lt;4.5,0,IF($O1007&gt;6,($O1007-4.5)*$H1007*$P1007,($O1007-4.5)*$H1007*$P1007)),2),0)</f>
        <v>0</v>
      </c>
      <c r="V1007" s="540" t="n">
        <f aca="false">IF($O1007&gt;$W$4,IF($O1007&lt;=4,ROUND($H1007*($O1007+0.5)*2,2),0),0)</f>
        <v>100.5</v>
      </c>
      <c r="W1007" s="541" t="n">
        <f aca="false">IF($O1007&gt;$W$4,IF($O1007&gt;4,ROUND($H1007*($O1007+0.5)*2,2),0),0)</f>
        <v>0</v>
      </c>
      <c r="X1007" s="530" t="str">
        <f aca="false">A1007</f>
        <v>RT4</v>
      </c>
      <c r="Y1007" s="533" t="n">
        <f aca="false">IF($D1007=0.4,1.2,IF($D1007=0.6,1.2,IF($D1007=0.8,1.3,IF($D1007=1,1.5,IF($D1007=1.2,1.7,IF($D1007&lt;=2,2,"--"))))))</f>
        <v>1.2</v>
      </c>
      <c r="Z1007" s="542" t="s">
        <v>1151</v>
      </c>
      <c r="AA1007" s="534" t="n">
        <f aca="false">Y1007</f>
        <v>1.2</v>
      </c>
      <c r="AB1007" s="543" t="n">
        <f aca="false">IF($Y1007="--","--",I1007)</f>
        <v>1.3917</v>
      </c>
      <c r="AC1007" s="544" t="n">
        <f aca="false">IF($Y1007="--","--",IF(D1007&gt;1.5,0.15,ROUND($D1007*0.1,2)))</f>
        <v>0.04</v>
      </c>
      <c r="AD1007" s="544" t="n">
        <f aca="false">IF($Y1007="--","--",0.15)</f>
        <v>0.15</v>
      </c>
      <c r="AE1007" s="545" t="n">
        <f aca="false">IF($Y1007="--","--",ROUND(AB1007+AC1007+AD1007,2))</f>
        <v>1.58</v>
      </c>
      <c r="AF1007" s="545" t="n">
        <f aca="false">IF($Y1007="--","--",IF($AB1007&lt;=2,$Y1007+1,($Y1007+1)+ROUNDUP($AB1007-2,0)*0.1))</f>
        <v>2.2</v>
      </c>
      <c r="AG1007" s="546" t="n">
        <f aca="false">IF($D1007=0.4,0.92,IF($D1007=0.6,0.68,IF($D1007=0.8,0.74,IF($D1007=1,0.7,IF($D1007=1.2,0.66,IF($D1007=1.5,0.6,IF($D1007&lt;=2,(2.4-(D1007+0.3)),"--")))))))</f>
        <v>0.92</v>
      </c>
      <c r="AH1007" s="547" t="n">
        <f aca="false">IF($Y1007="--","--",IF($AE1007&lt;=$W$4,ROUND(IF($AE1007&lt;1.5,$AE1007*$AF1007*$AG1007,1.5*$AF1007*$AG1007),2),0))</f>
        <v>0</v>
      </c>
      <c r="AI1007" s="547" t="n">
        <f aca="false">IF($Y1007="--","--",IF($AE1007&gt;$W$4,ROUND(IF($AE1007&lt;1.5,$AE1007*$AF1007*$AG1007,1.5*$AF1007*$AG1007),2),0))</f>
        <v>3.04</v>
      </c>
      <c r="AJ1007" s="547" t="n">
        <f aca="false">IF($Y1007="--","--",IF($AE1007&gt;$W$4,ROUND(IF($AE1007&lt;1.5,0,IF($AE1007&gt;3,1.5*$AF1007*$AG1007,($AE1007-1.5)*$AF1007*$AG1007)),2),0))</f>
        <v>0.16</v>
      </c>
      <c r="AK1007" s="547" t="n">
        <f aca="false">IF($Y1007="--","--",IF($AE1007&gt;$W$4,ROUND(IF($AE1007&lt;3,0,IF($AE1007&gt;4.5,1.5*$AF1007*$AG1007,($AE1007-3)*$AF1007*$AG1007)),2),0))</f>
        <v>0</v>
      </c>
      <c r="AL1007" s="547" t="n">
        <f aca="false">IF($Y1007="--","--",IF($AE1007&gt;$W$4,ROUND(IF($AE1007&lt;4.5,0,IF($AE1007&gt;6,($AE1007-4.5)*$AF1007*$AG1007,($AE1007-4.5)*$AF1007*$AG1007)),2),0))</f>
        <v>0</v>
      </c>
      <c r="AM1007" s="544" t="n">
        <f aca="false">IF($Y1007="--","--",IF($AE1007&gt;$W$4,IF($AE1007&lt;=4,ROUND(($AG1007*4)*($AE1007+0.5)*2,2),0),0))</f>
        <v>15.31</v>
      </c>
      <c r="AN1007" s="548" t="n">
        <f aca="false">IF($Y1007="--","--",IF($AE1007&gt;$W$4,IF($AE1007&gt;4,ROUND(($AG1007*4)*($AE1007+0.5)*2,2),0),0))</f>
        <v>0</v>
      </c>
      <c r="AO1007" s="530" t="s">
        <v>2033</v>
      </c>
      <c r="AP1007" s="531" t="s">
        <v>10</v>
      </c>
      <c r="AQ1007" s="569" t="s">
        <v>2034</v>
      </c>
      <c r="AR1007" s="533" t="n">
        <v>0.4</v>
      </c>
      <c r="AS1007" s="534"/>
      <c r="AT1007" s="534"/>
      <c r="AU1007" s="535" t="n">
        <v>25</v>
      </c>
      <c r="AV1007" s="533" t="n">
        <f aca="false">IF($Y1007="--","--",Y1007+0.2)</f>
        <v>1.4</v>
      </c>
      <c r="AW1007" s="542" t="s">
        <v>1151</v>
      </c>
      <c r="AX1007" s="534" t="n">
        <f aca="false">AV1007</f>
        <v>1.4</v>
      </c>
      <c r="AY1007" s="538" t="n">
        <f aca="false">IF(D1007&gt;2,AU1007,AU1007-AV1007)</f>
        <v>23.6</v>
      </c>
      <c r="AZ1007" s="538" t="n">
        <f aca="false">N1007</f>
        <v>0.1</v>
      </c>
      <c r="BA1007" s="538" t="n">
        <f aca="false">P1007</f>
        <v>1.08</v>
      </c>
      <c r="BB1007" s="537" t="n">
        <f aca="false">IF(F1007=0,IF(ROUND(AY1007*(((N1007*P1007)+(((D1007+M1007*2)/6)*P1007))-ROUND(((D1007+M1007*2)^2)*((PI()*96.379/(4*360))-((SIN((96.379/2)*PI()/180))*(COS((96.379/2)*PI()/180))/4)),4)),2),ROUND(AY1007*(((N1007*P1007)+(((D1007+M1007*2)/4)*P1007))-ROUND(((D1007+M1007*2)^2)*((PI()*120/(4*360))-((SIN((120/2)*PI()/180))*(COS((120/2)*PI()/180))/4)),4)),2)),0)</f>
        <v>4.77</v>
      </c>
      <c r="BC1007" s="549" t="n">
        <f aca="false">IF(F1007&gt;0,ROUND(AY1007*N1007*P1007,2),0)</f>
        <v>0</v>
      </c>
      <c r="BD1007" s="549" t="n">
        <f aca="false">SUM(Q1007:U1007,AH1007:AL1007)</f>
        <v>43.97</v>
      </c>
      <c r="BE1007" s="549" t="n">
        <f aca="false">IF(F1007=0,ROUND((PI()*((D1007+M1007*2)^2)/4)*AY1007,2),ROUND((D1007+M1007*2)*(F1007+M1007*2)*AY1007,2))</f>
        <v>4.27</v>
      </c>
      <c r="BF1007" s="572" t="n">
        <f aca="false">IF(($I1007+M1007-0.15)&lt;=2,($I1007+M1007+0.15),IF(($I1007+M1007)&lt;=3,2.35,($I1007+M1007+0.2)-0.85))</f>
        <v>1.5817</v>
      </c>
      <c r="BG1007" s="572" t="n">
        <f aca="false">IF(D1007&gt;2,(I1007-F1007-M1007-0.11),IF(($I1007+M1007)&lt;=2,0,IF(($I1007+M1007)&gt;3,0.85,(I1007+M1007+0.2-BF1007))))</f>
        <v>0</v>
      </c>
      <c r="BH1007" s="572" t="n">
        <f aca="false">IF(D1007&gt;2,ROUND(((1.42+0.4)+(0.91+0.4))*2*BG1007,2),ROUND(AV1007*AX1007*BF1007,2))</f>
        <v>3.1</v>
      </c>
      <c r="BI1007" s="572" t="n">
        <f aca="false">ROUND(((PI()*0.9^2)/4)*BG1007,2)</f>
        <v>0</v>
      </c>
      <c r="BJ1007" s="550" t="n">
        <f aca="false">ROUND(BD1007-BE1007-BH1007-BI1007-BB1007-BC1007,2)</f>
        <v>31.83</v>
      </c>
      <c r="BK1007" s="516"/>
    </row>
    <row r="1008" customFormat="false" ht="14.25" hidden="false" customHeight="false" outlineLevel="0" collapsed="false">
      <c r="A1008" s="503"/>
      <c r="B1008" s="504"/>
      <c r="C1008" s="604"/>
      <c r="D1008" s="505"/>
      <c r="E1008" s="505"/>
      <c r="F1008" s="505"/>
      <c r="G1008" s="505"/>
      <c r="H1008" s="507"/>
      <c r="I1008" s="508"/>
      <c r="J1008" s="508"/>
      <c r="K1008" s="508"/>
      <c r="L1008" s="509"/>
      <c r="M1008" s="510"/>
      <c r="N1008" s="510"/>
      <c r="O1008" s="509"/>
      <c r="P1008" s="509"/>
      <c r="Q1008" s="511"/>
      <c r="R1008" s="511"/>
      <c r="S1008" s="511"/>
      <c r="T1008" s="511"/>
      <c r="U1008" s="511"/>
      <c r="V1008" s="512"/>
      <c r="W1008" s="513"/>
      <c r="X1008" s="518"/>
      <c r="Y1008" s="505"/>
      <c r="Z1008" s="551"/>
      <c r="AA1008" s="505"/>
      <c r="AB1008" s="552"/>
      <c r="AC1008" s="553"/>
      <c r="AD1008" s="553"/>
      <c r="AE1008" s="554"/>
      <c r="AF1008" s="554"/>
      <c r="AG1008" s="551"/>
      <c r="AH1008" s="555"/>
      <c r="AI1008" s="555"/>
      <c r="AJ1008" s="555"/>
      <c r="AK1008" s="555"/>
      <c r="AL1008" s="555"/>
      <c r="AM1008" s="553"/>
      <c r="AN1008" s="556"/>
      <c r="AO1008" s="518"/>
      <c r="AP1008" s="504"/>
      <c r="AQ1008" s="604"/>
      <c r="AR1008" s="505"/>
      <c r="AS1008" s="505"/>
      <c r="AT1008" s="505"/>
      <c r="AU1008" s="507"/>
      <c r="AV1008" s="505"/>
      <c r="AW1008" s="551"/>
      <c r="AX1008" s="505"/>
      <c r="AY1008" s="510"/>
      <c r="AZ1008" s="510"/>
      <c r="BA1008" s="510"/>
      <c r="BB1008" s="509"/>
      <c r="BC1008" s="509"/>
      <c r="BD1008" s="509"/>
      <c r="BE1008" s="509"/>
      <c r="BF1008" s="511"/>
      <c r="BG1008" s="511"/>
      <c r="BH1008" s="511"/>
      <c r="BI1008" s="511"/>
      <c r="BJ1008" s="515"/>
      <c r="BK1008" s="516"/>
    </row>
    <row r="1009" s="456" customFormat="true" ht="14.25" hidden="false" customHeight="false" outlineLevel="0" collapsed="false">
      <c r="A1009" s="557" t="s">
        <v>2029</v>
      </c>
      <c r="B1009" s="504"/>
      <c r="C1009" s="504"/>
      <c r="D1009" s="505"/>
      <c r="E1009" s="505"/>
      <c r="F1009" s="505"/>
      <c r="G1009" s="506"/>
      <c r="H1009" s="507"/>
      <c r="I1009" s="508"/>
      <c r="J1009" s="508"/>
      <c r="K1009" s="508"/>
      <c r="L1009" s="509"/>
      <c r="M1009" s="510"/>
      <c r="N1009" s="510"/>
      <c r="O1009" s="509"/>
      <c r="P1009" s="509"/>
      <c r="Q1009" s="511"/>
      <c r="R1009" s="511"/>
      <c r="S1009" s="511"/>
      <c r="T1009" s="511"/>
      <c r="U1009" s="511"/>
      <c r="V1009" s="512"/>
      <c r="W1009" s="513"/>
      <c r="X1009" s="528" t="str">
        <f aca="false">$A1009</f>
        <v>RUA ANGEOLINA PETROPOLIS</v>
      </c>
      <c r="Y1009" s="522"/>
      <c r="Z1009" s="522"/>
      <c r="AA1009" s="522"/>
      <c r="AB1009" s="525"/>
      <c r="AC1009" s="525"/>
      <c r="AD1009" s="525"/>
      <c r="AE1009" s="525"/>
      <c r="AF1009" s="523"/>
      <c r="AG1009" s="525"/>
      <c r="AH1009" s="525"/>
      <c r="AI1009" s="525"/>
      <c r="AJ1009" s="525"/>
      <c r="AK1009" s="525"/>
      <c r="AL1009" s="525"/>
      <c r="AM1009" s="525"/>
      <c r="AN1009" s="527"/>
      <c r="AO1009" s="557" t="str">
        <f aca="false">$A1009</f>
        <v>RUA ANGEOLINA PETROPOLIS</v>
      </c>
      <c r="AP1009" s="504"/>
      <c r="AQ1009" s="504"/>
      <c r="AR1009" s="505"/>
      <c r="AS1009" s="505"/>
      <c r="AT1009" s="505"/>
      <c r="AU1009" s="507"/>
      <c r="AV1009" s="506"/>
      <c r="AW1009" s="506"/>
      <c r="AX1009" s="506"/>
      <c r="AY1009" s="510"/>
      <c r="AZ1009" s="510"/>
      <c r="BA1009" s="510"/>
      <c r="BB1009" s="509"/>
      <c r="BC1009" s="509"/>
      <c r="BD1009" s="509"/>
      <c r="BE1009" s="509"/>
      <c r="BF1009" s="509"/>
      <c r="BG1009" s="509"/>
      <c r="BH1009" s="509"/>
      <c r="BI1009" s="509"/>
      <c r="BJ1009" s="515"/>
      <c r="BK1009" s="516"/>
    </row>
    <row r="1010" customFormat="false" ht="14.25" hidden="false" customHeight="false" outlineLevel="0" collapsed="false">
      <c r="A1010" s="558" t="s">
        <v>2035</v>
      </c>
      <c r="B1010" s="570" t="s">
        <v>10</v>
      </c>
      <c r="C1010" s="571" t="s">
        <v>2036</v>
      </c>
      <c r="D1010" s="560" t="n">
        <v>0.4</v>
      </c>
      <c r="E1010" s="561"/>
      <c r="F1010" s="561"/>
      <c r="G1010" s="560" t="s">
        <v>1155</v>
      </c>
      <c r="H1010" s="562" t="n">
        <v>26</v>
      </c>
      <c r="I1010" s="563" t="n">
        <v>0.964</v>
      </c>
      <c r="J1010" s="563" t="n">
        <v>1.0094</v>
      </c>
      <c r="K1010" s="536" t="n">
        <v>0</v>
      </c>
      <c r="L1010" s="537" t="n">
        <f aca="false">ROUND((I1010+J1010)/2,2)</f>
        <v>0.99</v>
      </c>
      <c r="M1010" s="538" t="n">
        <f aca="false">IF(F1010=0,ROUND($D1010*0.1,2),IF(D1010&gt;2.8,0.18,0.15))</f>
        <v>0.04</v>
      </c>
      <c r="N1010" s="538" t="n">
        <f aca="false">IF(F1010=0,IF(ROUND($D1010/4,2),IF(ROUND(($D1010*1.2)/6,2)&lt;0.1,0.1,ROUND(($D1010*1.2)/6,2))),0.5)</f>
        <v>0.1</v>
      </c>
      <c r="O1010" s="537" t="n">
        <f aca="false">L1010+M1010+N1010</f>
        <v>1.13</v>
      </c>
      <c r="P1010" s="537" t="n">
        <f aca="false">IF(O1010&lt;2,(D1010+M1010*2)+0.6,(D1010+M1010*2)+0.6+ROUNDUP(O1010-2,0)*0.1)</f>
        <v>1.08</v>
      </c>
      <c r="Q1010" s="539" t="n">
        <f aca="false">IF($O1010&lt;=$W$4,ROUND(IF($O1010&lt;1.5,$O1010*$H1010*$P1010,1.5*$H1010*$P1010),2),0)</f>
        <v>31.73</v>
      </c>
      <c r="R1010" s="539" t="n">
        <f aca="false">IF($O1010&gt;$W$4,ROUND(IF($O1010&lt;1.5,$O1010*$H1010*$P1010,1.5*$H1010*$P1010),2),0)</f>
        <v>0</v>
      </c>
      <c r="S1010" s="539" t="n">
        <f aca="false">IF($O1010&gt;$W$4,ROUND(IF($O1010&lt;1.5,0,IF($O1010&gt;3,1.5*$H1010*$P1010,($O1010-1.5)*$H1010*$P1010)),2),0)</f>
        <v>0</v>
      </c>
      <c r="T1010" s="539" t="n">
        <f aca="false">IF($O1010&gt;$W$4,ROUND(IF($O1010&lt;3,0,IF($O1010&gt;4.5,1.5*$H1010*$P1010,($O1010-3)*$H1010*$P1010)),2),0)</f>
        <v>0</v>
      </c>
      <c r="U1010" s="539" t="n">
        <f aca="false">IF($O1010&gt;$W$4,ROUND(IF($O1010&lt;4.5,0,IF($O1010&gt;6,($O1010-4.5)*$H1010*$P1010,($O1010-4.5)*$H1010*$P1010)),2),0)</f>
        <v>0</v>
      </c>
      <c r="V1010" s="540" t="n">
        <f aca="false">IF($O1010&gt;$W$4,IF($O1010&lt;=4,ROUND($H1010*($O1010+0.5)*2,2),0),0)</f>
        <v>0</v>
      </c>
      <c r="W1010" s="541" t="n">
        <f aca="false">IF($O1010&gt;$W$4,IF($O1010&gt;4,ROUND($H1010*($O1010+0.5)*2,2),0),0)</f>
        <v>0</v>
      </c>
      <c r="X1010" s="558" t="str">
        <f aca="false">A1010</f>
        <v>RTA</v>
      </c>
      <c r="Y1010" s="560" t="n">
        <f aca="false">IF($D1010=0.4,1.2,IF($D1010=0.6,1.2,IF($D1010=0.8,1.3,IF($D1010=1,1.5,IF($D1010=1.2,1.7,IF($D1010&lt;=2,2,"--"))))))</f>
        <v>1.2</v>
      </c>
      <c r="Z1010" s="564" t="s">
        <v>1151</v>
      </c>
      <c r="AA1010" s="561" t="n">
        <f aca="false">Y1010</f>
        <v>1.2</v>
      </c>
      <c r="AB1010" s="543" t="n">
        <f aca="false">IF($Y1010="--","--",I1010)</f>
        <v>0.964</v>
      </c>
      <c r="AC1010" s="544" t="n">
        <f aca="false">IF($Y1010="--","--",IF(D1010&gt;1.5,0.15,ROUND($D1010*0.1,2)))</f>
        <v>0.04</v>
      </c>
      <c r="AD1010" s="544" t="n">
        <f aca="false">IF($Y1010="--","--",0.15)</f>
        <v>0.15</v>
      </c>
      <c r="AE1010" s="545" t="n">
        <f aca="false">IF($Y1010="--","--",ROUND(AB1010+AC1010+AD1010,2))</f>
        <v>1.15</v>
      </c>
      <c r="AF1010" s="565" t="n">
        <f aca="false">IF($Y1010="--","--",IF($AB1010&lt;=2,$Y1010+1,($Y1010+1)+ROUNDUP($AB1010-2,0)*0.1))</f>
        <v>2.2</v>
      </c>
      <c r="AG1010" s="566" t="n">
        <f aca="false">IF($D1010=0.4,0.92,IF($D1010=0.6,0.68,IF($D1010=0.8,0.74,IF($D1010=1,0.7,IF($D1010=1.2,0.66,IF($D1010=1.5,0.6,IF($D1010&lt;=2,(2.4-(D1010+0.3)),"--")))))))</f>
        <v>0.92</v>
      </c>
      <c r="AH1010" s="547" t="n">
        <f aca="false">IF($Y1010="--","--",IF($AE1010&lt;=$W$4,ROUND(IF($AE1010&lt;1.5,$AE1010*$AF1010*$AG1010,1.5*$AF1010*$AG1010),2),0))</f>
        <v>2.33</v>
      </c>
      <c r="AI1010" s="547" t="n">
        <f aca="false">IF($Y1010="--","--",IF($AE1010&gt;$W$4,ROUND(IF($AE1010&lt;1.5,$AE1010*$AF1010*$AG1010,1.5*$AF1010*$AG1010),2),0))</f>
        <v>0</v>
      </c>
      <c r="AJ1010" s="547" t="n">
        <f aca="false">IF($Y1010="--","--",IF($AE1010&gt;$W$4,ROUND(IF($AE1010&lt;1.5,0,IF($AE1010&gt;3,1.5*$AF1010*$AG1010,($AE1010-1.5)*$AF1010*$AG1010)),2),0))</f>
        <v>0</v>
      </c>
      <c r="AK1010" s="547" t="n">
        <f aca="false">IF($Y1010="--","--",IF($AE1010&gt;$W$4,ROUND(IF($AE1010&lt;3,0,IF($AE1010&gt;4.5,1.5*$AF1010*$AG1010,($AE1010-3)*$AF1010*$AG1010)),2),0))</f>
        <v>0</v>
      </c>
      <c r="AL1010" s="547" t="n">
        <f aca="false">IF($Y1010="--","--",IF($AE1010&gt;$W$4,ROUND(IF($AE1010&lt;4.5,0,IF($AE1010&gt;6,($AE1010-4.5)*$AF1010*$AG1010,($AE1010-4.5)*$AF1010*$AG1010)),2),0))</f>
        <v>0</v>
      </c>
      <c r="AM1010" s="544" t="n">
        <f aca="false">IF($Y1010="--","--",IF($AE1010&gt;$W$4,IF($AE1010&lt;=4,ROUND(($AG1010*4)*($AE1010+0.5)*2,2),0),0))</f>
        <v>0</v>
      </c>
      <c r="AN1010" s="548" t="n">
        <f aca="false">IF($Y1010="--","--",IF($AE1010&gt;$W$4,IF($AE1010&gt;4,ROUND(($AG1010*4)*($AE1010+0.5)*2,2),0),0))</f>
        <v>0</v>
      </c>
      <c r="AO1010" s="558" t="s">
        <v>2035</v>
      </c>
      <c r="AP1010" s="570" t="s">
        <v>10</v>
      </c>
      <c r="AQ1010" s="571" t="s">
        <v>2036</v>
      </c>
      <c r="AR1010" s="560" t="n">
        <v>0.4</v>
      </c>
      <c r="AS1010" s="561"/>
      <c r="AT1010" s="561"/>
      <c r="AU1010" s="562" t="n">
        <v>26</v>
      </c>
      <c r="AV1010" s="560" t="n">
        <f aca="false">IF($Y1010="--","--",Y1010+0.2)</f>
        <v>1.4</v>
      </c>
      <c r="AW1010" s="564" t="s">
        <v>1151</v>
      </c>
      <c r="AX1010" s="561" t="n">
        <f aca="false">AV1010</f>
        <v>1.4</v>
      </c>
      <c r="AY1010" s="538" t="n">
        <f aca="false">IF(D1010&gt;2,AU1010,AU1010-AV1010)</f>
        <v>24.6</v>
      </c>
      <c r="AZ1010" s="538" t="n">
        <f aca="false">N1010</f>
        <v>0.1</v>
      </c>
      <c r="BA1010" s="538" t="n">
        <f aca="false">P1010</f>
        <v>1.08</v>
      </c>
      <c r="BB1010" s="537" t="n">
        <f aca="false">IF(F1010=0,IF(ROUND(AY1010*(((N1010*P1010)+(((D1010+M1010*2)/6)*P1010))-ROUND(((D1010+M1010*2)^2)*((PI()*96.379/(4*360))-((SIN((96.379/2)*PI()/180))*(COS((96.379/2)*PI()/180))/4)),4)),2),ROUND(AY1010*(((N1010*P1010)+(((D1010+M1010*2)/4)*P1010))-ROUND(((D1010+M1010*2)^2)*((PI()*120/(4*360))-((SIN((120/2)*PI()/180))*(COS((120/2)*PI()/180))/4)),4)),2)),0)</f>
        <v>4.97</v>
      </c>
      <c r="BC1010" s="549" t="n">
        <f aca="false">IF(F1010&gt;0,ROUND(AY1010*N1010*P1010,2),0)</f>
        <v>0</v>
      </c>
      <c r="BD1010" s="549" t="n">
        <f aca="false">SUM(Q1010:U1010,AH1010:AL1010)</f>
        <v>34.06</v>
      </c>
      <c r="BE1010" s="549" t="n">
        <f aca="false">IF(F1010=0,ROUND((PI()*((D1010+M1010*2)^2)/4)*AY1010,2),ROUND((D1010+M1010*2)*(F1010+M1010*2)*AY1010,2))</f>
        <v>4.45</v>
      </c>
      <c r="BF1010" s="572" t="n">
        <f aca="false">IF(($I1010+M1010-0.15)&lt;=2,($I1010+M1010+0.15),IF(($I1010+M1010)&lt;=3,2.35,($I1010+M1010+0.2)-0.85))</f>
        <v>1.154</v>
      </c>
      <c r="BG1010" s="572" t="n">
        <f aca="false">IF(D1010&gt;2,(I1010-F1010-M1010-0.11),IF(($I1010+M1010)&lt;=2,0,IF(($I1010+M1010)&gt;3,0.85,(I1010+M1010+0.2-BF1010))))</f>
        <v>0</v>
      </c>
      <c r="BH1010" s="572" t="n">
        <f aca="false">IF(D1010&gt;2,ROUND(((1.42+0.4)+(0.91+0.4))*2*BG1010,2),ROUND(AV1010*AX1010*BF1010,2))</f>
        <v>2.26</v>
      </c>
      <c r="BI1010" s="572" t="n">
        <f aca="false">ROUND(((PI()*0.9^2)/4)*BG1010,2)</f>
        <v>0</v>
      </c>
      <c r="BJ1010" s="550" t="n">
        <f aca="false">ROUND(BD1010-BE1010-BH1010-BI1010-BB1010-BC1010,2)</f>
        <v>22.38</v>
      </c>
      <c r="BK1010" s="516"/>
    </row>
    <row r="1011" customFormat="false" ht="14.25" hidden="false" customHeight="false" outlineLevel="0" collapsed="false">
      <c r="A1011" s="530" t="s">
        <v>2036</v>
      </c>
      <c r="B1011" s="531" t="s">
        <v>10</v>
      </c>
      <c r="C1011" s="569" t="s">
        <v>2034</v>
      </c>
      <c r="D1011" s="533" t="n">
        <v>0.4</v>
      </c>
      <c r="E1011" s="534"/>
      <c r="F1011" s="534"/>
      <c r="G1011" s="533" t="s">
        <v>1150</v>
      </c>
      <c r="H1011" s="535" t="n">
        <v>40</v>
      </c>
      <c r="I1011" s="536" t="n">
        <v>1.0094</v>
      </c>
      <c r="J1011" s="536" t="n">
        <v>1.3501</v>
      </c>
      <c r="K1011" s="536" t="n">
        <v>0</v>
      </c>
      <c r="L1011" s="537" t="n">
        <f aca="false">ROUND((I1011+J1011)/2,2)</f>
        <v>1.18</v>
      </c>
      <c r="M1011" s="538" t="n">
        <f aca="false">IF(F1011=0,ROUND($D1011*0.1,2),IF(D1011&gt;2.8,0.18,0.15))</f>
        <v>0.04</v>
      </c>
      <c r="N1011" s="538" t="n">
        <f aca="false">IF(F1011=0,IF(ROUND($D1011/4,2),IF(ROUND(($D1011*1.2)/6,2)&lt;0.1,0.1,ROUND(($D1011*1.2)/6,2))),0.5)</f>
        <v>0.1</v>
      </c>
      <c r="O1011" s="537" t="n">
        <f aca="false">L1011+M1011+N1011</f>
        <v>1.32</v>
      </c>
      <c r="P1011" s="537" t="n">
        <f aca="false">IF(O1011&lt;2,(D1011+M1011*2)+0.6,(D1011+M1011*2)+0.6+ROUNDUP(O1011-2,0)*0.1)</f>
        <v>1.08</v>
      </c>
      <c r="Q1011" s="539" t="n">
        <f aca="false">IF($O1011&lt;=$W$4,ROUND(IF($O1011&lt;1.5,$O1011*$H1011*$P1011,1.5*$H1011*$P1011),2),0)</f>
        <v>57.02</v>
      </c>
      <c r="R1011" s="539" t="n">
        <f aca="false">IF($O1011&gt;$W$4,ROUND(IF($O1011&lt;1.5,$O1011*$H1011*$P1011,1.5*$H1011*$P1011),2),0)</f>
        <v>0</v>
      </c>
      <c r="S1011" s="539" t="n">
        <f aca="false">IF($O1011&gt;$W$4,ROUND(IF($O1011&lt;1.5,0,IF($O1011&gt;3,1.5*$H1011*$P1011,($O1011-1.5)*$H1011*$P1011)),2),0)</f>
        <v>0</v>
      </c>
      <c r="T1011" s="539" t="n">
        <f aca="false">IF($O1011&gt;$W$4,ROUND(IF($O1011&lt;3,0,IF($O1011&gt;4.5,1.5*$H1011*$P1011,($O1011-3)*$H1011*$P1011)),2),0)</f>
        <v>0</v>
      </c>
      <c r="U1011" s="539" t="n">
        <f aca="false">IF($O1011&gt;$W$4,ROUND(IF($O1011&lt;4.5,0,IF($O1011&gt;6,($O1011-4.5)*$H1011*$P1011,($O1011-4.5)*$H1011*$P1011)),2),0)</f>
        <v>0</v>
      </c>
      <c r="V1011" s="540" t="n">
        <f aca="false">IF($O1011&gt;$W$4,IF($O1011&lt;=4,ROUND($H1011*($O1011+0.5)*2,2),0),0)</f>
        <v>0</v>
      </c>
      <c r="W1011" s="541" t="n">
        <f aca="false">IF($O1011&gt;$W$4,IF($O1011&gt;4,ROUND($H1011*($O1011+0.5)*2,2),0),0)</f>
        <v>0</v>
      </c>
      <c r="X1011" s="530" t="str">
        <f aca="false">A1011</f>
        <v>RTB</v>
      </c>
      <c r="Y1011" s="533" t="n">
        <f aca="false">IF($D1011=0.4,1.2,IF($D1011=0.6,1.2,IF($D1011=0.8,1.3,IF($D1011=1,1.5,IF($D1011=1.2,1.7,IF($D1011&lt;=2,2,"--"))))))</f>
        <v>1.2</v>
      </c>
      <c r="Z1011" s="542" t="s">
        <v>1151</v>
      </c>
      <c r="AA1011" s="534" t="n">
        <f aca="false">Y1011</f>
        <v>1.2</v>
      </c>
      <c r="AB1011" s="543" t="n">
        <f aca="false">IF($Y1011="--","--",I1011)</f>
        <v>1.0094</v>
      </c>
      <c r="AC1011" s="544" t="n">
        <f aca="false">IF($Y1011="--","--",IF(D1011&gt;1.5,0.15,ROUND($D1011*0.1,2)))</f>
        <v>0.04</v>
      </c>
      <c r="AD1011" s="544" t="n">
        <f aca="false">IF($Y1011="--","--",0.15)</f>
        <v>0.15</v>
      </c>
      <c r="AE1011" s="545" t="n">
        <f aca="false">IF($Y1011="--","--",ROUND(AB1011+AC1011+AD1011,2))</f>
        <v>1.2</v>
      </c>
      <c r="AF1011" s="545" t="n">
        <f aca="false">IF($Y1011="--","--",IF($AB1011&lt;=2,$Y1011+1,($Y1011+1)+ROUNDUP($AB1011-2,0)*0.1))</f>
        <v>2.2</v>
      </c>
      <c r="AG1011" s="546" t="n">
        <f aca="false">IF($D1011=0.4,0.92,IF($D1011=0.6,0.68,IF($D1011=0.8,0.74,IF($D1011=1,0.7,IF($D1011=1.2,0.66,IF($D1011=1.5,0.6,IF($D1011&lt;=2,(2.4-(D1011+0.3)),"--")))))))</f>
        <v>0.92</v>
      </c>
      <c r="AH1011" s="547" t="n">
        <f aca="false">IF($Y1011="--","--",IF($AE1011&lt;=$W$4,ROUND(IF($AE1011&lt;1.5,$AE1011*$AF1011*$AG1011,1.5*$AF1011*$AG1011),2),0))</f>
        <v>2.43</v>
      </c>
      <c r="AI1011" s="547" t="n">
        <f aca="false">IF($Y1011="--","--",IF($AE1011&gt;$W$4,ROUND(IF($AE1011&lt;1.5,$AE1011*$AF1011*$AG1011,1.5*$AF1011*$AG1011),2),0))</f>
        <v>0</v>
      </c>
      <c r="AJ1011" s="547" t="n">
        <f aca="false">IF($Y1011="--","--",IF($AE1011&gt;$W$4,ROUND(IF($AE1011&lt;1.5,0,IF($AE1011&gt;3,1.5*$AF1011*$AG1011,($AE1011-1.5)*$AF1011*$AG1011)),2),0))</f>
        <v>0</v>
      </c>
      <c r="AK1011" s="547" t="n">
        <f aca="false">IF($Y1011="--","--",IF($AE1011&gt;$W$4,ROUND(IF($AE1011&lt;3,0,IF($AE1011&gt;4.5,1.5*$AF1011*$AG1011,($AE1011-3)*$AF1011*$AG1011)),2),0))</f>
        <v>0</v>
      </c>
      <c r="AL1011" s="547" t="n">
        <f aca="false">IF($Y1011="--","--",IF($AE1011&gt;$W$4,ROUND(IF($AE1011&lt;4.5,0,IF($AE1011&gt;6,($AE1011-4.5)*$AF1011*$AG1011,($AE1011-4.5)*$AF1011*$AG1011)),2),0))</f>
        <v>0</v>
      </c>
      <c r="AM1011" s="544" t="n">
        <f aca="false">IF($Y1011="--","--",IF($AE1011&gt;$W$4,IF($AE1011&lt;=4,ROUND(($AG1011*4)*($AE1011+0.5)*2,2),0),0))</f>
        <v>0</v>
      </c>
      <c r="AN1011" s="548" t="n">
        <f aca="false">IF($Y1011="--","--",IF($AE1011&gt;$W$4,IF($AE1011&gt;4,ROUND(($AG1011*4)*($AE1011+0.5)*2,2),0),0))</f>
        <v>0</v>
      </c>
      <c r="AO1011" s="530" t="s">
        <v>2036</v>
      </c>
      <c r="AP1011" s="531" t="s">
        <v>10</v>
      </c>
      <c r="AQ1011" s="569" t="s">
        <v>2034</v>
      </c>
      <c r="AR1011" s="533" t="n">
        <v>0.4</v>
      </c>
      <c r="AS1011" s="534"/>
      <c r="AT1011" s="534"/>
      <c r="AU1011" s="535" t="n">
        <v>40</v>
      </c>
      <c r="AV1011" s="533" t="n">
        <f aca="false">IF($Y1011="--","--",Y1011+0.2)</f>
        <v>1.4</v>
      </c>
      <c r="AW1011" s="542" t="s">
        <v>1151</v>
      </c>
      <c r="AX1011" s="534" t="n">
        <f aca="false">AV1011</f>
        <v>1.4</v>
      </c>
      <c r="AY1011" s="538" t="n">
        <f aca="false">IF(D1011&gt;2,AU1011,AU1011-AV1011)</f>
        <v>38.6</v>
      </c>
      <c r="AZ1011" s="538" t="n">
        <f aca="false">N1011</f>
        <v>0.1</v>
      </c>
      <c r="BA1011" s="538" t="n">
        <f aca="false">P1011</f>
        <v>1.08</v>
      </c>
      <c r="BB1011" s="537" t="n">
        <f aca="false">IF(F1011=0,IF(ROUND(AY1011*(((N1011*P1011)+(((D1011+M1011*2)/6)*P1011))-ROUND(((D1011+M1011*2)^2)*((PI()*96.379/(4*360))-((SIN((96.379/2)*PI()/180))*(COS((96.379/2)*PI()/180))/4)),4)),2),ROUND(AY1011*(((N1011*P1011)+(((D1011+M1011*2)/4)*P1011))-ROUND(((D1011+M1011*2)^2)*((PI()*120/(4*360))-((SIN((120/2)*PI()/180))*(COS((120/2)*PI()/180))/4)),4)),2)),0)</f>
        <v>7.8</v>
      </c>
      <c r="BC1011" s="549" t="n">
        <f aca="false">IF(F1011&gt;0,ROUND(AY1011*N1011*P1011,2),0)</f>
        <v>0</v>
      </c>
      <c r="BD1011" s="549" t="n">
        <f aca="false">SUM(Q1011:U1011,AH1011:AL1011)</f>
        <v>59.45</v>
      </c>
      <c r="BE1011" s="549" t="n">
        <f aca="false">IF(F1011=0,ROUND((PI()*((D1011+M1011*2)^2)/4)*AY1011,2),ROUND((D1011+M1011*2)*(F1011+M1011*2)*AY1011,2))</f>
        <v>6.98</v>
      </c>
      <c r="BF1011" s="572" t="n">
        <f aca="false">IF(($I1011+M1011-0.15)&lt;=2,($I1011+M1011+0.15),IF(($I1011+M1011)&lt;=3,2.35,($I1011+M1011+0.2)-0.85))</f>
        <v>1.1994</v>
      </c>
      <c r="BG1011" s="572" t="n">
        <f aca="false">IF(D1011&gt;2,(I1011-F1011-M1011-0.11),IF(($I1011+M1011)&lt;=2,0,IF(($I1011+M1011)&gt;3,0.85,(I1011+M1011+0.2-BF1011))))</f>
        <v>0</v>
      </c>
      <c r="BH1011" s="572" t="n">
        <f aca="false">IF(D1011&gt;2,ROUND(((1.42+0.4)+(0.91+0.4))*2*BG1011,2),ROUND(AV1011*AX1011*BF1011,2))</f>
        <v>2.35</v>
      </c>
      <c r="BI1011" s="572" t="n">
        <f aca="false">ROUND(((PI()*0.9^2)/4)*BG1011,2)</f>
        <v>0</v>
      </c>
      <c r="BJ1011" s="550" t="n">
        <f aca="false">ROUND(BD1011-BE1011-BH1011-BI1011-BB1011-BC1011,2)</f>
        <v>42.32</v>
      </c>
      <c r="BK1011" s="516"/>
    </row>
    <row r="1012" customFormat="false" ht="14.25" hidden="false" customHeight="false" outlineLevel="0" collapsed="false">
      <c r="A1012" s="503"/>
      <c r="B1012" s="504"/>
      <c r="C1012" s="604"/>
      <c r="D1012" s="505"/>
      <c r="E1012" s="505"/>
      <c r="F1012" s="505"/>
      <c r="G1012" s="505"/>
      <c r="H1012" s="507"/>
      <c r="I1012" s="508"/>
      <c r="J1012" s="508"/>
      <c r="K1012" s="508"/>
      <c r="L1012" s="509"/>
      <c r="M1012" s="510"/>
      <c r="N1012" s="510"/>
      <c r="O1012" s="509"/>
      <c r="P1012" s="509"/>
      <c r="Q1012" s="511"/>
      <c r="R1012" s="511"/>
      <c r="S1012" s="511"/>
      <c r="T1012" s="511"/>
      <c r="U1012" s="511"/>
      <c r="V1012" s="512"/>
      <c r="W1012" s="513"/>
      <c r="X1012" s="503"/>
      <c r="Y1012" s="505"/>
      <c r="Z1012" s="551"/>
      <c r="AA1012" s="505"/>
      <c r="AB1012" s="552"/>
      <c r="AC1012" s="553"/>
      <c r="AD1012" s="553"/>
      <c r="AE1012" s="554"/>
      <c r="AF1012" s="554"/>
      <c r="AG1012" s="551"/>
      <c r="AH1012" s="555"/>
      <c r="AI1012" s="555"/>
      <c r="AJ1012" s="555"/>
      <c r="AK1012" s="555"/>
      <c r="AL1012" s="555"/>
      <c r="AM1012" s="553"/>
      <c r="AN1012" s="556"/>
      <c r="AO1012" s="503"/>
      <c r="AP1012" s="504"/>
      <c r="AQ1012" s="604"/>
      <c r="AR1012" s="505"/>
      <c r="AS1012" s="505"/>
      <c r="AT1012" s="505"/>
      <c r="AU1012" s="507"/>
      <c r="AV1012" s="505"/>
      <c r="AW1012" s="551"/>
      <c r="AX1012" s="505"/>
      <c r="AY1012" s="510"/>
      <c r="AZ1012" s="510"/>
      <c r="BA1012" s="510"/>
      <c r="BB1012" s="509"/>
      <c r="BC1012" s="509"/>
      <c r="BD1012" s="509"/>
      <c r="BE1012" s="509"/>
      <c r="BF1012" s="511"/>
      <c r="BG1012" s="511"/>
      <c r="BH1012" s="511"/>
      <c r="BI1012" s="511"/>
      <c r="BJ1012" s="515"/>
      <c r="BK1012" s="516"/>
    </row>
    <row r="1013" s="456" customFormat="true" ht="14.25" hidden="false" customHeight="false" outlineLevel="0" collapsed="false">
      <c r="A1013" s="517" t="s">
        <v>2037</v>
      </c>
      <c r="B1013" s="504"/>
      <c r="C1013" s="504"/>
      <c r="D1013" s="505"/>
      <c r="E1013" s="505"/>
      <c r="F1013" s="505"/>
      <c r="G1013" s="506"/>
      <c r="H1013" s="507"/>
      <c r="I1013" s="508"/>
      <c r="J1013" s="508"/>
      <c r="K1013" s="508"/>
      <c r="L1013" s="509"/>
      <c r="M1013" s="510"/>
      <c r="N1013" s="510"/>
      <c r="O1013" s="509"/>
      <c r="P1013" s="509"/>
      <c r="Q1013" s="511"/>
      <c r="R1013" s="511"/>
      <c r="S1013" s="511"/>
      <c r="T1013" s="511"/>
      <c r="U1013" s="511"/>
      <c r="V1013" s="512"/>
      <c r="W1013" s="513"/>
      <c r="X1013" s="518" t="str">
        <f aca="false">$A1013</f>
        <v>BACIA RU - BACIA ROMANA (U)</v>
      </c>
      <c r="Y1013" s="505"/>
      <c r="Z1013" s="551"/>
      <c r="AA1013" s="505"/>
      <c r="AB1013" s="552"/>
      <c r="AC1013" s="553"/>
      <c r="AD1013" s="553"/>
      <c r="AE1013" s="554"/>
      <c r="AF1013" s="554"/>
      <c r="AG1013" s="551"/>
      <c r="AH1013" s="555"/>
      <c r="AI1013" s="555"/>
      <c r="AJ1013" s="555"/>
      <c r="AK1013" s="555"/>
      <c r="AL1013" s="555"/>
      <c r="AM1013" s="553"/>
      <c r="AN1013" s="556"/>
      <c r="AO1013" s="518" t="str">
        <f aca="false">$A1013</f>
        <v>BACIA RU - BACIA ROMANA (U)</v>
      </c>
      <c r="AP1013" s="504"/>
      <c r="AQ1013" s="504"/>
      <c r="AR1013" s="505"/>
      <c r="AS1013" s="505"/>
      <c r="AT1013" s="505"/>
      <c r="AU1013" s="507"/>
      <c r="AV1013" s="506"/>
      <c r="AW1013" s="506"/>
      <c r="AX1013" s="506"/>
      <c r="AY1013" s="510"/>
      <c r="AZ1013" s="510"/>
      <c r="BA1013" s="510"/>
      <c r="BB1013" s="509"/>
      <c r="BC1013" s="509"/>
      <c r="BD1013" s="509"/>
      <c r="BE1013" s="509"/>
      <c r="BF1013" s="509"/>
      <c r="BG1013" s="509"/>
      <c r="BH1013" s="509"/>
      <c r="BI1013" s="509"/>
      <c r="BJ1013" s="515"/>
      <c r="BK1013" s="516"/>
    </row>
    <row r="1014" customFormat="false" ht="14.25" hidden="false" customHeight="false" outlineLevel="0" collapsed="false">
      <c r="A1014" s="557" t="s">
        <v>2038</v>
      </c>
      <c r="B1014" s="504"/>
      <c r="C1014" s="504"/>
      <c r="D1014" s="505"/>
      <c r="E1014" s="505"/>
      <c r="F1014" s="505"/>
      <c r="G1014" s="506"/>
      <c r="H1014" s="507"/>
      <c r="I1014" s="508"/>
      <c r="J1014" s="508"/>
      <c r="K1014" s="508"/>
      <c r="L1014" s="509"/>
      <c r="M1014" s="510"/>
      <c r="N1014" s="510"/>
      <c r="O1014" s="509"/>
      <c r="P1014" s="509"/>
      <c r="Q1014" s="511"/>
      <c r="R1014" s="511"/>
      <c r="S1014" s="511"/>
      <c r="T1014" s="511"/>
      <c r="U1014" s="511"/>
      <c r="V1014" s="512"/>
      <c r="W1014" s="513"/>
      <c r="X1014" s="528" t="str">
        <f aca="false">$A1014</f>
        <v>RUA SENADOR LUCIO BITTENCOURT</v>
      </c>
      <c r="Y1014" s="522"/>
      <c r="Z1014" s="522"/>
      <c r="AA1014" s="522"/>
      <c r="AB1014" s="525"/>
      <c r="AC1014" s="525"/>
      <c r="AD1014" s="525"/>
      <c r="AE1014" s="525"/>
      <c r="AF1014" s="523"/>
      <c r="AG1014" s="525"/>
      <c r="AH1014" s="525"/>
      <c r="AI1014" s="525"/>
      <c r="AJ1014" s="525"/>
      <c r="AK1014" s="525"/>
      <c r="AL1014" s="525"/>
      <c r="AM1014" s="525"/>
      <c r="AN1014" s="527"/>
      <c r="AO1014" s="557" t="str">
        <f aca="false">$A1014</f>
        <v>RUA SENADOR LUCIO BITTENCOURT</v>
      </c>
      <c r="AP1014" s="504"/>
      <c r="AQ1014" s="504"/>
      <c r="AR1014" s="505"/>
      <c r="AS1014" s="505"/>
      <c r="AT1014" s="505"/>
      <c r="AU1014" s="507"/>
      <c r="AV1014" s="506"/>
      <c r="AW1014" s="506"/>
      <c r="AX1014" s="506"/>
      <c r="AY1014" s="510"/>
      <c r="AZ1014" s="510"/>
      <c r="BA1014" s="510"/>
      <c r="BB1014" s="509"/>
      <c r="BC1014" s="509"/>
      <c r="BD1014" s="509"/>
      <c r="BE1014" s="509"/>
      <c r="BF1014" s="509"/>
      <c r="BG1014" s="509"/>
      <c r="BH1014" s="509"/>
      <c r="BI1014" s="509"/>
      <c r="BJ1014" s="515"/>
      <c r="BK1014" s="516"/>
    </row>
    <row r="1015" customFormat="false" ht="14.25" hidden="false" customHeight="false" outlineLevel="0" collapsed="false">
      <c r="A1015" s="558" t="s">
        <v>2039</v>
      </c>
      <c r="B1015" s="570" t="s">
        <v>10</v>
      </c>
      <c r="C1015" s="571" t="s">
        <v>2040</v>
      </c>
      <c r="D1015" s="560" t="n">
        <v>0.4</v>
      </c>
      <c r="E1015" s="561"/>
      <c r="F1015" s="561"/>
      <c r="G1015" s="560" t="s">
        <v>1150</v>
      </c>
      <c r="H1015" s="562" t="n">
        <v>30</v>
      </c>
      <c r="I1015" s="563" t="n">
        <v>1.1</v>
      </c>
      <c r="J1015" s="563" t="n">
        <v>1.1263</v>
      </c>
      <c r="K1015" s="536" t="n">
        <v>0.096</v>
      </c>
      <c r="L1015" s="537" t="n">
        <f aca="false">ROUND((I1015+J1015)/2,2)</f>
        <v>1.11</v>
      </c>
      <c r="M1015" s="538" t="n">
        <f aca="false">IF(F1015=0,ROUND($D1015*0.1,2),IF(D1015&gt;2.8,0.18,0.15))</f>
        <v>0.04</v>
      </c>
      <c r="N1015" s="538" t="n">
        <f aca="false">IF(F1015=0,IF(ROUND($D1015/4,2),IF(ROUND(($D1015*1.2)/6,2)&lt;0.1,0.1,ROUND(($D1015*1.2)/6,2))),0.5)</f>
        <v>0.1</v>
      </c>
      <c r="O1015" s="537" t="n">
        <f aca="false">L1015+M1015+N1015</f>
        <v>1.25</v>
      </c>
      <c r="P1015" s="537" t="n">
        <f aca="false">IF(O1015&lt;2,(D1015+M1015*2)+0.6,(D1015+M1015*2)+0.6+ROUNDUP(O1015-2,0)*0.1)</f>
        <v>1.08</v>
      </c>
      <c r="Q1015" s="539" t="n">
        <f aca="false">IF($O1015&lt;=$W$4,ROUND(IF($O1015&lt;1.5,$O1015*$H1015*$P1015,1.5*$H1015*$P1015),2),0)</f>
        <v>40.5</v>
      </c>
      <c r="R1015" s="539" t="n">
        <f aca="false">IF($O1015&gt;$W$4,ROUND(IF($O1015&lt;1.5,$O1015*$H1015*$P1015,1.5*$H1015*$P1015),2),0)</f>
        <v>0</v>
      </c>
      <c r="S1015" s="539" t="n">
        <f aca="false">IF($O1015&gt;$W$4,ROUND(IF($O1015&lt;1.5,0,IF($O1015&gt;3,1.5*$H1015*$P1015,($O1015-1.5)*$H1015*$P1015)),2),0)</f>
        <v>0</v>
      </c>
      <c r="T1015" s="539" t="n">
        <f aca="false">IF($O1015&gt;$W$4,ROUND(IF($O1015&lt;3,0,IF($O1015&gt;4.5,1.5*$H1015*$P1015,($O1015-3)*$H1015*$P1015)),2),0)</f>
        <v>0</v>
      </c>
      <c r="U1015" s="539" t="n">
        <f aca="false">IF($O1015&gt;$W$4,ROUND(IF($O1015&lt;4.5,0,IF($O1015&gt;6,($O1015-4.5)*$H1015*$P1015,($O1015-4.5)*$H1015*$P1015)),2),0)</f>
        <v>0</v>
      </c>
      <c r="V1015" s="540" t="n">
        <f aca="false">IF($O1015&gt;$W$4,IF($O1015&lt;=4,ROUND($H1015*($O1015+0.5)*2,2),0),0)</f>
        <v>0</v>
      </c>
      <c r="W1015" s="541" t="n">
        <f aca="false">IF($O1015&gt;$W$4,IF($O1015&gt;4,ROUND($H1015*($O1015+0.5)*2,2),0),0)</f>
        <v>0</v>
      </c>
      <c r="X1015" s="558" t="str">
        <f aca="false">A1015</f>
        <v>RU1</v>
      </c>
      <c r="Y1015" s="560" t="n">
        <f aca="false">IF($D1015=0.4,1.2,IF($D1015=0.6,1.2,IF($D1015=0.8,1.3,IF($D1015=1,1.5,IF($D1015=1.2,1.7,IF($D1015&lt;=2,2,"--"))))))</f>
        <v>1.2</v>
      </c>
      <c r="Z1015" s="564" t="s">
        <v>1151</v>
      </c>
      <c r="AA1015" s="561" t="n">
        <f aca="false">Y1015</f>
        <v>1.2</v>
      </c>
      <c r="AB1015" s="543" t="n">
        <f aca="false">IF($Y1015="--","--",I1015)</f>
        <v>1.1</v>
      </c>
      <c r="AC1015" s="544" t="n">
        <f aca="false">IF($Y1015="--","--",IF(D1015&gt;1.5,0.15,ROUND($D1015*0.1,2)))</f>
        <v>0.04</v>
      </c>
      <c r="AD1015" s="544" t="n">
        <f aca="false">IF($Y1015="--","--",0.15)</f>
        <v>0.15</v>
      </c>
      <c r="AE1015" s="545" t="n">
        <f aca="false">IF($Y1015="--","--",ROUND(AB1015+AC1015+AD1015,2))</f>
        <v>1.29</v>
      </c>
      <c r="AF1015" s="565" t="n">
        <f aca="false">IF($Y1015="--","--",IF($AB1015&lt;=2,$Y1015+1,($Y1015+1)+ROUNDUP($AB1015-2,0)*0.1))</f>
        <v>2.2</v>
      </c>
      <c r="AG1015" s="566" t="n">
        <f aca="false">IF($D1015=0.4,0.92,IF($D1015=0.6,0.68,IF($D1015=0.8,0.74,IF($D1015=1,0.7,IF($D1015=1.2,0.66,IF($D1015=1.5,0.6,IF($D1015&lt;=2,(2.4-(D1015+0.3)),"--")))))))</f>
        <v>0.92</v>
      </c>
      <c r="AH1015" s="547" t="n">
        <f aca="false">IF($Y1015="--","--",IF($AE1015&lt;=$W$4,ROUND(IF($AE1015&lt;1.5,$AE1015*$AF1015*$AG1015,1.5*$AF1015*$AG1015),2),0))</f>
        <v>2.61</v>
      </c>
      <c r="AI1015" s="547" t="n">
        <f aca="false">IF($Y1015="--","--",IF($AE1015&gt;$W$4,ROUND(IF($AE1015&lt;1.5,$AE1015*$AF1015*$AG1015,1.5*$AF1015*$AG1015),2),0))</f>
        <v>0</v>
      </c>
      <c r="AJ1015" s="547" t="n">
        <f aca="false">IF($Y1015="--","--",IF($AE1015&gt;$W$4,ROUND(IF($AE1015&lt;1.5,0,IF($AE1015&gt;3,1.5*$AF1015*$AG1015,($AE1015-1.5)*$AF1015*$AG1015)),2),0))</f>
        <v>0</v>
      </c>
      <c r="AK1015" s="547" t="n">
        <f aca="false">IF($Y1015="--","--",IF($AE1015&gt;$W$4,ROUND(IF($AE1015&lt;3,0,IF($AE1015&gt;4.5,1.5*$AF1015*$AG1015,($AE1015-3)*$AF1015*$AG1015)),2),0))</f>
        <v>0</v>
      </c>
      <c r="AL1015" s="547" t="n">
        <f aca="false">IF($Y1015="--","--",IF($AE1015&gt;$W$4,ROUND(IF($AE1015&lt;4.5,0,IF($AE1015&gt;6,($AE1015-4.5)*$AF1015*$AG1015,($AE1015-4.5)*$AF1015*$AG1015)),2),0))</f>
        <v>0</v>
      </c>
      <c r="AM1015" s="544" t="n">
        <f aca="false">IF($Y1015="--","--",IF($AE1015&gt;$W$4,IF($AE1015&lt;=4,ROUND(($AG1015*4)*($AE1015+0.5)*2,2),0),0))</f>
        <v>0</v>
      </c>
      <c r="AN1015" s="548" t="n">
        <f aca="false">IF($Y1015="--","--",IF($AE1015&gt;$W$4,IF($AE1015&gt;4,ROUND(($AG1015*4)*($AE1015+0.5)*2,2),0),0))</f>
        <v>0</v>
      </c>
      <c r="AO1015" s="558" t="str">
        <f aca="false">A1015</f>
        <v>RU1</v>
      </c>
      <c r="AP1015" s="570" t="str">
        <f aca="false">B1015</f>
        <v>=&gt;</v>
      </c>
      <c r="AQ1015" s="571" t="str">
        <f aca="false">C1015</f>
        <v>RU2</v>
      </c>
      <c r="AR1015" s="560" t="n">
        <f aca="false">D1015</f>
        <v>0.4</v>
      </c>
      <c r="AS1015" s="561" t="str">
        <f aca="false">IF(E1015="x","x","")</f>
        <v/>
      </c>
      <c r="AT1015" s="561" t="str">
        <f aca="false">IF(F1015&gt;0,F1015,"")</f>
        <v/>
      </c>
      <c r="AU1015" s="562" t="n">
        <f aca="false">H1015</f>
        <v>30</v>
      </c>
      <c r="AV1015" s="560" t="n">
        <f aca="false">IF($Y1015="--","--",Y1015+0.2)</f>
        <v>1.4</v>
      </c>
      <c r="AW1015" s="564" t="s">
        <v>1151</v>
      </c>
      <c r="AX1015" s="561" t="n">
        <f aca="false">AV1015</f>
        <v>1.4</v>
      </c>
      <c r="AY1015" s="538" t="n">
        <f aca="false">IF(D1015&gt;2,AU1015,AU1015-AV1015)</f>
        <v>28.6</v>
      </c>
      <c r="AZ1015" s="538" t="n">
        <f aca="false">N1015</f>
        <v>0.1</v>
      </c>
      <c r="BA1015" s="538" t="n">
        <f aca="false">P1015</f>
        <v>1.08</v>
      </c>
      <c r="BB1015" s="537" t="n">
        <f aca="false">IF(F1015=0,IF(ROUND(AY1015*(((N1015*P1015)+(((D1015+M1015*2)/6)*P1015))-ROUND(((D1015+M1015*2)^2)*((PI()*96.379/(4*360))-((SIN((96.379/2)*PI()/180))*(COS((96.379/2)*PI()/180))/4)),4)),2),ROUND(AY1015*(((N1015*P1015)+(((D1015+M1015*2)/4)*P1015))-ROUND(((D1015+M1015*2)^2)*((PI()*120/(4*360))-((SIN((120/2)*PI()/180))*(COS((120/2)*PI()/180))/4)),4)),2)),0)</f>
        <v>5.78</v>
      </c>
      <c r="BC1015" s="549" t="n">
        <f aca="false">IF(F1015&gt;0,ROUND(AY1015*N1015*P1015,2),0)</f>
        <v>0</v>
      </c>
      <c r="BD1015" s="549" t="n">
        <f aca="false">SUM(Q1015:U1015,AH1015:AL1015)</f>
        <v>43.11</v>
      </c>
      <c r="BE1015" s="549" t="n">
        <f aca="false">IF(F1015=0,ROUND((PI()*((D1015+M1015*2)^2)/4)*AY1015,2),ROUND((D1015+M1015*2)*(F1015+M1015*2)*AY1015,2))</f>
        <v>5.18</v>
      </c>
      <c r="BF1015" s="572" t="n">
        <f aca="false">IF(($I1015+M1015-0.15)&lt;=2,($I1015+M1015+0.15),IF(($I1015+M1015)&lt;=3,2.35,($I1015+M1015+0.2)-0.85))</f>
        <v>1.29</v>
      </c>
      <c r="BG1015" s="572" t="n">
        <f aca="false">IF(D1015&gt;2,(I1015-F1015-M1015-0.11),IF(($I1015+M1015)&lt;=2,0,IF(($I1015+M1015)&gt;3,0.85,(I1015+M1015+0.2-BF1015))))</f>
        <v>0</v>
      </c>
      <c r="BH1015" s="572" t="n">
        <f aca="false">IF(D1015&gt;2,ROUND(((1.42+0.4)+(0.91+0.4))*2*BG1015,2),ROUND(AV1015*AX1015*BF1015,2))</f>
        <v>2.53</v>
      </c>
      <c r="BI1015" s="572" t="n">
        <f aca="false">ROUND(((PI()*0.9^2)/4)*BG1015,2)</f>
        <v>0</v>
      </c>
      <c r="BJ1015" s="550" t="n">
        <f aca="false">ROUND(BD1015-BE1015-BH1015-BI1015-BB1015-BC1015,2)</f>
        <v>29.62</v>
      </c>
      <c r="BK1015" s="516"/>
    </row>
    <row r="1016" customFormat="false" ht="14.25" hidden="false" customHeight="false" outlineLevel="0" collapsed="false">
      <c r="A1016" s="558" t="s">
        <v>2040</v>
      </c>
      <c r="B1016" s="570" t="s">
        <v>10</v>
      </c>
      <c r="C1016" s="571" t="s">
        <v>2041</v>
      </c>
      <c r="D1016" s="560" t="n">
        <v>0.4</v>
      </c>
      <c r="E1016" s="561"/>
      <c r="F1016" s="561"/>
      <c r="G1016" s="560" t="s">
        <v>1150</v>
      </c>
      <c r="H1016" s="562" t="n">
        <v>30</v>
      </c>
      <c r="I1016" s="563" t="n">
        <v>1.2223</v>
      </c>
      <c r="J1016" s="563" t="n">
        <v>1.1923</v>
      </c>
      <c r="K1016" s="536" t="n">
        <v>0</v>
      </c>
      <c r="L1016" s="537" t="n">
        <f aca="false">ROUND((I1016+J1016)/2,2)</f>
        <v>1.21</v>
      </c>
      <c r="M1016" s="538" t="n">
        <f aca="false">IF(F1016=0,ROUND($D1016*0.1,2),IF(D1016&gt;2.8,0.18,0.15))</f>
        <v>0.04</v>
      </c>
      <c r="N1016" s="538" t="n">
        <f aca="false">IF(F1016=0,IF(ROUND($D1016/4,2),IF(ROUND(($D1016*1.2)/6,2)&lt;0.1,0.1,ROUND(($D1016*1.2)/6,2))),0.5)</f>
        <v>0.1</v>
      </c>
      <c r="O1016" s="537" t="n">
        <f aca="false">L1016+M1016+N1016</f>
        <v>1.35</v>
      </c>
      <c r="P1016" s="537" t="n">
        <f aca="false">IF(O1016&lt;2,(D1016+M1016*2)+0.6,(D1016+M1016*2)+0.6+ROUNDUP(O1016-2,0)*0.1)</f>
        <v>1.08</v>
      </c>
      <c r="Q1016" s="539" t="n">
        <f aca="false">IF($O1016&lt;=$W$4,ROUND(IF($O1016&lt;1.5,$O1016*$H1016*$P1016,1.5*$H1016*$P1016),2),0)</f>
        <v>43.74</v>
      </c>
      <c r="R1016" s="539" t="n">
        <f aca="false">IF($O1016&gt;$W$4,ROUND(IF($O1016&lt;1.5,$O1016*$H1016*$P1016,1.5*$H1016*$P1016),2),0)</f>
        <v>0</v>
      </c>
      <c r="S1016" s="539" t="n">
        <f aca="false">IF($O1016&gt;$W$4,ROUND(IF($O1016&lt;1.5,0,IF($O1016&gt;3,1.5*$H1016*$P1016,($O1016-1.5)*$H1016*$P1016)),2),0)</f>
        <v>0</v>
      </c>
      <c r="T1016" s="539" t="n">
        <f aca="false">IF($O1016&gt;$W$4,ROUND(IF($O1016&lt;3,0,IF($O1016&gt;4.5,1.5*$H1016*$P1016,($O1016-3)*$H1016*$P1016)),2),0)</f>
        <v>0</v>
      </c>
      <c r="U1016" s="539" t="n">
        <f aca="false">IF($O1016&gt;$W$4,ROUND(IF($O1016&lt;4.5,0,IF($O1016&gt;6,($O1016-4.5)*$H1016*$P1016,($O1016-4.5)*$H1016*$P1016)),2),0)</f>
        <v>0</v>
      </c>
      <c r="V1016" s="540" t="n">
        <f aca="false">IF($O1016&gt;$W$4,IF($O1016&lt;=4,ROUND($H1016*($O1016+0.5)*2,2),0),0)</f>
        <v>0</v>
      </c>
      <c r="W1016" s="541" t="n">
        <f aca="false">IF($O1016&gt;$W$4,IF($O1016&gt;4,ROUND($H1016*($O1016+0.5)*2,2),0),0)</f>
        <v>0</v>
      </c>
      <c r="X1016" s="558" t="str">
        <f aca="false">A1016</f>
        <v>RU2</v>
      </c>
      <c r="Y1016" s="560" t="n">
        <f aca="false">IF($D1016=0.4,1.2,IF($D1016=0.6,1.2,IF($D1016=0.8,1.3,IF($D1016=1,1.5,IF($D1016=1.2,1.7,IF($D1016&lt;=2,2,"--"))))))</f>
        <v>1.2</v>
      </c>
      <c r="Z1016" s="564" t="s">
        <v>1151</v>
      </c>
      <c r="AA1016" s="561" t="n">
        <f aca="false">Y1016</f>
        <v>1.2</v>
      </c>
      <c r="AB1016" s="543" t="n">
        <f aca="false">IF($Y1016="--","--",I1016)</f>
        <v>1.2223</v>
      </c>
      <c r="AC1016" s="544" t="n">
        <f aca="false">IF($Y1016="--","--",IF(D1016&gt;1.5,0.15,ROUND($D1016*0.1,2)))</f>
        <v>0.04</v>
      </c>
      <c r="AD1016" s="544" t="n">
        <f aca="false">IF($Y1016="--","--",0.15)</f>
        <v>0.15</v>
      </c>
      <c r="AE1016" s="545" t="n">
        <f aca="false">IF($Y1016="--","--",ROUND(AB1016+AC1016+AD1016,2))</f>
        <v>1.41</v>
      </c>
      <c r="AF1016" s="565" t="n">
        <f aca="false">IF($Y1016="--","--",IF($AB1016&lt;=2,$Y1016+1,($Y1016+1)+ROUNDUP($AB1016-2,0)*0.1))</f>
        <v>2.2</v>
      </c>
      <c r="AG1016" s="566" t="n">
        <f aca="false">IF($D1016=0.4,0.92,IF($D1016=0.6,0.68,IF($D1016=0.8,0.74,IF($D1016=1,0.7,IF($D1016=1.2,0.66,IF($D1016=1.5,0.6,IF($D1016&lt;=2,(2.4-(D1016+0.3)),"--")))))))</f>
        <v>0.92</v>
      </c>
      <c r="AH1016" s="547" t="n">
        <f aca="false">IF($Y1016="--","--",IF($AE1016&lt;=$W$4,ROUND(IF($AE1016&lt;1.5,$AE1016*$AF1016*$AG1016,1.5*$AF1016*$AG1016),2),0))</f>
        <v>2.85</v>
      </c>
      <c r="AI1016" s="547" t="n">
        <f aca="false">IF($Y1016="--","--",IF($AE1016&gt;$W$4,ROUND(IF($AE1016&lt;1.5,$AE1016*$AF1016*$AG1016,1.5*$AF1016*$AG1016),2),0))</f>
        <v>0</v>
      </c>
      <c r="AJ1016" s="547" t="n">
        <f aca="false">IF($Y1016="--","--",IF($AE1016&gt;$W$4,ROUND(IF($AE1016&lt;1.5,0,IF($AE1016&gt;3,1.5*$AF1016*$AG1016,($AE1016-1.5)*$AF1016*$AG1016)),2),0))</f>
        <v>0</v>
      </c>
      <c r="AK1016" s="547" t="n">
        <f aca="false">IF($Y1016="--","--",IF($AE1016&gt;$W$4,ROUND(IF($AE1016&lt;3,0,IF($AE1016&gt;4.5,1.5*$AF1016*$AG1016,($AE1016-3)*$AF1016*$AG1016)),2),0))</f>
        <v>0</v>
      </c>
      <c r="AL1016" s="547" t="n">
        <f aca="false">IF($Y1016="--","--",IF($AE1016&gt;$W$4,ROUND(IF($AE1016&lt;4.5,0,IF($AE1016&gt;6,($AE1016-4.5)*$AF1016*$AG1016,($AE1016-4.5)*$AF1016*$AG1016)),2),0))</f>
        <v>0</v>
      </c>
      <c r="AM1016" s="544" t="n">
        <f aca="false">IF($Y1016="--","--",IF($AE1016&gt;$W$4,IF($AE1016&lt;=4,ROUND(($AG1016*4)*($AE1016+0.5)*2,2),0),0))</f>
        <v>0</v>
      </c>
      <c r="AN1016" s="548" t="n">
        <f aca="false">IF($Y1016="--","--",IF($AE1016&gt;$W$4,IF($AE1016&gt;4,ROUND(($AG1016*4)*($AE1016+0.5)*2,2),0),0))</f>
        <v>0</v>
      </c>
      <c r="AO1016" s="558" t="str">
        <f aca="false">A1016</f>
        <v>RU2</v>
      </c>
      <c r="AP1016" s="570" t="str">
        <f aca="false">B1016</f>
        <v>=&gt;</v>
      </c>
      <c r="AQ1016" s="571" t="str">
        <f aca="false">C1016</f>
        <v>RU3</v>
      </c>
      <c r="AR1016" s="560" t="n">
        <f aca="false">D1016</f>
        <v>0.4</v>
      </c>
      <c r="AS1016" s="561" t="str">
        <f aca="false">IF(E1016="x","x","")</f>
        <v/>
      </c>
      <c r="AT1016" s="561" t="str">
        <f aca="false">IF(F1016&gt;0,F1016,"")</f>
        <v/>
      </c>
      <c r="AU1016" s="562" t="n">
        <f aca="false">H1016</f>
        <v>30</v>
      </c>
      <c r="AV1016" s="560" t="n">
        <f aca="false">IF($Y1016="--","--",Y1016+0.2)</f>
        <v>1.4</v>
      </c>
      <c r="AW1016" s="564" t="s">
        <v>1151</v>
      </c>
      <c r="AX1016" s="561" t="n">
        <f aca="false">AV1016</f>
        <v>1.4</v>
      </c>
      <c r="AY1016" s="538" t="n">
        <f aca="false">IF(D1016&gt;2,AU1016,AU1016-AV1016)</f>
        <v>28.6</v>
      </c>
      <c r="AZ1016" s="538" t="n">
        <f aca="false">N1016</f>
        <v>0.1</v>
      </c>
      <c r="BA1016" s="538" t="n">
        <f aca="false">P1016</f>
        <v>1.08</v>
      </c>
      <c r="BB1016" s="537" t="n">
        <f aca="false">IF(F1016=0,IF(ROUND(AY1016*(((N1016*P1016)+(((D1016+M1016*2)/6)*P1016))-ROUND(((D1016+M1016*2)^2)*((PI()*96.379/(4*360))-((SIN((96.379/2)*PI()/180))*(COS((96.379/2)*PI()/180))/4)),4)),2),ROUND(AY1016*(((N1016*P1016)+(((D1016+M1016*2)/4)*P1016))-ROUND(((D1016+M1016*2)^2)*((PI()*120/(4*360))-((SIN((120/2)*PI()/180))*(COS((120/2)*PI()/180))/4)),4)),2)),0)</f>
        <v>5.78</v>
      </c>
      <c r="BC1016" s="549" t="n">
        <f aca="false">IF(F1016&gt;0,ROUND(AY1016*N1016*P1016,2),0)</f>
        <v>0</v>
      </c>
      <c r="BD1016" s="549" t="n">
        <f aca="false">SUM(Q1016:U1016,AH1016:AL1016)</f>
        <v>46.59</v>
      </c>
      <c r="BE1016" s="549" t="n">
        <f aca="false">IF(F1016=0,ROUND((PI()*((D1016+M1016*2)^2)/4)*AY1016,2),ROUND((D1016+M1016*2)*(F1016+M1016*2)*AY1016,2))</f>
        <v>5.18</v>
      </c>
      <c r="BF1016" s="572" t="n">
        <f aca="false">IF(($I1016+M1016-0.15)&lt;=2,($I1016+M1016+0.15),IF(($I1016+M1016)&lt;=3,2.35,($I1016+M1016+0.2)-0.85))</f>
        <v>1.4123</v>
      </c>
      <c r="BG1016" s="572" t="n">
        <f aca="false">IF(D1016&gt;2,(I1016-F1016-M1016-0.11),IF(($I1016+M1016)&lt;=2,0,IF(($I1016+M1016)&gt;3,0.85,(I1016+M1016+0.2-BF1016))))</f>
        <v>0</v>
      </c>
      <c r="BH1016" s="572" t="n">
        <f aca="false">IF(D1016&gt;2,ROUND(((1.42+0.4)+(0.91+0.4))*2*BG1016,2),ROUND(AV1016*AX1016*BF1016,2))</f>
        <v>2.77</v>
      </c>
      <c r="BI1016" s="572" t="n">
        <f aca="false">ROUND(((PI()*0.9^2)/4)*BG1016,2)</f>
        <v>0</v>
      </c>
      <c r="BJ1016" s="550" t="n">
        <f aca="false">ROUND(BD1016-BE1016-BH1016-BI1016-BB1016-BC1016,2)</f>
        <v>32.86</v>
      </c>
      <c r="BK1016" s="516"/>
    </row>
    <row r="1017" customFormat="false" ht="14.25" hidden="false" customHeight="false" outlineLevel="0" collapsed="false">
      <c r="A1017" s="558" t="s">
        <v>2041</v>
      </c>
      <c r="B1017" s="570" t="s">
        <v>10</v>
      </c>
      <c r="C1017" s="571" t="s">
        <v>2042</v>
      </c>
      <c r="D1017" s="560" t="n">
        <v>0.4</v>
      </c>
      <c r="E1017" s="561"/>
      <c r="F1017" s="561"/>
      <c r="G1017" s="560" t="s">
        <v>1150</v>
      </c>
      <c r="H1017" s="562" t="n">
        <v>30</v>
      </c>
      <c r="I1017" s="563" t="n">
        <v>1.1923</v>
      </c>
      <c r="J1017" s="563" t="n">
        <v>1.2186</v>
      </c>
      <c r="K1017" s="536" t="n">
        <v>0</v>
      </c>
      <c r="L1017" s="537" t="n">
        <f aca="false">ROUND((I1017+J1017)/2,2)</f>
        <v>1.21</v>
      </c>
      <c r="M1017" s="538" t="n">
        <f aca="false">IF(F1017=0,ROUND($D1017*0.1,2),IF(D1017&gt;2.8,0.18,0.15))</f>
        <v>0.04</v>
      </c>
      <c r="N1017" s="538" t="n">
        <f aca="false">IF(F1017=0,IF(ROUND($D1017/4,2),IF(ROUND(($D1017*1.2)/6,2)&lt;0.1,0.1,ROUND(($D1017*1.2)/6,2))),0.5)</f>
        <v>0.1</v>
      </c>
      <c r="O1017" s="537" t="n">
        <f aca="false">L1017+M1017+N1017</f>
        <v>1.35</v>
      </c>
      <c r="P1017" s="537" t="n">
        <f aca="false">IF(O1017&lt;2,(D1017+M1017*2)+0.6,(D1017+M1017*2)+0.6+ROUNDUP(O1017-2,0)*0.1)</f>
        <v>1.08</v>
      </c>
      <c r="Q1017" s="539" t="n">
        <f aca="false">IF($O1017&lt;=$W$4,ROUND(IF($O1017&lt;1.5,$O1017*$H1017*$P1017,1.5*$H1017*$P1017),2),0)</f>
        <v>43.74</v>
      </c>
      <c r="R1017" s="539" t="n">
        <f aca="false">IF($O1017&gt;$W$4,ROUND(IF($O1017&lt;1.5,$O1017*$H1017*$P1017,1.5*$H1017*$P1017),2),0)</f>
        <v>0</v>
      </c>
      <c r="S1017" s="539" t="n">
        <f aca="false">IF($O1017&gt;$W$4,ROUND(IF($O1017&lt;1.5,0,IF($O1017&gt;3,1.5*$H1017*$P1017,($O1017-1.5)*$H1017*$P1017)),2),0)</f>
        <v>0</v>
      </c>
      <c r="T1017" s="539" t="n">
        <f aca="false">IF($O1017&gt;$W$4,ROUND(IF($O1017&lt;3,0,IF($O1017&gt;4.5,1.5*$H1017*$P1017,($O1017-3)*$H1017*$P1017)),2),0)</f>
        <v>0</v>
      </c>
      <c r="U1017" s="539" t="n">
        <f aca="false">IF($O1017&gt;$W$4,ROUND(IF($O1017&lt;4.5,0,IF($O1017&gt;6,($O1017-4.5)*$H1017*$P1017,($O1017-4.5)*$H1017*$P1017)),2),0)</f>
        <v>0</v>
      </c>
      <c r="V1017" s="540" t="n">
        <f aca="false">IF($O1017&gt;$W$4,IF($O1017&lt;=4,ROUND($H1017*($O1017+0.5)*2,2),0),0)</f>
        <v>0</v>
      </c>
      <c r="W1017" s="541" t="n">
        <f aca="false">IF($O1017&gt;$W$4,IF($O1017&gt;4,ROUND($H1017*($O1017+0.5)*2,2),0),0)</f>
        <v>0</v>
      </c>
      <c r="X1017" s="558" t="str">
        <f aca="false">A1017</f>
        <v>RU3</v>
      </c>
      <c r="Y1017" s="560" t="n">
        <f aca="false">IF($D1017=0.4,1.2,IF($D1017=0.6,1.2,IF($D1017=0.8,1.3,IF($D1017=1,1.5,IF($D1017=1.2,1.7,IF($D1017&lt;=2,2,"--"))))))</f>
        <v>1.2</v>
      </c>
      <c r="Z1017" s="564" t="s">
        <v>1151</v>
      </c>
      <c r="AA1017" s="561" t="n">
        <f aca="false">Y1017</f>
        <v>1.2</v>
      </c>
      <c r="AB1017" s="543" t="n">
        <f aca="false">IF($Y1017="--","--",I1017)</f>
        <v>1.1923</v>
      </c>
      <c r="AC1017" s="544" t="n">
        <f aca="false">IF($Y1017="--","--",IF(D1017&gt;1.5,0.15,ROUND($D1017*0.1,2)))</f>
        <v>0.04</v>
      </c>
      <c r="AD1017" s="544" t="n">
        <f aca="false">IF($Y1017="--","--",0.15)</f>
        <v>0.15</v>
      </c>
      <c r="AE1017" s="545" t="n">
        <f aca="false">IF($Y1017="--","--",ROUND(AB1017+AC1017+AD1017,2))</f>
        <v>1.38</v>
      </c>
      <c r="AF1017" s="565" t="n">
        <f aca="false">IF($Y1017="--","--",IF($AB1017&lt;=2,$Y1017+1,($Y1017+1)+ROUNDUP($AB1017-2,0)*0.1))</f>
        <v>2.2</v>
      </c>
      <c r="AG1017" s="566" t="n">
        <f aca="false">IF($D1017=0.4,0.92,IF($D1017=0.6,0.68,IF($D1017=0.8,0.74,IF($D1017=1,0.7,IF($D1017=1.2,0.66,IF($D1017=1.5,0.6,IF($D1017&lt;=2,(2.4-(D1017+0.3)),"--")))))))</f>
        <v>0.92</v>
      </c>
      <c r="AH1017" s="547" t="n">
        <f aca="false">IF($Y1017="--","--",IF($AE1017&lt;=$W$4,ROUND(IF($AE1017&lt;1.5,$AE1017*$AF1017*$AG1017,1.5*$AF1017*$AG1017),2),0))</f>
        <v>2.79</v>
      </c>
      <c r="AI1017" s="547" t="n">
        <f aca="false">IF($Y1017="--","--",IF($AE1017&gt;$W$4,ROUND(IF($AE1017&lt;1.5,$AE1017*$AF1017*$AG1017,1.5*$AF1017*$AG1017),2),0))</f>
        <v>0</v>
      </c>
      <c r="AJ1017" s="547" t="n">
        <f aca="false">IF($Y1017="--","--",IF($AE1017&gt;$W$4,ROUND(IF($AE1017&lt;1.5,0,IF($AE1017&gt;3,1.5*$AF1017*$AG1017,($AE1017-1.5)*$AF1017*$AG1017)),2),0))</f>
        <v>0</v>
      </c>
      <c r="AK1017" s="547" t="n">
        <f aca="false">IF($Y1017="--","--",IF($AE1017&gt;$W$4,ROUND(IF($AE1017&lt;3,0,IF($AE1017&gt;4.5,1.5*$AF1017*$AG1017,($AE1017-3)*$AF1017*$AG1017)),2),0))</f>
        <v>0</v>
      </c>
      <c r="AL1017" s="547" t="n">
        <f aca="false">IF($Y1017="--","--",IF($AE1017&gt;$W$4,ROUND(IF($AE1017&lt;4.5,0,IF($AE1017&gt;6,($AE1017-4.5)*$AF1017*$AG1017,($AE1017-4.5)*$AF1017*$AG1017)),2),0))</f>
        <v>0</v>
      </c>
      <c r="AM1017" s="544" t="n">
        <f aca="false">IF($Y1017="--","--",IF($AE1017&gt;$W$4,IF($AE1017&lt;=4,ROUND(($AG1017*4)*($AE1017+0.5)*2,2),0),0))</f>
        <v>0</v>
      </c>
      <c r="AN1017" s="548" t="n">
        <f aca="false">IF($Y1017="--","--",IF($AE1017&gt;$W$4,IF($AE1017&gt;4,ROUND(($AG1017*4)*($AE1017+0.5)*2,2),0),0))</f>
        <v>0</v>
      </c>
      <c r="AO1017" s="558" t="str">
        <f aca="false">A1017</f>
        <v>RU3</v>
      </c>
      <c r="AP1017" s="570" t="str">
        <f aca="false">B1017</f>
        <v>=&gt;</v>
      </c>
      <c r="AQ1017" s="571" t="str">
        <f aca="false">C1017</f>
        <v>RU4</v>
      </c>
      <c r="AR1017" s="560" t="n">
        <f aca="false">D1017</f>
        <v>0.4</v>
      </c>
      <c r="AS1017" s="561" t="str">
        <f aca="false">IF(E1017="x","x","")</f>
        <v/>
      </c>
      <c r="AT1017" s="561" t="str">
        <f aca="false">IF(F1017&gt;0,F1017,"")</f>
        <v/>
      </c>
      <c r="AU1017" s="562" t="n">
        <f aca="false">H1017</f>
        <v>30</v>
      </c>
      <c r="AV1017" s="560" t="n">
        <f aca="false">IF($Y1017="--","--",Y1017+0.2)</f>
        <v>1.4</v>
      </c>
      <c r="AW1017" s="564" t="s">
        <v>1151</v>
      </c>
      <c r="AX1017" s="561" t="n">
        <f aca="false">AV1017</f>
        <v>1.4</v>
      </c>
      <c r="AY1017" s="538" t="n">
        <f aca="false">IF(D1017&gt;2,AU1017,AU1017-AV1017)</f>
        <v>28.6</v>
      </c>
      <c r="AZ1017" s="538" t="n">
        <f aca="false">N1017</f>
        <v>0.1</v>
      </c>
      <c r="BA1017" s="538" t="n">
        <f aca="false">P1017</f>
        <v>1.08</v>
      </c>
      <c r="BB1017" s="537" t="n">
        <f aca="false">IF(F1017=0,IF(ROUND(AY1017*(((N1017*P1017)+(((D1017+M1017*2)/6)*P1017))-ROUND(((D1017+M1017*2)^2)*((PI()*96.379/(4*360))-((SIN((96.379/2)*PI()/180))*(COS((96.379/2)*PI()/180))/4)),4)),2),ROUND(AY1017*(((N1017*P1017)+(((D1017+M1017*2)/4)*P1017))-ROUND(((D1017+M1017*2)^2)*((PI()*120/(4*360))-((SIN((120/2)*PI()/180))*(COS((120/2)*PI()/180))/4)),4)),2)),0)</f>
        <v>5.78</v>
      </c>
      <c r="BC1017" s="549" t="n">
        <f aca="false">IF(F1017&gt;0,ROUND(AY1017*N1017*P1017,2),0)</f>
        <v>0</v>
      </c>
      <c r="BD1017" s="549" t="n">
        <f aca="false">SUM(Q1017:U1017,AH1017:AL1017)</f>
        <v>46.53</v>
      </c>
      <c r="BE1017" s="549" t="n">
        <f aca="false">IF(F1017=0,ROUND((PI()*((D1017+M1017*2)^2)/4)*AY1017,2),ROUND((D1017+M1017*2)*(F1017+M1017*2)*AY1017,2))</f>
        <v>5.18</v>
      </c>
      <c r="BF1017" s="572" t="n">
        <f aca="false">IF(($I1017+M1017-0.15)&lt;=2,($I1017+M1017+0.15),IF(($I1017+M1017)&lt;=3,2.35,($I1017+M1017+0.2)-0.85))</f>
        <v>1.3823</v>
      </c>
      <c r="BG1017" s="572" t="n">
        <f aca="false">IF(D1017&gt;2,(I1017-F1017-M1017-0.11),IF(($I1017+M1017)&lt;=2,0,IF(($I1017+M1017)&gt;3,0.85,(I1017+M1017+0.2-BF1017))))</f>
        <v>0</v>
      </c>
      <c r="BH1017" s="572" t="n">
        <f aca="false">IF(D1017&gt;2,ROUND(((1.42+0.4)+(0.91+0.4))*2*BG1017,2),ROUND(AV1017*AX1017*BF1017,2))</f>
        <v>2.71</v>
      </c>
      <c r="BI1017" s="572" t="n">
        <f aca="false">ROUND(((PI()*0.9^2)/4)*BG1017,2)</f>
        <v>0</v>
      </c>
      <c r="BJ1017" s="550" t="n">
        <f aca="false">ROUND(BD1017-BE1017-BH1017-BI1017-BB1017-BC1017,2)</f>
        <v>32.86</v>
      </c>
      <c r="BK1017" s="516"/>
    </row>
    <row r="1018" customFormat="false" ht="14.25" hidden="false" customHeight="false" outlineLevel="0" collapsed="false">
      <c r="A1018" s="558" t="s">
        <v>2042</v>
      </c>
      <c r="B1018" s="570" t="s">
        <v>10</v>
      </c>
      <c r="C1018" s="571" t="s">
        <v>2043</v>
      </c>
      <c r="D1018" s="560" t="n">
        <v>0.4</v>
      </c>
      <c r="E1018" s="561"/>
      <c r="F1018" s="561"/>
      <c r="G1018" s="560" t="s">
        <v>1150</v>
      </c>
      <c r="H1018" s="562" t="n">
        <v>30</v>
      </c>
      <c r="I1018" s="563" t="n">
        <v>1.2186</v>
      </c>
      <c r="J1018" s="563" t="n">
        <v>1.4696</v>
      </c>
      <c r="K1018" s="536" t="n">
        <v>0</v>
      </c>
      <c r="L1018" s="537" t="n">
        <f aca="false">ROUND((I1018+J1018)/2,2)</f>
        <v>1.34</v>
      </c>
      <c r="M1018" s="538" t="n">
        <f aca="false">IF(F1018=0,ROUND($D1018*0.1,2),IF(D1018&gt;2.8,0.18,0.15))</f>
        <v>0.04</v>
      </c>
      <c r="N1018" s="538" t="n">
        <f aca="false">IF(F1018=0,IF(ROUND($D1018/4,2),IF(ROUND(($D1018*1.2)/6,2)&lt;0.1,0.1,ROUND(($D1018*1.2)/6,2))),0.5)</f>
        <v>0.1</v>
      </c>
      <c r="O1018" s="537" t="n">
        <f aca="false">L1018+M1018+N1018</f>
        <v>1.48</v>
      </c>
      <c r="P1018" s="537" t="n">
        <f aca="false">IF(O1018&lt;2,(D1018+M1018*2)+0.6,(D1018+M1018*2)+0.6+ROUNDUP(O1018-2,0)*0.1)</f>
        <v>1.08</v>
      </c>
      <c r="Q1018" s="539" t="n">
        <f aca="false">IF($O1018&lt;=$W$4,ROUND(IF($O1018&lt;1.5,$O1018*$H1018*$P1018,1.5*$H1018*$P1018),2),0)</f>
        <v>47.95</v>
      </c>
      <c r="R1018" s="539" t="n">
        <f aca="false">IF($O1018&gt;$W$4,ROUND(IF($O1018&lt;1.5,$O1018*$H1018*$P1018,1.5*$H1018*$P1018),2),0)</f>
        <v>0</v>
      </c>
      <c r="S1018" s="539" t="n">
        <f aca="false">IF($O1018&gt;$W$4,ROUND(IF($O1018&lt;1.5,0,IF($O1018&gt;3,1.5*$H1018*$P1018,($O1018-1.5)*$H1018*$P1018)),2),0)</f>
        <v>0</v>
      </c>
      <c r="T1018" s="539" t="n">
        <f aca="false">IF($O1018&gt;$W$4,ROUND(IF($O1018&lt;3,0,IF($O1018&gt;4.5,1.5*$H1018*$P1018,($O1018-3)*$H1018*$P1018)),2),0)</f>
        <v>0</v>
      </c>
      <c r="U1018" s="539" t="n">
        <f aca="false">IF($O1018&gt;$W$4,ROUND(IF($O1018&lt;4.5,0,IF($O1018&gt;6,($O1018-4.5)*$H1018*$P1018,($O1018-4.5)*$H1018*$P1018)),2),0)</f>
        <v>0</v>
      </c>
      <c r="V1018" s="540" t="n">
        <f aca="false">IF($O1018&gt;$W$4,IF($O1018&lt;=4,ROUND($H1018*($O1018+0.5)*2,2),0),0)</f>
        <v>0</v>
      </c>
      <c r="W1018" s="541" t="n">
        <f aca="false">IF($O1018&gt;$W$4,IF($O1018&gt;4,ROUND($H1018*($O1018+0.5)*2,2),0),0)</f>
        <v>0</v>
      </c>
      <c r="X1018" s="558" t="str">
        <f aca="false">A1018</f>
        <v>RU4</v>
      </c>
      <c r="Y1018" s="560" t="n">
        <f aca="false">IF($D1018=0.4,1.2,IF($D1018=0.6,1.2,IF($D1018=0.8,1.3,IF($D1018=1,1.5,IF($D1018=1.2,1.7,IF($D1018&lt;=2,2,"--"))))))</f>
        <v>1.2</v>
      </c>
      <c r="Z1018" s="564" t="s">
        <v>1151</v>
      </c>
      <c r="AA1018" s="561" t="n">
        <f aca="false">Y1018</f>
        <v>1.2</v>
      </c>
      <c r="AB1018" s="543" t="n">
        <f aca="false">IF($Y1018="--","--",I1018)</f>
        <v>1.2186</v>
      </c>
      <c r="AC1018" s="544" t="n">
        <f aca="false">IF($Y1018="--","--",IF(D1018&gt;1.5,0.15,ROUND($D1018*0.1,2)))</f>
        <v>0.04</v>
      </c>
      <c r="AD1018" s="544" t="n">
        <f aca="false">IF($Y1018="--","--",0.15)</f>
        <v>0.15</v>
      </c>
      <c r="AE1018" s="545" t="n">
        <f aca="false">IF($Y1018="--","--",ROUND(AB1018+AC1018+AD1018,2))</f>
        <v>1.41</v>
      </c>
      <c r="AF1018" s="565" t="n">
        <f aca="false">IF($Y1018="--","--",IF($AB1018&lt;=2,$Y1018+1,($Y1018+1)+ROUNDUP($AB1018-2,0)*0.1))</f>
        <v>2.2</v>
      </c>
      <c r="AG1018" s="566" t="n">
        <f aca="false">IF($D1018=0.4,0.92,IF($D1018=0.6,0.68,IF($D1018=0.8,0.74,IF($D1018=1,0.7,IF($D1018=1.2,0.66,IF($D1018=1.5,0.6,IF($D1018&lt;=2,(2.4-(D1018+0.3)),"--")))))))</f>
        <v>0.92</v>
      </c>
      <c r="AH1018" s="547" t="n">
        <f aca="false">IF($Y1018="--","--",IF($AE1018&lt;=$W$4,ROUND(IF($AE1018&lt;1.5,$AE1018*$AF1018*$AG1018,1.5*$AF1018*$AG1018),2),0))</f>
        <v>2.85</v>
      </c>
      <c r="AI1018" s="547" t="n">
        <f aca="false">IF($Y1018="--","--",IF($AE1018&gt;$W$4,ROUND(IF($AE1018&lt;1.5,$AE1018*$AF1018*$AG1018,1.5*$AF1018*$AG1018),2),0))</f>
        <v>0</v>
      </c>
      <c r="AJ1018" s="547" t="n">
        <f aca="false">IF($Y1018="--","--",IF($AE1018&gt;$W$4,ROUND(IF($AE1018&lt;1.5,0,IF($AE1018&gt;3,1.5*$AF1018*$AG1018,($AE1018-1.5)*$AF1018*$AG1018)),2),0))</f>
        <v>0</v>
      </c>
      <c r="AK1018" s="547" t="n">
        <f aca="false">IF($Y1018="--","--",IF($AE1018&gt;$W$4,ROUND(IF($AE1018&lt;3,0,IF($AE1018&gt;4.5,1.5*$AF1018*$AG1018,($AE1018-3)*$AF1018*$AG1018)),2),0))</f>
        <v>0</v>
      </c>
      <c r="AL1018" s="547" t="n">
        <f aca="false">IF($Y1018="--","--",IF($AE1018&gt;$W$4,ROUND(IF($AE1018&lt;4.5,0,IF($AE1018&gt;6,($AE1018-4.5)*$AF1018*$AG1018,($AE1018-4.5)*$AF1018*$AG1018)),2),0))</f>
        <v>0</v>
      </c>
      <c r="AM1018" s="544" t="n">
        <f aca="false">IF($Y1018="--","--",IF($AE1018&gt;$W$4,IF($AE1018&lt;=4,ROUND(($AG1018*4)*($AE1018+0.5)*2,2),0),0))</f>
        <v>0</v>
      </c>
      <c r="AN1018" s="548" t="n">
        <f aca="false">IF($Y1018="--","--",IF($AE1018&gt;$W$4,IF($AE1018&gt;4,ROUND(($AG1018*4)*($AE1018+0.5)*2,2),0),0))</f>
        <v>0</v>
      </c>
      <c r="AO1018" s="558" t="str">
        <f aca="false">A1018</f>
        <v>RU4</v>
      </c>
      <c r="AP1018" s="570" t="str">
        <f aca="false">B1018</f>
        <v>=&gt;</v>
      </c>
      <c r="AQ1018" s="571" t="str">
        <f aca="false">C1018</f>
        <v>RU5</v>
      </c>
      <c r="AR1018" s="560" t="n">
        <f aca="false">D1018</f>
        <v>0.4</v>
      </c>
      <c r="AS1018" s="561" t="str">
        <f aca="false">IF(E1018="x","x","")</f>
        <v/>
      </c>
      <c r="AT1018" s="561" t="str">
        <f aca="false">IF(F1018&gt;0,F1018,"")</f>
        <v/>
      </c>
      <c r="AU1018" s="562" t="n">
        <f aca="false">H1018</f>
        <v>30</v>
      </c>
      <c r="AV1018" s="560" t="n">
        <f aca="false">IF($Y1018="--","--",Y1018+0.2)</f>
        <v>1.4</v>
      </c>
      <c r="AW1018" s="564" t="s">
        <v>1151</v>
      </c>
      <c r="AX1018" s="561" t="n">
        <f aca="false">AV1018</f>
        <v>1.4</v>
      </c>
      <c r="AY1018" s="538" t="n">
        <f aca="false">IF(D1018&gt;2,AU1018,AU1018-AV1018)</f>
        <v>28.6</v>
      </c>
      <c r="AZ1018" s="538" t="n">
        <f aca="false">N1018</f>
        <v>0.1</v>
      </c>
      <c r="BA1018" s="538" t="n">
        <f aca="false">P1018</f>
        <v>1.08</v>
      </c>
      <c r="BB1018" s="537" t="n">
        <f aca="false">IF(F1018=0,IF(ROUND(AY1018*(((N1018*P1018)+(((D1018+M1018*2)/6)*P1018))-ROUND(((D1018+M1018*2)^2)*((PI()*96.379/(4*360))-((SIN((96.379/2)*PI()/180))*(COS((96.379/2)*PI()/180))/4)),4)),2),ROUND(AY1018*(((N1018*P1018)+(((D1018+M1018*2)/4)*P1018))-ROUND(((D1018+M1018*2)^2)*((PI()*120/(4*360))-((SIN((120/2)*PI()/180))*(COS((120/2)*PI()/180))/4)),4)),2)),0)</f>
        <v>5.78</v>
      </c>
      <c r="BC1018" s="549" t="n">
        <f aca="false">IF(F1018&gt;0,ROUND(AY1018*N1018*P1018,2),0)</f>
        <v>0</v>
      </c>
      <c r="BD1018" s="549" t="n">
        <f aca="false">SUM(Q1018:U1018,AH1018:AL1018)</f>
        <v>50.8</v>
      </c>
      <c r="BE1018" s="549" t="n">
        <f aca="false">IF(F1018=0,ROUND((PI()*((D1018+M1018*2)^2)/4)*AY1018,2),ROUND((D1018+M1018*2)*(F1018+M1018*2)*AY1018,2))</f>
        <v>5.18</v>
      </c>
      <c r="BF1018" s="572" t="n">
        <f aca="false">IF(($I1018+M1018-0.15)&lt;=2,($I1018+M1018+0.15),IF(($I1018+M1018)&lt;=3,2.35,($I1018+M1018+0.2)-0.85))</f>
        <v>1.4086</v>
      </c>
      <c r="BG1018" s="572" t="n">
        <f aca="false">IF(D1018&gt;2,(I1018-F1018-M1018-0.11),IF(($I1018+M1018)&lt;=2,0,IF(($I1018+M1018)&gt;3,0.85,(I1018+M1018+0.2-BF1018))))</f>
        <v>0</v>
      </c>
      <c r="BH1018" s="572" t="n">
        <f aca="false">IF(D1018&gt;2,ROUND(((1.42+0.4)+(0.91+0.4))*2*BG1018,2),ROUND(AV1018*AX1018*BF1018,2))</f>
        <v>2.76</v>
      </c>
      <c r="BI1018" s="572" t="n">
        <f aca="false">ROUND(((PI()*0.9^2)/4)*BG1018,2)</f>
        <v>0</v>
      </c>
      <c r="BJ1018" s="550" t="n">
        <f aca="false">ROUND(BD1018-BE1018-BH1018-BI1018-BB1018-BC1018,2)</f>
        <v>37.08</v>
      </c>
      <c r="BK1018" s="516"/>
    </row>
    <row r="1019" customFormat="false" ht="14.25" hidden="false" customHeight="false" outlineLevel="0" collapsed="false">
      <c r="A1019" s="530" t="s">
        <v>2043</v>
      </c>
      <c r="B1019" s="531" t="s">
        <v>10</v>
      </c>
      <c r="C1019" s="569" t="s">
        <v>2044</v>
      </c>
      <c r="D1019" s="533" t="n">
        <v>0.4</v>
      </c>
      <c r="E1019" s="534"/>
      <c r="F1019" s="534"/>
      <c r="G1019" s="533" t="s">
        <v>1150</v>
      </c>
      <c r="H1019" s="535" t="n">
        <v>34</v>
      </c>
      <c r="I1019" s="536" t="n">
        <v>1.4696</v>
      </c>
      <c r="J1019" s="536" t="n">
        <v>1.7006</v>
      </c>
      <c r="K1019" s="536" t="n">
        <v>0.299</v>
      </c>
      <c r="L1019" s="537" t="n">
        <f aca="false">ROUND((I1019+J1019)/2,2)</f>
        <v>1.59</v>
      </c>
      <c r="M1019" s="538" t="n">
        <f aca="false">IF(F1019=0,ROUND($D1019*0.1,2),IF(D1019&gt;2.8,0.18,0.15))</f>
        <v>0.04</v>
      </c>
      <c r="N1019" s="538" t="n">
        <f aca="false">IF(F1019=0,IF(ROUND($D1019/4,2),IF(ROUND(($D1019*1.2)/6,2)&lt;0.1,0.1,ROUND(($D1019*1.2)/6,2))),0.5)</f>
        <v>0.1</v>
      </c>
      <c r="O1019" s="537" t="n">
        <f aca="false">L1019+M1019+N1019</f>
        <v>1.73</v>
      </c>
      <c r="P1019" s="537" t="n">
        <f aca="false">IF(O1019&lt;2,(D1019+M1019*2)+0.6,(D1019+M1019*2)+0.6+ROUNDUP(O1019-2,0)*0.1)</f>
        <v>1.08</v>
      </c>
      <c r="Q1019" s="539" t="n">
        <f aca="false">IF($O1019&lt;=$W$4,ROUND(IF($O1019&lt;1.5,$O1019*$H1019*$P1019,1.5*$H1019*$P1019),2),0)</f>
        <v>0</v>
      </c>
      <c r="R1019" s="539" t="n">
        <f aca="false">IF($O1019&gt;$W$4,ROUND(IF($O1019&lt;1.5,$O1019*$H1019*$P1019,1.5*$H1019*$P1019),2),0)</f>
        <v>55.08</v>
      </c>
      <c r="S1019" s="539" t="n">
        <f aca="false">IF($O1019&gt;$W$4,ROUND(IF($O1019&lt;1.5,0,IF($O1019&gt;3,1.5*$H1019*$P1019,($O1019-1.5)*$H1019*$P1019)),2),0)</f>
        <v>8.45</v>
      </c>
      <c r="T1019" s="539" t="n">
        <f aca="false">IF($O1019&gt;$W$4,ROUND(IF($O1019&lt;3,0,IF($O1019&gt;4.5,1.5*$H1019*$P1019,($O1019-3)*$H1019*$P1019)),2),0)</f>
        <v>0</v>
      </c>
      <c r="U1019" s="539" t="n">
        <f aca="false">IF($O1019&gt;$W$4,ROUND(IF($O1019&lt;4.5,0,IF($O1019&gt;6,($O1019-4.5)*$H1019*$P1019,($O1019-4.5)*$H1019*$P1019)),2),0)</f>
        <v>0</v>
      </c>
      <c r="V1019" s="540" t="n">
        <f aca="false">IF($O1019&gt;$W$4,IF($O1019&lt;=4,ROUND($H1019*($O1019+0.5)*2,2),0),0)</f>
        <v>151.64</v>
      </c>
      <c r="W1019" s="541" t="n">
        <f aca="false">IF($O1019&gt;$W$4,IF($O1019&gt;4,ROUND($H1019*($O1019+0.5)*2,2),0),0)</f>
        <v>0</v>
      </c>
      <c r="X1019" s="530" t="str">
        <f aca="false">A1019</f>
        <v>RU5</v>
      </c>
      <c r="Y1019" s="533" t="n">
        <f aca="false">IF($D1019=0.4,1.2,IF($D1019=0.6,1.2,IF($D1019=0.8,1.3,IF($D1019=1,1.5,IF($D1019=1.2,1.7,IF($D1019&lt;=2,2,"--"))))))</f>
        <v>1.2</v>
      </c>
      <c r="Z1019" s="542" t="s">
        <v>1151</v>
      </c>
      <c r="AA1019" s="534" t="n">
        <f aca="false">Y1019</f>
        <v>1.2</v>
      </c>
      <c r="AB1019" s="543" t="n">
        <f aca="false">IF($Y1019="--","--",I1019)</f>
        <v>1.4696</v>
      </c>
      <c r="AC1019" s="544" t="n">
        <f aca="false">IF($Y1019="--","--",IF(D1019&gt;1.5,0.15,ROUND($D1019*0.1,2)))</f>
        <v>0.04</v>
      </c>
      <c r="AD1019" s="544" t="n">
        <f aca="false">IF($Y1019="--","--",0.15)</f>
        <v>0.15</v>
      </c>
      <c r="AE1019" s="545" t="n">
        <f aca="false">IF($Y1019="--","--",ROUND(AB1019+AC1019+AD1019,2))</f>
        <v>1.66</v>
      </c>
      <c r="AF1019" s="545" t="n">
        <f aca="false">IF($Y1019="--","--",IF($AB1019&lt;=2,$Y1019+1,($Y1019+1)+ROUNDUP($AB1019-2,0)*0.1))</f>
        <v>2.2</v>
      </c>
      <c r="AG1019" s="546" t="n">
        <f aca="false">IF($D1019=0.4,0.92,IF($D1019=0.6,0.68,IF($D1019=0.8,0.74,IF($D1019=1,0.7,IF($D1019=1.2,0.66,IF($D1019=1.5,0.6,IF($D1019&lt;=2,(2.4-(D1019+0.3)),"--")))))))</f>
        <v>0.92</v>
      </c>
      <c r="AH1019" s="547" t="n">
        <f aca="false">IF($Y1019="--","--",IF($AE1019&lt;=$W$4,ROUND(IF($AE1019&lt;1.5,$AE1019*$AF1019*$AG1019,1.5*$AF1019*$AG1019),2),0))</f>
        <v>0</v>
      </c>
      <c r="AI1019" s="547" t="n">
        <f aca="false">IF($Y1019="--","--",IF($AE1019&gt;$W$4,ROUND(IF($AE1019&lt;1.5,$AE1019*$AF1019*$AG1019,1.5*$AF1019*$AG1019),2),0))</f>
        <v>3.04</v>
      </c>
      <c r="AJ1019" s="547" t="n">
        <f aca="false">IF($Y1019="--","--",IF($AE1019&gt;$W$4,ROUND(IF($AE1019&lt;1.5,0,IF($AE1019&gt;3,1.5*$AF1019*$AG1019,($AE1019-1.5)*$AF1019*$AG1019)),2),0))</f>
        <v>0.32</v>
      </c>
      <c r="AK1019" s="547" t="n">
        <f aca="false">IF($Y1019="--","--",IF($AE1019&gt;$W$4,ROUND(IF($AE1019&lt;3,0,IF($AE1019&gt;4.5,1.5*$AF1019*$AG1019,($AE1019-3)*$AF1019*$AG1019)),2),0))</f>
        <v>0</v>
      </c>
      <c r="AL1019" s="547" t="n">
        <f aca="false">IF($Y1019="--","--",IF($AE1019&gt;$W$4,ROUND(IF($AE1019&lt;4.5,0,IF($AE1019&gt;6,($AE1019-4.5)*$AF1019*$AG1019,($AE1019-4.5)*$AF1019*$AG1019)),2),0))</f>
        <v>0</v>
      </c>
      <c r="AM1019" s="544" t="n">
        <f aca="false">IF($Y1019="--","--",IF($AE1019&gt;$W$4,IF($AE1019&lt;=4,ROUND(($AG1019*4)*($AE1019+0.5)*2,2),0),0))</f>
        <v>15.9</v>
      </c>
      <c r="AN1019" s="548" t="n">
        <f aca="false">IF($Y1019="--","--",IF($AE1019&gt;$W$4,IF($AE1019&gt;4,ROUND(($AG1019*4)*($AE1019+0.5)*2,2),0),0))</f>
        <v>0</v>
      </c>
      <c r="AO1019" s="530" t="str">
        <f aca="false">A1019</f>
        <v>RU5</v>
      </c>
      <c r="AP1019" s="531" t="str">
        <f aca="false">B1019</f>
        <v>=&gt;</v>
      </c>
      <c r="AQ1019" s="569" t="str">
        <f aca="false">C1019</f>
        <v>RU</v>
      </c>
      <c r="AR1019" s="533" t="n">
        <f aca="false">D1019</f>
        <v>0.4</v>
      </c>
      <c r="AS1019" s="534" t="str">
        <f aca="false">IF(E1019="x","x","")</f>
        <v/>
      </c>
      <c r="AT1019" s="534" t="str">
        <f aca="false">IF(F1019&gt;0,F1019,"")</f>
        <v/>
      </c>
      <c r="AU1019" s="535" t="n">
        <f aca="false">H1019</f>
        <v>34</v>
      </c>
      <c r="AV1019" s="533" t="n">
        <f aca="false">IF($Y1019="--","--",Y1019+0.2)</f>
        <v>1.4</v>
      </c>
      <c r="AW1019" s="542" t="s">
        <v>1151</v>
      </c>
      <c r="AX1019" s="534" t="n">
        <f aca="false">AV1019</f>
        <v>1.4</v>
      </c>
      <c r="AY1019" s="538" t="n">
        <f aca="false">IF(D1019&gt;2,AU1019,AU1019-AV1019)</f>
        <v>32.6</v>
      </c>
      <c r="AZ1019" s="538" t="n">
        <f aca="false">N1019</f>
        <v>0.1</v>
      </c>
      <c r="BA1019" s="538" t="n">
        <f aca="false">P1019</f>
        <v>1.08</v>
      </c>
      <c r="BB1019" s="537" t="n">
        <f aca="false">IF(F1019=0,IF(ROUND(AY1019*(((N1019*P1019)+(((D1019+M1019*2)/6)*P1019))-ROUND(((D1019+M1019*2)^2)*((PI()*96.379/(4*360))-((SIN((96.379/2)*PI()/180))*(COS((96.379/2)*PI()/180))/4)),4)),2),ROUND(AY1019*(((N1019*P1019)+(((D1019+M1019*2)/4)*P1019))-ROUND(((D1019+M1019*2)^2)*((PI()*120/(4*360))-((SIN((120/2)*PI()/180))*(COS((120/2)*PI()/180))/4)),4)),2)),0)</f>
        <v>6.59</v>
      </c>
      <c r="BC1019" s="549" t="n">
        <f aca="false">IF(F1019&gt;0,ROUND(AY1019*N1019*P1019,2),0)</f>
        <v>0</v>
      </c>
      <c r="BD1019" s="549" t="n">
        <f aca="false">SUM(Q1019:U1019,AH1019:AL1019)</f>
        <v>66.89</v>
      </c>
      <c r="BE1019" s="549" t="n">
        <f aca="false">IF(F1019=0,ROUND((PI()*((D1019+M1019*2)^2)/4)*AY1019,2),ROUND((D1019+M1019*2)*(F1019+M1019*2)*AY1019,2))</f>
        <v>5.9</v>
      </c>
      <c r="BF1019" s="572" t="n">
        <f aca="false">IF(($I1019+M1019-0.15)&lt;=2,($I1019+M1019+0.15),IF(($I1019+M1019)&lt;=3,2.35,($I1019+M1019+0.2)-0.85))</f>
        <v>1.6596</v>
      </c>
      <c r="BG1019" s="572" t="n">
        <f aca="false">IF(D1019&gt;2,(I1019-F1019-M1019-0.11),IF(($I1019+M1019)&lt;=2,0,IF(($I1019+M1019)&gt;3,0.85,(I1019+M1019+0.2-BF1019))))</f>
        <v>0</v>
      </c>
      <c r="BH1019" s="572" t="n">
        <f aca="false">IF(D1019&gt;2,ROUND(((1.42+0.4)+(0.91+0.4))*2*BG1019,2),ROUND(AV1019*AX1019*BF1019,2))</f>
        <v>3.25</v>
      </c>
      <c r="BI1019" s="572" t="n">
        <f aca="false">ROUND(((PI()*0.9^2)/4)*BG1019,2)</f>
        <v>0</v>
      </c>
      <c r="BJ1019" s="550" t="n">
        <f aca="false">ROUND(BD1019-BE1019-BH1019-BI1019-BB1019-BC1019,2)</f>
        <v>51.15</v>
      </c>
      <c r="BK1019" s="516"/>
    </row>
    <row r="1020" customFormat="false" ht="14.25" hidden="false" customHeight="false" outlineLevel="0" collapsed="false">
      <c r="A1020" s="503"/>
      <c r="B1020" s="504"/>
      <c r="C1020" s="604"/>
      <c r="D1020" s="505"/>
      <c r="E1020" s="505"/>
      <c r="F1020" s="505"/>
      <c r="G1020" s="505"/>
      <c r="H1020" s="507"/>
      <c r="I1020" s="508"/>
      <c r="J1020" s="508"/>
      <c r="K1020" s="508"/>
      <c r="L1020" s="509"/>
      <c r="M1020" s="510"/>
      <c r="N1020" s="510"/>
      <c r="O1020" s="509"/>
      <c r="P1020" s="509"/>
      <c r="Q1020" s="511"/>
      <c r="R1020" s="511"/>
      <c r="S1020" s="511"/>
      <c r="T1020" s="511"/>
      <c r="U1020" s="511"/>
      <c r="V1020" s="512"/>
      <c r="W1020" s="513"/>
      <c r="X1020" s="518"/>
      <c r="Y1020" s="505"/>
      <c r="Z1020" s="551"/>
      <c r="AA1020" s="505"/>
      <c r="AB1020" s="552"/>
      <c r="AC1020" s="553"/>
      <c r="AD1020" s="553"/>
      <c r="AE1020" s="554"/>
      <c r="AF1020" s="554"/>
      <c r="AG1020" s="551"/>
      <c r="AH1020" s="555"/>
      <c r="AI1020" s="555"/>
      <c r="AJ1020" s="555"/>
      <c r="AK1020" s="555"/>
      <c r="AL1020" s="555"/>
      <c r="AM1020" s="553"/>
      <c r="AN1020" s="556"/>
      <c r="AO1020" s="518"/>
      <c r="AP1020" s="504"/>
      <c r="AQ1020" s="604"/>
      <c r="AR1020" s="505"/>
      <c r="AS1020" s="505"/>
      <c r="AT1020" s="505"/>
      <c r="AU1020" s="507"/>
      <c r="AV1020" s="505"/>
      <c r="AW1020" s="551"/>
      <c r="AX1020" s="505"/>
      <c r="AY1020" s="510"/>
      <c r="AZ1020" s="510"/>
      <c r="BA1020" s="510"/>
      <c r="BB1020" s="509"/>
      <c r="BC1020" s="509"/>
      <c r="BD1020" s="509"/>
      <c r="BE1020" s="509"/>
      <c r="BF1020" s="511"/>
      <c r="BG1020" s="511"/>
      <c r="BH1020" s="511"/>
      <c r="BI1020" s="511"/>
      <c r="BJ1020" s="515"/>
      <c r="BK1020" s="516"/>
    </row>
    <row r="1021" s="456" customFormat="true" ht="14.25" hidden="false" customHeight="false" outlineLevel="0" collapsed="false">
      <c r="A1021" s="557" t="s">
        <v>2038</v>
      </c>
      <c r="B1021" s="504"/>
      <c r="C1021" s="504"/>
      <c r="D1021" s="505"/>
      <c r="E1021" s="505"/>
      <c r="F1021" s="505"/>
      <c r="G1021" s="506"/>
      <c r="H1021" s="507"/>
      <c r="I1021" s="508"/>
      <c r="J1021" s="508"/>
      <c r="K1021" s="508"/>
      <c r="L1021" s="509"/>
      <c r="M1021" s="510"/>
      <c r="N1021" s="510"/>
      <c r="O1021" s="509"/>
      <c r="P1021" s="509"/>
      <c r="Q1021" s="511"/>
      <c r="R1021" s="511"/>
      <c r="S1021" s="511"/>
      <c r="T1021" s="511"/>
      <c r="U1021" s="511"/>
      <c r="V1021" s="512"/>
      <c r="W1021" s="513"/>
      <c r="X1021" s="528" t="str">
        <f aca="false">$A1021</f>
        <v>RUA SENADOR LUCIO BITTENCOURT</v>
      </c>
      <c r="Y1021" s="522"/>
      <c r="Z1021" s="522"/>
      <c r="AA1021" s="522"/>
      <c r="AB1021" s="525"/>
      <c r="AC1021" s="525"/>
      <c r="AD1021" s="525"/>
      <c r="AE1021" s="525"/>
      <c r="AF1021" s="523"/>
      <c r="AG1021" s="525"/>
      <c r="AH1021" s="525"/>
      <c r="AI1021" s="525"/>
      <c r="AJ1021" s="525"/>
      <c r="AK1021" s="525"/>
      <c r="AL1021" s="525"/>
      <c r="AM1021" s="525"/>
      <c r="AN1021" s="527"/>
      <c r="AO1021" s="557" t="str">
        <f aca="false">$A1021</f>
        <v>RUA SENADOR LUCIO BITTENCOURT</v>
      </c>
      <c r="AP1021" s="504"/>
      <c r="AQ1021" s="504"/>
      <c r="AR1021" s="505"/>
      <c r="AS1021" s="505"/>
      <c r="AT1021" s="505"/>
      <c r="AU1021" s="507"/>
      <c r="AV1021" s="506"/>
      <c r="AW1021" s="506"/>
      <c r="AX1021" s="506"/>
      <c r="AY1021" s="510"/>
      <c r="AZ1021" s="510"/>
      <c r="BA1021" s="510"/>
      <c r="BB1021" s="509"/>
      <c r="BC1021" s="509"/>
      <c r="BD1021" s="509"/>
      <c r="BE1021" s="509"/>
      <c r="BF1021" s="509"/>
      <c r="BG1021" s="509"/>
      <c r="BH1021" s="509"/>
      <c r="BI1021" s="509"/>
      <c r="BJ1021" s="515"/>
      <c r="BK1021" s="516"/>
    </row>
    <row r="1022" customFormat="false" ht="14.25" hidden="false" customHeight="false" outlineLevel="0" collapsed="false">
      <c r="A1022" s="558" t="s">
        <v>2045</v>
      </c>
      <c r="B1022" s="570" t="s">
        <v>10</v>
      </c>
      <c r="C1022" s="571" t="s">
        <v>2046</v>
      </c>
      <c r="D1022" s="560" t="n">
        <v>0.4</v>
      </c>
      <c r="E1022" s="561"/>
      <c r="F1022" s="561"/>
      <c r="G1022" s="560" t="s">
        <v>1150</v>
      </c>
      <c r="H1022" s="562" t="n">
        <v>18</v>
      </c>
      <c r="I1022" s="563" t="n">
        <v>1</v>
      </c>
      <c r="J1022" s="563" t="n">
        <v>1.1182</v>
      </c>
      <c r="K1022" s="536" t="n">
        <v>0</v>
      </c>
      <c r="L1022" s="537" t="n">
        <f aca="false">ROUND((I1022+J1022)/2,2)</f>
        <v>1.06</v>
      </c>
      <c r="M1022" s="538" t="n">
        <f aca="false">IF(F1022=0,ROUND($D1022*0.1,2),IF(D1022&gt;2.8,0.18,0.15))</f>
        <v>0.04</v>
      </c>
      <c r="N1022" s="538" t="n">
        <f aca="false">IF(F1022=0,IF(ROUND($D1022/4,2),IF(ROUND(($D1022*1.2)/6,2)&lt;0.1,0.1,ROUND(($D1022*1.2)/6,2))),0.5)</f>
        <v>0.1</v>
      </c>
      <c r="O1022" s="537" t="n">
        <f aca="false">L1022+M1022+N1022</f>
        <v>1.2</v>
      </c>
      <c r="P1022" s="537" t="n">
        <f aca="false">IF(O1022&lt;2,(D1022+M1022*2)+0.6,(D1022+M1022*2)+0.6+ROUNDUP(O1022-2,0)*0.1)</f>
        <v>1.08</v>
      </c>
      <c r="Q1022" s="539" t="n">
        <f aca="false">IF($O1022&lt;=$W$4,ROUND(IF($O1022&lt;1.5,$O1022*$H1022*$P1022,1.5*$H1022*$P1022),2),0)</f>
        <v>23.33</v>
      </c>
      <c r="R1022" s="539" t="n">
        <f aca="false">IF($O1022&gt;$W$4,ROUND(IF($O1022&lt;1.5,$O1022*$H1022*$P1022,1.5*$H1022*$P1022),2),0)</f>
        <v>0</v>
      </c>
      <c r="S1022" s="539" t="n">
        <f aca="false">IF($O1022&gt;$W$4,ROUND(IF($O1022&lt;1.5,0,IF($O1022&gt;3,1.5*$H1022*$P1022,($O1022-1.5)*$H1022*$P1022)),2),0)</f>
        <v>0</v>
      </c>
      <c r="T1022" s="539" t="n">
        <f aca="false">IF($O1022&gt;$W$4,ROUND(IF($O1022&lt;3,0,IF($O1022&gt;4.5,1.5*$H1022*$P1022,($O1022-3)*$H1022*$P1022)),2),0)</f>
        <v>0</v>
      </c>
      <c r="U1022" s="539" t="n">
        <f aca="false">IF($O1022&gt;$W$4,ROUND(IF($O1022&lt;4.5,0,IF($O1022&gt;6,($O1022-4.5)*$H1022*$P1022,($O1022-4.5)*$H1022*$P1022)),2),0)</f>
        <v>0</v>
      </c>
      <c r="V1022" s="540" t="n">
        <f aca="false">IF($O1022&gt;$W$4,IF($O1022&lt;=4,ROUND($H1022*($O1022+0.5)*2,2),0),0)</f>
        <v>0</v>
      </c>
      <c r="W1022" s="541" t="n">
        <f aca="false">IF($O1022&gt;$W$4,IF($O1022&gt;4,ROUND($H1022*($O1022+0.5)*2,2),0),0)</f>
        <v>0</v>
      </c>
      <c r="X1022" s="558" t="str">
        <f aca="false">A1022</f>
        <v>RUA</v>
      </c>
      <c r="Y1022" s="560" t="n">
        <f aca="false">IF($D1022=0.4,1.2,IF($D1022=0.6,1.2,IF($D1022=0.8,1.3,IF($D1022=1,1.5,IF($D1022=1.2,1.7,IF($D1022&lt;=2,2,"--"))))))</f>
        <v>1.2</v>
      </c>
      <c r="Z1022" s="564" t="s">
        <v>1151</v>
      </c>
      <c r="AA1022" s="561" t="n">
        <f aca="false">Y1022</f>
        <v>1.2</v>
      </c>
      <c r="AB1022" s="543" t="n">
        <f aca="false">IF($Y1022="--","--",I1022)</f>
        <v>1</v>
      </c>
      <c r="AC1022" s="544" t="n">
        <f aca="false">IF($Y1022="--","--",IF(D1022&gt;1.5,0.15,ROUND($D1022*0.1,2)))</f>
        <v>0.04</v>
      </c>
      <c r="AD1022" s="544" t="n">
        <f aca="false">IF($Y1022="--","--",0.15)</f>
        <v>0.15</v>
      </c>
      <c r="AE1022" s="545" t="n">
        <f aca="false">IF($Y1022="--","--",ROUND(AB1022+AC1022+AD1022,2))</f>
        <v>1.19</v>
      </c>
      <c r="AF1022" s="565" t="n">
        <f aca="false">IF($Y1022="--","--",IF($AB1022&lt;=2,$Y1022+1,($Y1022+1)+ROUNDUP($AB1022-2,0)*0.1))</f>
        <v>2.2</v>
      </c>
      <c r="AG1022" s="566" t="n">
        <f aca="false">IF($D1022=0.4,0.92,IF($D1022=0.6,0.68,IF($D1022=0.8,0.74,IF($D1022=1,0.7,IF($D1022=1.2,0.66,IF($D1022=1.5,0.6,IF($D1022&lt;=2,(2.4-(D1022+0.3)),"--")))))))</f>
        <v>0.92</v>
      </c>
      <c r="AH1022" s="547" t="n">
        <f aca="false">IF($Y1022="--","--",IF($AE1022&lt;=$W$4,ROUND(IF($AE1022&lt;1.5,$AE1022*$AF1022*$AG1022,1.5*$AF1022*$AG1022),2),0))</f>
        <v>2.41</v>
      </c>
      <c r="AI1022" s="547" t="n">
        <f aca="false">IF($Y1022="--","--",IF($AE1022&gt;$W$4,ROUND(IF($AE1022&lt;1.5,$AE1022*$AF1022*$AG1022,1.5*$AF1022*$AG1022),2),0))</f>
        <v>0</v>
      </c>
      <c r="AJ1022" s="547" t="n">
        <f aca="false">IF($Y1022="--","--",IF($AE1022&gt;$W$4,ROUND(IF($AE1022&lt;1.5,0,IF($AE1022&gt;3,1.5*$AF1022*$AG1022,($AE1022-1.5)*$AF1022*$AG1022)),2),0))</f>
        <v>0</v>
      </c>
      <c r="AK1022" s="547" t="n">
        <f aca="false">IF($Y1022="--","--",IF($AE1022&gt;$W$4,ROUND(IF($AE1022&lt;3,0,IF($AE1022&gt;4.5,1.5*$AF1022*$AG1022,($AE1022-3)*$AF1022*$AG1022)),2),0))</f>
        <v>0</v>
      </c>
      <c r="AL1022" s="547" t="n">
        <f aca="false">IF($Y1022="--","--",IF($AE1022&gt;$W$4,ROUND(IF($AE1022&lt;4.5,0,IF($AE1022&gt;6,($AE1022-4.5)*$AF1022*$AG1022,($AE1022-4.5)*$AF1022*$AG1022)),2),0))</f>
        <v>0</v>
      </c>
      <c r="AM1022" s="544" t="n">
        <f aca="false">IF($Y1022="--","--",IF($AE1022&gt;$W$4,IF($AE1022&lt;=4,ROUND(($AG1022*4)*($AE1022+0.5)*2,2),0),0))</f>
        <v>0</v>
      </c>
      <c r="AN1022" s="548" t="n">
        <f aca="false">IF($Y1022="--","--",IF($AE1022&gt;$W$4,IF($AE1022&gt;4,ROUND(($AG1022*4)*($AE1022+0.5)*2,2),0),0))</f>
        <v>0</v>
      </c>
      <c r="AO1022" s="558" t="str">
        <f aca="false">A1022</f>
        <v>RUA</v>
      </c>
      <c r="AP1022" s="570" t="str">
        <f aca="false">B1022</f>
        <v>=&gt;</v>
      </c>
      <c r="AQ1022" s="571" t="str">
        <f aca="false">C1022</f>
        <v>RUB</v>
      </c>
      <c r="AR1022" s="560" t="n">
        <f aca="false">D1022</f>
        <v>0.4</v>
      </c>
      <c r="AS1022" s="561" t="str">
        <f aca="false">IF(E1022="x","x","")</f>
        <v/>
      </c>
      <c r="AT1022" s="561" t="str">
        <f aca="false">IF(F1022&gt;0,F1022,"")</f>
        <v/>
      </c>
      <c r="AU1022" s="562" t="n">
        <f aca="false">H1022</f>
        <v>18</v>
      </c>
      <c r="AV1022" s="560" t="n">
        <f aca="false">IF($Y1022="--","--",Y1022+0.2)</f>
        <v>1.4</v>
      </c>
      <c r="AW1022" s="564" t="s">
        <v>1151</v>
      </c>
      <c r="AX1022" s="561" t="n">
        <f aca="false">AV1022</f>
        <v>1.4</v>
      </c>
      <c r="AY1022" s="538" t="n">
        <f aca="false">IF(D1022&gt;2,AU1022,AU1022-AV1022)</f>
        <v>16.6</v>
      </c>
      <c r="AZ1022" s="538" t="n">
        <f aca="false">N1022</f>
        <v>0.1</v>
      </c>
      <c r="BA1022" s="538" t="n">
        <f aca="false">P1022</f>
        <v>1.08</v>
      </c>
      <c r="BB1022" s="537" t="n">
        <f aca="false">IF(F1022=0,IF(ROUND(AY1022*(((N1022*P1022)+(((D1022+M1022*2)/6)*P1022))-ROUND(((D1022+M1022*2)^2)*((PI()*96.379/(4*360))-((SIN((96.379/2)*PI()/180))*(COS((96.379/2)*PI()/180))/4)),4)),2),ROUND(AY1022*(((N1022*P1022)+(((D1022+M1022*2)/4)*P1022))-ROUND(((D1022+M1022*2)^2)*((PI()*120/(4*360))-((SIN((120/2)*PI()/180))*(COS((120/2)*PI()/180))/4)),4)),2)),0)</f>
        <v>3.36</v>
      </c>
      <c r="BC1022" s="549" t="n">
        <f aca="false">IF(F1022&gt;0,ROUND(AY1022*N1022*P1022,2),0)</f>
        <v>0</v>
      </c>
      <c r="BD1022" s="549" t="n">
        <f aca="false">SUM(Q1022:U1022,AH1022:AL1022)</f>
        <v>25.74</v>
      </c>
      <c r="BE1022" s="549" t="n">
        <f aca="false">IF(F1022=0,ROUND((PI()*((D1022+M1022*2)^2)/4)*AY1022,2),ROUND((D1022+M1022*2)*(F1022+M1022*2)*AY1022,2))</f>
        <v>3</v>
      </c>
      <c r="BF1022" s="572" t="n">
        <f aca="false">IF(($I1022+M1022-0.15)&lt;=2,($I1022+M1022+0.15),IF(($I1022+M1022)&lt;=3,2.35,($I1022+M1022+0.2)-0.85))</f>
        <v>1.19</v>
      </c>
      <c r="BG1022" s="572" t="n">
        <f aca="false">IF(D1022&gt;2,(I1022-F1022-M1022-0.11),IF(($I1022+M1022)&lt;=2,0,IF(($I1022+M1022)&gt;3,0.85,(I1022+M1022+0.2-BF1022))))</f>
        <v>0</v>
      </c>
      <c r="BH1022" s="572" t="n">
        <f aca="false">IF(D1022&gt;2,ROUND(((1.42+0.4)+(0.91+0.4))*2*BG1022,2),ROUND(AV1022*AX1022*BF1022,2))</f>
        <v>2.33</v>
      </c>
      <c r="BI1022" s="572" t="n">
        <f aca="false">ROUND(((PI()*0.9^2)/4)*BG1022,2)</f>
        <v>0</v>
      </c>
      <c r="BJ1022" s="550" t="n">
        <f aca="false">ROUND(BD1022-BE1022-BH1022-BI1022-BB1022-BC1022,2)</f>
        <v>17.05</v>
      </c>
      <c r="BK1022" s="516"/>
    </row>
    <row r="1023" customFormat="false" ht="14.25" hidden="false" customHeight="false" outlineLevel="0" collapsed="false">
      <c r="A1023" s="558" t="s">
        <v>2046</v>
      </c>
      <c r="B1023" s="570" t="s">
        <v>10</v>
      </c>
      <c r="C1023" s="571" t="s">
        <v>2047</v>
      </c>
      <c r="D1023" s="560" t="n">
        <v>0.4</v>
      </c>
      <c r="E1023" s="561"/>
      <c r="F1023" s="561"/>
      <c r="G1023" s="560" t="s">
        <v>1150</v>
      </c>
      <c r="H1023" s="562" t="n">
        <v>30</v>
      </c>
      <c r="I1023" s="563" t="n">
        <v>1.1182</v>
      </c>
      <c r="J1023" s="563" t="n">
        <v>1.3852</v>
      </c>
      <c r="K1023" s="536" t="n">
        <v>0</v>
      </c>
      <c r="L1023" s="537" t="n">
        <f aca="false">ROUND((I1023+J1023)/2,2)</f>
        <v>1.25</v>
      </c>
      <c r="M1023" s="538" t="n">
        <f aca="false">IF(F1023=0,ROUND($D1023*0.1,2),IF(D1023&gt;2.8,0.18,0.15))</f>
        <v>0.04</v>
      </c>
      <c r="N1023" s="538" t="n">
        <f aca="false">IF(F1023=0,IF(ROUND($D1023/4,2),IF(ROUND(($D1023*1.2)/6,2)&lt;0.1,0.1,ROUND(($D1023*1.2)/6,2))),0.5)</f>
        <v>0.1</v>
      </c>
      <c r="O1023" s="537" t="n">
        <f aca="false">L1023+M1023+N1023</f>
        <v>1.39</v>
      </c>
      <c r="P1023" s="537" t="n">
        <f aca="false">IF(O1023&lt;2,(D1023+M1023*2)+0.6,(D1023+M1023*2)+0.6+ROUNDUP(O1023-2,0)*0.1)</f>
        <v>1.08</v>
      </c>
      <c r="Q1023" s="539" t="n">
        <f aca="false">IF($O1023&lt;=$W$4,ROUND(IF($O1023&lt;1.5,$O1023*$H1023*$P1023,1.5*$H1023*$P1023),2),0)</f>
        <v>45.04</v>
      </c>
      <c r="R1023" s="539" t="n">
        <f aca="false">IF($O1023&gt;$W$4,ROUND(IF($O1023&lt;1.5,$O1023*$H1023*$P1023,1.5*$H1023*$P1023),2),0)</f>
        <v>0</v>
      </c>
      <c r="S1023" s="539" t="n">
        <f aca="false">IF($O1023&gt;$W$4,ROUND(IF($O1023&lt;1.5,0,IF($O1023&gt;3,1.5*$H1023*$P1023,($O1023-1.5)*$H1023*$P1023)),2),0)</f>
        <v>0</v>
      </c>
      <c r="T1023" s="539" t="n">
        <f aca="false">IF($O1023&gt;$W$4,ROUND(IF($O1023&lt;3,0,IF($O1023&gt;4.5,1.5*$H1023*$P1023,($O1023-3)*$H1023*$P1023)),2),0)</f>
        <v>0</v>
      </c>
      <c r="U1023" s="539" t="n">
        <f aca="false">IF($O1023&gt;$W$4,ROUND(IF($O1023&lt;4.5,0,IF($O1023&gt;6,($O1023-4.5)*$H1023*$P1023,($O1023-4.5)*$H1023*$P1023)),2),0)</f>
        <v>0</v>
      </c>
      <c r="V1023" s="540" t="n">
        <f aca="false">IF($O1023&gt;$W$4,IF($O1023&lt;=4,ROUND($H1023*($O1023+0.5)*2,2),0),0)</f>
        <v>0</v>
      </c>
      <c r="W1023" s="541" t="n">
        <f aca="false">IF($O1023&gt;$W$4,IF($O1023&gt;4,ROUND($H1023*($O1023+0.5)*2,2),0),0)</f>
        <v>0</v>
      </c>
      <c r="X1023" s="558" t="str">
        <f aca="false">A1023</f>
        <v>RUB</v>
      </c>
      <c r="Y1023" s="560" t="n">
        <f aca="false">IF($D1023=0.4,1.2,IF($D1023=0.6,1.2,IF($D1023=0.8,1.3,IF($D1023=1,1.5,IF($D1023=1.2,1.7,IF($D1023&lt;=2,2,"--"))))))</f>
        <v>1.2</v>
      </c>
      <c r="Z1023" s="564" t="s">
        <v>1151</v>
      </c>
      <c r="AA1023" s="561" t="n">
        <f aca="false">Y1023</f>
        <v>1.2</v>
      </c>
      <c r="AB1023" s="543" t="n">
        <f aca="false">IF($Y1023="--","--",I1023)</f>
        <v>1.1182</v>
      </c>
      <c r="AC1023" s="544" t="n">
        <f aca="false">IF($Y1023="--","--",IF(D1023&gt;1.5,0.15,ROUND($D1023*0.1,2)))</f>
        <v>0.04</v>
      </c>
      <c r="AD1023" s="544" t="n">
        <f aca="false">IF($Y1023="--","--",0.15)</f>
        <v>0.15</v>
      </c>
      <c r="AE1023" s="545" t="n">
        <f aca="false">IF($Y1023="--","--",ROUND(AB1023+AC1023+AD1023,2))</f>
        <v>1.31</v>
      </c>
      <c r="AF1023" s="565" t="n">
        <f aca="false">IF($Y1023="--","--",IF($AB1023&lt;=2,$Y1023+1,($Y1023+1)+ROUNDUP($AB1023-2,0)*0.1))</f>
        <v>2.2</v>
      </c>
      <c r="AG1023" s="566" t="n">
        <f aca="false">IF($D1023=0.4,0.92,IF($D1023=0.6,0.68,IF($D1023=0.8,0.74,IF($D1023=1,0.7,IF($D1023=1.2,0.66,IF($D1023=1.5,0.6,IF($D1023&lt;=2,(2.4-(D1023+0.3)),"--")))))))</f>
        <v>0.92</v>
      </c>
      <c r="AH1023" s="547" t="n">
        <f aca="false">IF($Y1023="--","--",IF($AE1023&lt;=$W$4,ROUND(IF($AE1023&lt;1.5,$AE1023*$AF1023*$AG1023,1.5*$AF1023*$AG1023),2),0))</f>
        <v>2.65</v>
      </c>
      <c r="AI1023" s="547" t="n">
        <f aca="false">IF($Y1023="--","--",IF($AE1023&gt;$W$4,ROUND(IF($AE1023&lt;1.5,$AE1023*$AF1023*$AG1023,1.5*$AF1023*$AG1023),2),0))</f>
        <v>0</v>
      </c>
      <c r="AJ1023" s="547" t="n">
        <f aca="false">IF($Y1023="--","--",IF($AE1023&gt;$W$4,ROUND(IF($AE1023&lt;1.5,0,IF($AE1023&gt;3,1.5*$AF1023*$AG1023,($AE1023-1.5)*$AF1023*$AG1023)),2),0))</f>
        <v>0</v>
      </c>
      <c r="AK1023" s="547" t="n">
        <f aca="false">IF($Y1023="--","--",IF($AE1023&gt;$W$4,ROUND(IF($AE1023&lt;3,0,IF($AE1023&gt;4.5,1.5*$AF1023*$AG1023,($AE1023-3)*$AF1023*$AG1023)),2),0))</f>
        <v>0</v>
      </c>
      <c r="AL1023" s="547" t="n">
        <f aca="false">IF($Y1023="--","--",IF($AE1023&gt;$W$4,ROUND(IF($AE1023&lt;4.5,0,IF($AE1023&gt;6,($AE1023-4.5)*$AF1023*$AG1023,($AE1023-4.5)*$AF1023*$AG1023)),2),0))</f>
        <v>0</v>
      </c>
      <c r="AM1023" s="544" t="n">
        <f aca="false">IF($Y1023="--","--",IF($AE1023&gt;$W$4,IF($AE1023&lt;=4,ROUND(($AG1023*4)*($AE1023+0.5)*2,2),0),0))</f>
        <v>0</v>
      </c>
      <c r="AN1023" s="548" t="n">
        <f aca="false">IF($Y1023="--","--",IF($AE1023&gt;$W$4,IF($AE1023&gt;4,ROUND(($AG1023*4)*($AE1023+0.5)*2,2),0),0))</f>
        <v>0</v>
      </c>
      <c r="AO1023" s="558" t="str">
        <f aca="false">A1023</f>
        <v>RUB</v>
      </c>
      <c r="AP1023" s="570" t="str">
        <f aca="false">B1023</f>
        <v>=&gt;</v>
      </c>
      <c r="AQ1023" s="571" t="str">
        <f aca="false">C1023</f>
        <v>RUC</v>
      </c>
      <c r="AR1023" s="560" t="n">
        <f aca="false">D1023</f>
        <v>0.4</v>
      </c>
      <c r="AS1023" s="561" t="str">
        <f aca="false">IF(E1023="x","x","")</f>
        <v/>
      </c>
      <c r="AT1023" s="561" t="str">
        <f aca="false">IF(F1023&gt;0,F1023,"")</f>
        <v/>
      </c>
      <c r="AU1023" s="562" t="n">
        <f aca="false">H1023</f>
        <v>30</v>
      </c>
      <c r="AV1023" s="560" t="n">
        <f aca="false">IF($Y1023="--","--",Y1023+0.2)</f>
        <v>1.4</v>
      </c>
      <c r="AW1023" s="564" t="s">
        <v>1151</v>
      </c>
      <c r="AX1023" s="561" t="n">
        <f aca="false">AV1023</f>
        <v>1.4</v>
      </c>
      <c r="AY1023" s="538" t="n">
        <f aca="false">IF(D1023&gt;2,AU1023,AU1023-AV1023)</f>
        <v>28.6</v>
      </c>
      <c r="AZ1023" s="538" t="n">
        <f aca="false">N1023</f>
        <v>0.1</v>
      </c>
      <c r="BA1023" s="538" t="n">
        <f aca="false">P1023</f>
        <v>1.08</v>
      </c>
      <c r="BB1023" s="537" t="n">
        <f aca="false">IF(F1023=0,IF(ROUND(AY1023*(((N1023*P1023)+(((D1023+M1023*2)/6)*P1023))-ROUND(((D1023+M1023*2)^2)*((PI()*96.379/(4*360))-((SIN((96.379/2)*PI()/180))*(COS((96.379/2)*PI()/180))/4)),4)),2),ROUND(AY1023*(((N1023*P1023)+(((D1023+M1023*2)/4)*P1023))-ROUND(((D1023+M1023*2)^2)*((PI()*120/(4*360))-((SIN((120/2)*PI()/180))*(COS((120/2)*PI()/180))/4)),4)),2)),0)</f>
        <v>5.78</v>
      </c>
      <c r="BC1023" s="549" t="n">
        <f aca="false">IF(F1023&gt;0,ROUND(AY1023*N1023*P1023,2),0)</f>
        <v>0</v>
      </c>
      <c r="BD1023" s="549" t="n">
        <f aca="false">SUM(Q1023:U1023,AH1023:AL1023)</f>
        <v>47.69</v>
      </c>
      <c r="BE1023" s="549" t="n">
        <f aca="false">IF(F1023=0,ROUND((PI()*((D1023+M1023*2)^2)/4)*AY1023,2),ROUND((D1023+M1023*2)*(F1023+M1023*2)*AY1023,2))</f>
        <v>5.18</v>
      </c>
      <c r="BF1023" s="572" t="n">
        <f aca="false">IF(($I1023+M1023-0.15)&lt;=2,($I1023+M1023+0.15),IF(($I1023+M1023)&lt;=3,2.35,($I1023+M1023+0.2)-0.85))</f>
        <v>1.3082</v>
      </c>
      <c r="BG1023" s="572" t="n">
        <f aca="false">IF(D1023&gt;2,(I1023-F1023-M1023-0.11),IF(($I1023+M1023)&lt;=2,0,IF(($I1023+M1023)&gt;3,0.85,(I1023+M1023+0.2-BF1023))))</f>
        <v>0</v>
      </c>
      <c r="BH1023" s="572" t="n">
        <f aca="false">IF(D1023&gt;2,ROUND(((1.42+0.4)+(0.91+0.4))*2*BG1023,2),ROUND(AV1023*AX1023*BF1023,2))</f>
        <v>2.56</v>
      </c>
      <c r="BI1023" s="572" t="n">
        <f aca="false">ROUND(((PI()*0.9^2)/4)*BG1023,2)</f>
        <v>0</v>
      </c>
      <c r="BJ1023" s="550" t="n">
        <f aca="false">ROUND(BD1023-BE1023-BH1023-BI1023-BB1023-BC1023,2)</f>
        <v>34.17</v>
      </c>
      <c r="BK1023" s="516"/>
    </row>
    <row r="1024" customFormat="false" ht="14.25" hidden="false" customHeight="false" outlineLevel="0" collapsed="false">
      <c r="A1024" s="558" t="s">
        <v>2047</v>
      </c>
      <c r="B1024" s="570" t="s">
        <v>10</v>
      </c>
      <c r="C1024" s="571" t="s">
        <v>2048</v>
      </c>
      <c r="D1024" s="560" t="n">
        <v>0.4</v>
      </c>
      <c r="E1024" s="561"/>
      <c r="F1024" s="561"/>
      <c r="G1024" s="560" t="s">
        <v>1150</v>
      </c>
      <c r="H1024" s="562" t="n">
        <v>36</v>
      </c>
      <c r="I1024" s="563" t="n">
        <v>1.3852</v>
      </c>
      <c r="J1024" s="563" t="n">
        <v>1.3796</v>
      </c>
      <c r="K1024" s="536" t="n">
        <v>0</v>
      </c>
      <c r="L1024" s="537" t="n">
        <f aca="false">ROUND((I1024+J1024)/2,2)</f>
        <v>1.38</v>
      </c>
      <c r="M1024" s="538" t="n">
        <f aca="false">IF(F1024=0,ROUND($D1024*0.1,2),IF(D1024&gt;2.8,0.18,0.15))</f>
        <v>0.04</v>
      </c>
      <c r="N1024" s="538" t="n">
        <f aca="false">IF(F1024=0,IF(ROUND($D1024/4,2),IF(ROUND(($D1024*1.2)/6,2)&lt;0.1,0.1,ROUND(($D1024*1.2)/6,2))),0.5)</f>
        <v>0.1</v>
      </c>
      <c r="O1024" s="537" t="n">
        <f aca="false">L1024+M1024+N1024</f>
        <v>1.52</v>
      </c>
      <c r="P1024" s="537" t="n">
        <f aca="false">IF(O1024&lt;2,(D1024+M1024*2)+0.6,(D1024+M1024*2)+0.6+ROUNDUP(O1024-2,0)*0.1)</f>
        <v>1.08</v>
      </c>
      <c r="Q1024" s="539" t="n">
        <f aca="false">IF($O1024&lt;=$W$4,ROUND(IF($O1024&lt;1.5,$O1024*$H1024*$P1024,1.5*$H1024*$P1024),2),0)</f>
        <v>0</v>
      </c>
      <c r="R1024" s="539" t="n">
        <f aca="false">IF($O1024&gt;$W$4,ROUND(IF($O1024&lt;1.5,$O1024*$H1024*$P1024,1.5*$H1024*$P1024),2),0)</f>
        <v>58.32</v>
      </c>
      <c r="S1024" s="539" t="n">
        <f aca="false">IF($O1024&gt;$W$4,ROUND(IF($O1024&lt;1.5,0,IF($O1024&gt;3,1.5*$H1024*$P1024,($O1024-1.5)*$H1024*$P1024)),2),0)</f>
        <v>0.78</v>
      </c>
      <c r="T1024" s="539" t="n">
        <f aca="false">IF($O1024&gt;$W$4,ROUND(IF($O1024&lt;3,0,IF($O1024&gt;4.5,1.5*$H1024*$P1024,($O1024-3)*$H1024*$P1024)),2),0)</f>
        <v>0</v>
      </c>
      <c r="U1024" s="539" t="n">
        <f aca="false">IF($O1024&gt;$W$4,ROUND(IF($O1024&lt;4.5,0,IF($O1024&gt;6,($O1024-4.5)*$H1024*$P1024,($O1024-4.5)*$H1024*$P1024)),2),0)</f>
        <v>0</v>
      </c>
      <c r="V1024" s="540" t="n">
        <f aca="false">IF($O1024&gt;$W$4,IF($O1024&lt;=4,ROUND($H1024*($O1024+0.5)*2,2),0),0)</f>
        <v>145.44</v>
      </c>
      <c r="W1024" s="541" t="n">
        <f aca="false">IF($O1024&gt;$W$4,IF($O1024&gt;4,ROUND($H1024*($O1024+0.5)*2,2),0),0)</f>
        <v>0</v>
      </c>
      <c r="X1024" s="558" t="str">
        <f aca="false">A1024</f>
        <v>RUC</v>
      </c>
      <c r="Y1024" s="560" t="n">
        <f aca="false">IF($D1024=0.4,1.2,IF($D1024=0.6,1.2,IF($D1024=0.8,1.3,IF($D1024=1,1.5,IF($D1024=1.2,1.7,IF($D1024&lt;=2,2,"--"))))))</f>
        <v>1.2</v>
      </c>
      <c r="Z1024" s="564" t="s">
        <v>1151</v>
      </c>
      <c r="AA1024" s="561" t="n">
        <f aca="false">Y1024</f>
        <v>1.2</v>
      </c>
      <c r="AB1024" s="543" t="n">
        <f aca="false">IF($Y1024="--","--",I1024)</f>
        <v>1.3852</v>
      </c>
      <c r="AC1024" s="544" t="n">
        <f aca="false">IF($Y1024="--","--",IF(D1024&gt;1.5,0.15,ROUND($D1024*0.1,2)))</f>
        <v>0.04</v>
      </c>
      <c r="AD1024" s="544" t="n">
        <f aca="false">IF($Y1024="--","--",0.15)</f>
        <v>0.15</v>
      </c>
      <c r="AE1024" s="545" t="n">
        <f aca="false">IF($Y1024="--","--",ROUND(AB1024+AC1024+AD1024,2))</f>
        <v>1.58</v>
      </c>
      <c r="AF1024" s="565" t="n">
        <f aca="false">IF($Y1024="--","--",IF($AB1024&lt;=2,$Y1024+1,($Y1024+1)+ROUNDUP($AB1024-2,0)*0.1))</f>
        <v>2.2</v>
      </c>
      <c r="AG1024" s="566" t="n">
        <f aca="false">IF($D1024=0.4,0.92,IF($D1024=0.6,0.68,IF($D1024=0.8,0.74,IF($D1024=1,0.7,IF($D1024=1.2,0.66,IF($D1024=1.5,0.6,IF($D1024&lt;=2,(2.4-(D1024+0.3)),"--")))))))</f>
        <v>0.92</v>
      </c>
      <c r="AH1024" s="547" t="n">
        <f aca="false">IF($Y1024="--","--",IF($AE1024&lt;=$W$4,ROUND(IF($AE1024&lt;1.5,$AE1024*$AF1024*$AG1024,1.5*$AF1024*$AG1024),2),0))</f>
        <v>0</v>
      </c>
      <c r="AI1024" s="547" t="n">
        <f aca="false">IF($Y1024="--","--",IF($AE1024&gt;$W$4,ROUND(IF($AE1024&lt;1.5,$AE1024*$AF1024*$AG1024,1.5*$AF1024*$AG1024),2),0))</f>
        <v>3.04</v>
      </c>
      <c r="AJ1024" s="547" t="n">
        <f aca="false">IF($Y1024="--","--",IF($AE1024&gt;$W$4,ROUND(IF($AE1024&lt;1.5,0,IF($AE1024&gt;3,1.5*$AF1024*$AG1024,($AE1024-1.5)*$AF1024*$AG1024)),2),0))</f>
        <v>0.16</v>
      </c>
      <c r="AK1024" s="547" t="n">
        <f aca="false">IF($Y1024="--","--",IF($AE1024&gt;$W$4,ROUND(IF($AE1024&lt;3,0,IF($AE1024&gt;4.5,1.5*$AF1024*$AG1024,($AE1024-3)*$AF1024*$AG1024)),2),0))</f>
        <v>0</v>
      </c>
      <c r="AL1024" s="547" t="n">
        <f aca="false">IF($Y1024="--","--",IF($AE1024&gt;$W$4,ROUND(IF($AE1024&lt;4.5,0,IF($AE1024&gt;6,($AE1024-4.5)*$AF1024*$AG1024,($AE1024-4.5)*$AF1024*$AG1024)),2),0))</f>
        <v>0</v>
      </c>
      <c r="AM1024" s="544" t="n">
        <f aca="false">IF($Y1024="--","--",IF($AE1024&gt;$W$4,IF($AE1024&lt;=4,ROUND(($AG1024*4)*($AE1024+0.5)*2,2),0),0))</f>
        <v>15.31</v>
      </c>
      <c r="AN1024" s="548" t="n">
        <f aca="false">IF($Y1024="--","--",IF($AE1024&gt;$W$4,IF($AE1024&gt;4,ROUND(($AG1024*4)*($AE1024+0.5)*2,2),0),0))</f>
        <v>0</v>
      </c>
      <c r="AO1024" s="558" t="str">
        <f aca="false">A1024</f>
        <v>RUC</v>
      </c>
      <c r="AP1024" s="570" t="str">
        <f aca="false">B1024</f>
        <v>=&gt;</v>
      </c>
      <c r="AQ1024" s="571" t="str">
        <f aca="false">C1024</f>
        <v>RUD</v>
      </c>
      <c r="AR1024" s="560" t="n">
        <f aca="false">D1024</f>
        <v>0.4</v>
      </c>
      <c r="AS1024" s="561" t="str">
        <f aca="false">IF(E1024="x","x","")</f>
        <v/>
      </c>
      <c r="AT1024" s="561" t="str">
        <f aca="false">IF(F1024&gt;0,F1024,"")</f>
        <v/>
      </c>
      <c r="AU1024" s="562" t="n">
        <f aca="false">H1024</f>
        <v>36</v>
      </c>
      <c r="AV1024" s="560" t="n">
        <f aca="false">IF($Y1024="--","--",Y1024+0.2)</f>
        <v>1.4</v>
      </c>
      <c r="AW1024" s="564" t="s">
        <v>1151</v>
      </c>
      <c r="AX1024" s="561" t="n">
        <f aca="false">AV1024</f>
        <v>1.4</v>
      </c>
      <c r="AY1024" s="538" t="n">
        <f aca="false">IF(D1024&gt;2,AU1024,AU1024-AV1024)</f>
        <v>34.6</v>
      </c>
      <c r="AZ1024" s="538" t="n">
        <f aca="false">N1024</f>
        <v>0.1</v>
      </c>
      <c r="BA1024" s="538" t="n">
        <f aca="false">P1024</f>
        <v>1.08</v>
      </c>
      <c r="BB1024" s="537" t="n">
        <f aca="false">IF(F1024=0,IF(ROUND(AY1024*(((N1024*P1024)+(((D1024+M1024*2)/6)*P1024))-ROUND(((D1024+M1024*2)^2)*((PI()*96.379/(4*360))-((SIN((96.379/2)*PI()/180))*(COS((96.379/2)*PI()/180))/4)),4)),2),ROUND(AY1024*(((N1024*P1024)+(((D1024+M1024*2)/4)*P1024))-ROUND(((D1024+M1024*2)^2)*((PI()*120/(4*360))-((SIN((120/2)*PI()/180))*(COS((120/2)*PI()/180))/4)),4)),2)),0)</f>
        <v>7</v>
      </c>
      <c r="BC1024" s="549" t="n">
        <f aca="false">IF(F1024&gt;0,ROUND(AY1024*N1024*P1024,2),0)</f>
        <v>0</v>
      </c>
      <c r="BD1024" s="549" t="n">
        <f aca="false">SUM(Q1024:U1024,AH1024:AL1024)</f>
        <v>62.3</v>
      </c>
      <c r="BE1024" s="549" t="n">
        <f aca="false">IF(F1024=0,ROUND((PI()*((D1024+M1024*2)^2)/4)*AY1024,2),ROUND((D1024+M1024*2)*(F1024+M1024*2)*AY1024,2))</f>
        <v>6.26</v>
      </c>
      <c r="BF1024" s="572" t="n">
        <f aca="false">IF(($I1024+M1024-0.15)&lt;=2,($I1024+M1024+0.15),IF(($I1024+M1024)&lt;=3,2.35,($I1024+M1024+0.2)-0.85))</f>
        <v>1.5752</v>
      </c>
      <c r="BG1024" s="572" t="n">
        <f aca="false">IF(D1024&gt;2,(I1024-F1024-M1024-0.11),IF(($I1024+M1024)&lt;=2,0,IF(($I1024+M1024)&gt;3,0.85,(I1024+M1024+0.2-BF1024))))</f>
        <v>0</v>
      </c>
      <c r="BH1024" s="572" t="n">
        <f aca="false">IF(D1024&gt;2,ROUND(((1.42+0.4)+(0.91+0.4))*2*BG1024,2),ROUND(AV1024*AX1024*BF1024,2))</f>
        <v>3.09</v>
      </c>
      <c r="BI1024" s="572" t="n">
        <f aca="false">ROUND(((PI()*0.9^2)/4)*BG1024,2)</f>
        <v>0</v>
      </c>
      <c r="BJ1024" s="550" t="n">
        <f aca="false">ROUND(BD1024-BE1024-BH1024-BI1024-BB1024-BC1024,2)</f>
        <v>45.95</v>
      </c>
      <c r="BK1024" s="516"/>
    </row>
    <row r="1025" customFormat="false" ht="14.25" hidden="false" customHeight="false" outlineLevel="0" collapsed="false">
      <c r="A1025" s="558" t="s">
        <v>2048</v>
      </c>
      <c r="B1025" s="570" t="s">
        <v>10</v>
      </c>
      <c r="C1025" s="571" t="s">
        <v>2049</v>
      </c>
      <c r="D1025" s="560" t="n">
        <v>0.4</v>
      </c>
      <c r="E1025" s="561"/>
      <c r="F1025" s="561"/>
      <c r="G1025" s="560" t="s">
        <v>1150</v>
      </c>
      <c r="H1025" s="562" t="n">
        <v>30</v>
      </c>
      <c r="I1025" s="563" t="n">
        <v>1.3796</v>
      </c>
      <c r="J1025" s="563" t="n">
        <v>1.6138</v>
      </c>
      <c r="K1025" s="536" t="n">
        <v>0</v>
      </c>
      <c r="L1025" s="537" t="n">
        <f aca="false">ROUND((I1025+J1025)/2,2)</f>
        <v>1.5</v>
      </c>
      <c r="M1025" s="538" t="n">
        <f aca="false">IF(F1025=0,ROUND($D1025*0.1,2),IF(D1025&gt;2.8,0.18,0.15))</f>
        <v>0.04</v>
      </c>
      <c r="N1025" s="538" t="n">
        <f aca="false">IF(F1025=0,IF(ROUND($D1025/4,2),IF(ROUND(($D1025*1.2)/6,2)&lt;0.1,0.1,ROUND(($D1025*1.2)/6,2))),0.5)</f>
        <v>0.1</v>
      </c>
      <c r="O1025" s="537" t="n">
        <f aca="false">L1025+M1025+N1025</f>
        <v>1.64</v>
      </c>
      <c r="P1025" s="537" t="n">
        <f aca="false">IF(O1025&lt;2,(D1025+M1025*2)+0.6,(D1025+M1025*2)+0.6+ROUNDUP(O1025-2,0)*0.1)</f>
        <v>1.08</v>
      </c>
      <c r="Q1025" s="539" t="n">
        <f aca="false">IF($O1025&lt;=$W$4,ROUND(IF($O1025&lt;1.5,$O1025*$H1025*$P1025,1.5*$H1025*$P1025),2),0)</f>
        <v>0</v>
      </c>
      <c r="R1025" s="539" t="n">
        <f aca="false">IF($O1025&gt;$W$4,ROUND(IF($O1025&lt;1.5,$O1025*$H1025*$P1025,1.5*$H1025*$P1025),2),0)</f>
        <v>48.6</v>
      </c>
      <c r="S1025" s="539" t="n">
        <f aca="false">IF($O1025&gt;$W$4,ROUND(IF($O1025&lt;1.5,0,IF($O1025&gt;3,1.5*$H1025*$P1025,($O1025-1.5)*$H1025*$P1025)),2),0)</f>
        <v>4.54</v>
      </c>
      <c r="T1025" s="539" t="n">
        <f aca="false">IF($O1025&gt;$W$4,ROUND(IF($O1025&lt;3,0,IF($O1025&gt;4.5,1.5*$H1025*$P1025,($O1025-3)*$H1025*$P1025)),2),0)</f>
        <v>0</v>
      </c>
      <c r="U1025" s="539" t="n">
        <f aca="false">IF($O1025&gt;$W$4,ROUND(IF($O1025&lt;4.5,0,IF($O1025&gt;6,($O1025-4.5)*$H1025*$P1025,($O1025-4.5)*$H1025*$P1025)),2),0)</f>
        <v>0</v>
      </c>
      <c r="V1025" s="540" t="n">
        <f aca="false">IF($O1025&gt;$W$4,IF($O1025&lt;=4,ROUND($H1025*($O1025+0.5)*2,2),0),0)</f>
        <v>128.4</v>
      </c>
      <c r="W1025" s="541" t="n">
        <f aca="false">IF($O1025&gt;$W$4,IF($O1025&gt;4,ROUND($H1025*($O1025+0.5)*2,2),0),0)</f>
        <v>0</v>
      </c>
      <c r="X1025" s="558" t="str">
        <f aca="false">A1025</f>
        <v>RUD</v>
      </c>
      <c r="Y1025" s="560" t="n">
        <f aca="false">IF($D1025=0.4,1.2,IF($D1025=0.6,1.2,IF($D1025=0.8,1.3,IF($D1025=1,1.5,IF($D1025=1.2,1.7,IF($D1025&lt;=2,2,"--"))))))</f>
        <v>1.2</v>
      </c>
      <c r="Z1025" s="564" t="s">
        <v>1151</v>
      </c>
      <c r="AA1025" s="561" t="n">
        <f aca="false">Y1025</f>
        <v>1.2</v>
      </c>
      <c r="AB1025" s="543" t="n">
        <f aca="false">IF($Y1025="--","--",I1025)</f>
        <v>1.3796</v>
      </c>
      <c r="AC1025" s="544" t="n">
        <f aca="false">IF($Y1025="--","--",IF(D1025&gt;1.5,0.15,ROUND($D1025*0.1,2)))</f>
        <v>0.04</v>
      </c>
      <c r="AD1025" s="544" t="n">
        <f aca="false">IF($Y1025="--","--",0.15)</f>
        <v>0.15</v>
      </c>
      <c r="AE1025" s="545" t="n">
        <f aca="false">IF($Y1025="--","--",ROUND(AB1025+AC1025+AD1025,2))</f>
        <v>1.57</v>
      </c>
      <c r="AF1025" s="565" t="n">
        <f aca="false">IF($Y1025="--","--",IF($AB1025&lt;=2,$Y1025+1,($Y1025+1)+ROUNDUP($AB1025-2,0)*0.1))</f>
        <v>2.2</v>
      </c>
      <c r="AG1025" s="566" t="n">
        <f aca="false">IF($D1025=0.4,0.92,IF($D1025=0.6,0.68,IF($D1025=0.8,0.74,IF($D1025=1,0.7,IF($D1025=1.2,0.66,IF($D1025=1.5,0.6,IF($D1025&lt;=2,(2.4-(D1025+0.3)),"--")))))))</f>
        <v>0.92</v>
      </c>
      <c r="AH1025" s="547" t="n">
        <f aca="false">IF($Y1025="--","--",IF($AE1025&lt;=$W$4,ROUND(IF($AE1025&lt;1.5,$AE1025*$AF1025*$AG1025,1.5*$AF1025*$AG1025),2),0))</f>
        <v>0</v>
      </c>
      <c r="AI1025" s="547" t="n">
        <f aca="false">IF($Y1025="--","--",IF($AE1025&gt;$W$4,ROUND(IF($AE1025&lt;1.5,$AE1025*$AF1025*$AG1025,1.5*$AF1025*$AG1025),2),0))</f>
        <v>3.04</v>
      </c>
      <c r="AJ1025" s="547" t="n">
        <f aca="false">IF($Y1025="--","--",IF($AE1025&gt;$W$4,ROUND(IF($AE1025&lt;1.5,0,IF($AE1025&gt;3,1.5*$AF1025*$AG1025,($AE1025-1.5)*$AF1025*$AG1025)),2),0))</f>
        <v>0.14</v>
      </c>
      <c r="AK1025" s="547" t="n">
        <f aca="false">IF($Y1025="--","--",IF($AE1025&gt;$W$4,ROUND(IF($AE1025&lt;3,0,IF($AE1025&gt;4.5,1.5*$AF1025*$AG1025,($AE1025-3)*$AF1025*$AG1025)),2),0))</f>
        <v>0</v>
      </c>
      <c r="AL1025" s="547" t="n">
        <f aca="false">IF($Y1025="--","--",IF($AE1025&gt;$W$4,ROUND(IF($AE1025&lt;4.5,0,IF($AE1025&gt;6,($AE1025-4.5)*$AF1025*$AG1025,($AE1025-4.5)*$AF1025*$AG1025)),2),0))</f>
        <v>0</v>
      </c>
      <c r="AM1025" s="544" t="n">
        <f aca="false">IF($Y1025="--","--",IF($AE1025&gt;$W$4,IF($AE1025&lt;=4,ROUND(($AG1025*4)*($AE1025+0.5)*2,2),0),0))</f>
        <v>15.24</v>
      </c>
      <c r="AN1025" s="548" t="n">
        <f aca="false">IF($Y1025="--","--",IF($AE1025&gt;$W$4,IF($AE1025&gt;4,ROUND(($AG1025*4)*($AE1025+0.5)*2,2),0),0))</f>
        <v>0</v>
      </c>
      <c r="AO1025" s="558" t="str">
        <f aca="false">A1025</f>
        <v>RUD</v>
      </c>
      <c r="AP1025" s="570" t="str">
        <f aca="false">B1025</f>
        <v>=&gt;</v>
      </c>
      <c r="AQ1025" s="571" t="str">
        <f aca="false">C1025</f>
        <v>RUE</v>
      </c>
      <c r="AR1025" s="560" t="n">
        <f aca="false">D1025</f>
        <v>0.4</v>
      </c>
      <c r="AS1025" s="561" t="str">
        <f aca="false">IF(E1025="x","x","")</f>
        <v/>
      </c>
      <c r="AT1025" s="561" t="str">
        <f aca="false">IF(F1025&gt;0,F1025,"")</f>
        <v/>
      </c>
      <c r="AU1025" s="562" t="n">
        <f aca="false">H1025</f>
        <v>30</v>
      </c>
      <c r="AV1025" s="560" t="n">
        <f aca="false">IF($Y1025="--","--",Y1025+0.2)</f>
        <v>1.4</v>
      </c>
      <c r="AW1025" s="564" t="s">
        <v>1151</v>
      </c>
      <c r="AX1025" s="561" t="n">
        <f aca="false">AV1025</f>
        <v>1.4</v>
      </c>
      <c r="AY1025" s="538" t="n">
        <f aca="false">IF(D1025&gt;2,AU1025,AU1025-AV1025)</f>
        <v>28.6</v>
      </c>
      <c r="AZ1025" s="538" t="n">
        <f aca="false">N1025</f>
        <v>0.1</v>
      </c>
      <c r="BA1025" s="538" t="n">
        <f aca="false">P1025</f>
        <v>1.08</v>
      </c>
      <c r="BB1025" s="537" t="n">
        <f aca="false">IF(F1025=0,IF(ROUND(AY1025*(((N1025*P1025)+(((D1025+M1025*2)/6)*P1025))-ROUND(((D1025+M1025*2)^2)*((PI()*96.379/(4*360))-((SIN((96.379/2)*PI()/180))*(COS((96.379/2)*PI()/180))/4)),4)),2),ROUND(AY1025*(((N1025*P1025)+(((D1025+M1025*2)/4)*P1025))-ROUND(((D1025+M1025*2)^2)*((PI()*120/(4*360))-((SIN((120/2)*PI()/180))*(COS((120/2)*PI()/180))/4)),4)),2)),0)</f>
        <v>5.78</v>
      </c>
      <c r="BC1025" s="549" t="n">
        <f aca="false">IF(F1025&gt;0,ROUND(AY1025*N1025*P1025,2),0)</f>
        <v>0</v>
      </c>
      <c r="BD1025" s="549" t="n">
        <f aca="false">SUM(Q1025:U1025,AH1025:AL1025)</f>
        <v>56.32</v>
      </c>
      <c r="BE1025" s="549" t="n">
        <f aca="false">IF(F1025=0,ROUND((PI()*((D1025+M1025*2)^2)/4)*AY1025,2),ROUND((D1025+M1025*2)*(F1025+M1025*2)*AY1025,2))</f>
        <v>5.18</v>
      </c>
      <c r="BF1025" s="572" t="n">
        <f aca="false">IF(($I1025+M1025-0.15)&lt;=2,($I1025+M1025+0.15),IF(($I1025+M1025)&lt;=3,2.35,($I1025+M1025+0.2)-0.85))</f>
        <v>1.5696</v>
      </c>
      <c r="BG1025" s="572" t="n">
        <f aca="false">IF(D1025&gt;2,(I1025-F1025-M1025-0.11),IF(($I1025+M1025)&lt;=2,0,IF(($I1025+M1025)&gt;3,0.85,(I1025+M1025+0.2-BF1025))))</f>
        <v>0</v>
      </c>
      <c r="BH1025" s="572" t="n">
        <f aca="false">IF(D1025&gt;2,ROUND(((1.42+0.4)+(0.91+0.4))*2*BG1025,2),ROUND(AV1025*AX1025*BF1025,2))</f>
        <v>3.08</v>
      </c>
      <c r="BI1025" s="572" t="n">
        <f aca="false">ROUND(((PI()*0.9^2)/4)*BG1025,2)</f>
        <v>0</v>
      </c>
      <c r="BJ1025" s="550" t="n">
        <f aca="false">ROUND(BD1025-BE1025-BH1025-BI1025-BB1025-BC1025,2)</f>
        <v>42.28</v>
      </c>
      <c r="BK1025" s="516"/>
    </row>
    <row r="1026" customFormat="false" ht="14.25" hidden="false" customHeight="false" outlineLevel="0" collapsed="false">
      <c r="A1026" s="530" t="s">
        <v>2049</v>
      </c>
      <c r="B1026" s="531" t="s">
        <v>10</v>
      </c>
      <c r="C1026" s="569" t="s">
        <v>2044</v>
      </c>
      <c r="D1026" s="533" t="n">
        <v>0.4</v>
      </c>
      <c r="E1026" s="534"/>
      <c r="F1026" s="534"/>
      <c r="G1026" s="533" t="s">
        <v>1150</v>
      </c>
      <c r="H1026" s="535" t="n">
        <v>16</v>
      </c>
      <c r="I1026" s="536" t="n">
        <v>1.6138</v>
      </c>
      <c r="J1026" s="536" t="n">
        <v>1.7</v>
      </c>
      <c r="K1026" s="536" t="n">
        <v>0.3</v>
      </c>
      <c r="L1026" s="537" t="n">
        <f aca="false">ROUND((I1026+J1026)/2,2)</f>
        <v>1.66</v>
      </c>
      <c r="M1026" s="538" t="n">
        <f aca="false">IF(F1026=0,ROUND($D1026*0.1,2),IF(D1026&gt;2.8,0.18,0.15))</f>
        <v>0.04</v>
      </c>
      <c r="N1026" s="538" t="n">
        <f aca="false">IF(F1026=0,IF(ROUND($D1026/4,2),IF(ROUND(($D1026*1.2)/6,2)&lt;0.1,0.1,ROUND(($D1026*1.2)/6,2))),0.5)</f>
        <v>0.1</v>
      </c>
      <c r="O1026" s="537" t="n">
        <f aca="false">L1026+M1026+N1026</f>
        <v>1.8</v>
      </c>
      <c r="P1026" s="537" t="n">
        <f aca="false">IF(O1026&lt;2,(D1026+M1026*2)+0.6,(D1026+M1026*2)+0.6+ROUNDUP(O1026-2,0)*0.1)</f>
        <v>1.08</v>
      </c>
      <c r="Q1026" s="539" t="n">
        <f aca="false">IF($O1026&lt;=$W$4,ROUND(IF($O1026&lt;1.5,$O1026*$H1026*$P1026,1.5*$H1026*$P1026),2),0)</f>
        <v>0</v>
      </c>
      <c r="R1026" s="539" t="n">
        <f aca="false">IF($O1026&gt;$W$4,ROUND(IF($O1026&lt;1.5,$O1026*$H1026*$P1026,1.5*$H1026*$P1026),2),0)</f>
        <v>25.92</v>
      </c>
      <c r="S1026" s="539" t="n">
        <f aca="false">IF($O1026&gt;$W$4,ROUND(IF($O1026&lt;1.5,0,IF($O1026&gt;3,1.5*$H1026*$P1026,($O1026-1.5)*$H1026*$P1026)),2),0)</f>
        <v>5.18</v>
      </c>
      <c r="T1026" s="539" t="n">
        <f aca="false">IF($O1026&gt;$W$4,ROUND(IF($O1026&lt;3,0,IF($O1026&gt;4.5,1.5*$H1026*$P1026,($O1026-3)*$H1026*$P1026)),2),0)</f>
        <v>0</v>
      </c>
      <c r="U1026" s="539" t="n">
        <f aca="false">IF($O1026&gt;$W$4,ROUND(IF($O1026&lt;4.5,0,IF($O1026&gt;6,($O1026-4.5)*$H1026*$P1026,($O1026-4.5)*$H1026*$P1026)),2),0)</f>
        <v>0</v>
      </c>
      <c r="V1026" s="540" t="n">
        <f aca="false">IF($O1026&gt;$W$4,IF($O1026&lt;=4,ROUND($H1026*($O1026+0.5)*2,2),0),0)</f>
        <v>73.6</v>
      </c>
      <c r="W1026" s="541" t="n">
        <f aca="false">IF($O1026&gt;$W$4,IF($O1026&gt;4,ROUND($H1026*($O1026+0.5)*2,2),0),0)</f>
        <v>0</v>
      </c>
      <c r="X1026" s="530" t="str">
        <f aca="false">A1026</f>
        <v>RUE</v>
      </c>
      <c r="Y1026" s="533" t="n">
        <f aca="false">IF($D1026=0.4,1.2,IF($D1026=0.6,1.2,IF($D1026=0.8,1.3,IF($D1026=1,1.5,IF($D1026=1.2,1.7,IF($D1026&lt;=2,2,"--"))))))</f>
        <v>1.2</v>
      </c>
      <c r="Z1026" s="542" t="s">
        <v>1151</v>
      </c>
      <c r="AA1026" s="534" t="n">
        <f aca="false">Y1026</f>
        <v>1.2</v>
      </c>
      <c r="AB1026" s="543" t="n">
        <f aca="false">IF($Y1026="--","--",I1026)</f>
        <v>1.6138</v>
      </c>
      <c r="AC1026" s="544" t="n">
        <f aca="false">IF($Y1026="--","--",IF(D1026&gt;1.5,0.15,ROUND($D1026*0.1,2)))</f>
        <v>0.04</v>
      </c>
      <c r="AD1026" s="544" t="n">
        <f aca="false">IF($Y1026="--","--",0.15)</f>
        <v>0.15</v>
      </c>
      <c r="AE1026" s="545" t="n">
        <f aca="false">IF($Y1026="--","--",ROUND(AB1026+AC1026+AD1026,2))</f>
        <v>1.8</v>
      </c>
      <c r="AF1026" s="545" t="n">
        <f aca="false">IF($Y1026="--","--",IF($AB1026&lt;=2,$Y1026+1,($Y1026+1)+ROUNDUP($AB1026-2,0)*0.1))</f>
        <v>2.2</v>
      </c>
      <c r="AG1026" s="546" t="n">
        <f aca="false">IF($D1026=0.4,0.92,IF($D1026=0.6,0.68,IF($D1026=0.8,0.74,IF($D1026=1,0.7,IF($D1026=1.2,0.66,IF($D1026=1.5,0.6,IF($D1026&lt;=2,(2.4-(D1026+0.3)),"--")))))))</f>
        <v>0.92</v>
      </c>
      <c r="AH1026" s="547" t="n">
        <f aca="false">IF($Y1026="--","--",IF($AE1026&lt;=$W$4,ROUND(IF($AE1026&lt;1.5,$AE1026*$AF1026*$AG1026,1.5*$AF1026*$AG1026),2),0))</f>
        <v>0</v>
      </c>
      <c r="AI1026" s="547" t="n">
        <f aca="false">IF($Y1026="--","--",IF($AE1026&gt;$W$4,ROUND(IF($AE1026&lt;1.5,$AE1026*$AF1026*$AG1026,1.5*$AF1026*$AG1026),2),0))</f>
        <v>3.04</v>
      </c>
      <c r="AJ1026" s="547" t="n">
        <f aca="false">IF($Y1026="--","--",IF($AE1026&gt;$W$4,ROUND(IF($AE1026&lt;1.5,0,IF($AE1026&gt;3,1.5*$AF1026*$AG1026,($AE1026-1.5)*$AF1026*$AG1026)),2),0))</f>
        <v>0.61</v>
      </c>
      <c r="AK1026" s="547" t="n">
        <f aca="false">IF($Y1026="--","--",IF($AE1026&gt;$W$4,ROUND(IF($AE1026&lt;3,0,IF($AE1026&gt;4.5,1.5*$AF1026*$AG1026,($AE1026-3)*$AF1026*$AG1026)),2),0))</f>
        <v>0</v>
      </c>
      <c r="AL1026" s="547" t="n">
        <f aca="false">IF($Y1026="--","--",IF($AE1026&gt;$W$4,ROUND(IF($AE1026&lt;4.5,0,IF($AE1026&gt;6,($AE1026-4.5)*$AF1026*$AG1026,($AE1026-4.5)*$AF1026*$AG1026)),2),0))</f>
        <v>0</v>
      </c>
      <c r="AM1026" s="544" t="n">
        <f aca="false">IF($Y1026="--","--",IF($AE1026&gt;$W$4,IF($AE1026&lt;=4,ROUND(($AG1026*4)*($AE1026+0.5)*2,2),0),0))</f>
        <v>16.93</v>
      </c>
      <c r="AN1026" s="548" t="n">
        <f aca="false">IF($Y1026="--","--",IF($AE1026&gt;$W$4,IF($AE1026&gt;4,ROUND(($AG1026*4)*($AE1026+0.5)*2,2),0),0))</f>
        <v>0</v>
      </c>
      <c r="AO1026" s="530" t="str">
        <f aca="false">A1026</f>
        <v>RUE</v>
      </c>
      <c r="AP1026" s="531" t="str">
        <f aca="false">B1026</f>
        <v>=&gt;</v>
      </c>
      <c r="AQ1026" s="569" t="str">
        <f aca="false">C1026</f>
        <v>RU</v>
      </c>
      <c r="AR1026" s="533" t="n">
        <f aca="false">D1026</f>
        <v>0.4</v>
      </c>
      <c r="AS1026" s="534" t="str">
        <f aca="false">IF(E1026="x","x","")</f>
        <v/>
      </c>
      <c r="AT1026" s="534" t="str">
        <f aca="false">IF(F1026&gt;0,F1026,"")</f>
        <v/>
      </c>
      <c r="AU1026" s="535" t="n">
        <f aca="false">H1026</f>
        <v>16</v>
      </c>
      <c r="AV1026" s="533" t="n">
        <f aca="false">IF($Y1026="--","--",Y1026+0.2)</f>
        <v>1.4</v>
      </c>
      <c r="AW1026" s="542" t="s">
        <v>1151</v>
      </c>
      <c r="AX1026" s="534" t="n">
        <f aca="false">AV1026</f>
        <v>1.4</v>
      </c>
      <c r="AY1026" s="538" t="n">
        <f aca="false">IF(D1026&gt;2,AU1026,AU1026-AV1026)</f>
        <v>14.6</v>
      </c>
      <c r="AZ1026" s="538" t="n">
        <f aca="false">N1026</f>
        <v>0.1</v>
      </c>
      <c r="BA1026" s="538" t="n">
        <f aca="false">P1026</f>
        <v>1.08</v>
      </c>
      <c r="BB1026" s="537" t="n">
        <f aca="false">IF(F1026=0,IF(ROUND(AY1026*(((N1026*P1026)+(((D1026+M1026*2)/6)*P1026))-ROUND(((D1026+M1026*2)^2)*((PI()*96.379/(4*360))-((SIN((96.379/2)*PI()/180))*(COS((96.379/2)*PI()/180))/4)),4)),2),ROUND(AY1026*(((N1026*P1026)+(((D1026+M1026*2)/4)*P1026))-ROUND(((D1026+M1026*2)^2)*((PI()*120/(4*360))-((SIN((120/2)*PI()/180))*(COS((120/2)*PI()/180))/4)),4)),2)),0)</f>
        <v>2.95</v>
      </c>
      <c r="BC1026" s="549" t="n">
        <f aca="false">IF(F1026&gt;0,ROUND(AY1026*N1026*P1026,2),0)</f>
        <v>0</v>
      </c>
      <c r="BD1026" s="549" t="n">
        <f aca="false">SUM(Q1026:U1026,AH1026:AL1026)</f>
        <v>34.75</v>
      </c>
      <c r="BE1026" s="549" t="n">
        <f aca="false">IF(F1026=0,ROUND((PI()*((D1026+M1026*2)^2)/4)*AY1026,2),ROUND((D1026+M1026*2)*(F1026+M1026*2)*AY1026,2))</f>
        <v>2.64</v>
      </c>
      <c r="BF1026" s="572" t="n">
        <f aca="false">IF(($I1026+M1026-0.15)&lt;=2,($I1026+M1026+0.15),IF(($I1026+M1026)&lt;=3,2.35,($I1026+M1026+0.2)-0.85))</f>
        <v>1.8038</v>
      </c>
      <c r="BG1026" s="572" t="n">
        <f aca="false">IF(D1026&gt;2,(I1026-F1026-M1026-0.11),IF(($I1026+M1026)&lt;=2,0,IF(($I1026+M1026)&gt;3,0.85,(I1026+M1026+0.2-BF1026))))</f>
        <v>0</v>
      </c>
      <c r="BH1026" s="572" t="n">
        <f aca="false">IF(D1026&gt;2,ROUND(((1.42+0.4)+(0.91+0.4))*2*BG1026,2),ROUND(AV1026*AX1026*BF1026,2))</f>
        <v>3.54</v>
      </c>
      <c r="BI1026" s="572" t="n">
        <f aca="false">ROUND(((PI()*0.9^2)/4)*BG1026,2)</f>
        <v>0</v>
      </c>
      <c r="BJ1026" s="550" t="n">
        <f aca="false">ROUND(BD1026-BE1026-BH1026-BI1026-BB1026-BC1026,2)</f>
        <v>25.62</v>
      </c>
      <c r="BK1026" s="516"/>
    </row>
    <row r="1027" customFormat="false" ht="14.25" hidden="false" customHeight="false" outlineLevel="0" collapsed="false">
      <c r="A1027" s="503"/>
      <c r="B1027" s="504"/>
      <c r="C1027" s="604"/>
      <c r="D1027" s="505"/>
      <c r="E1027" s="505"/>
      <c r="F1027" s="505"/>
      <c r="G1027" s="505"/>
      <c r="H1027" s="507"/>
      <c r="I1027" s="508"/>
      <c r="J1027" s="508"/>
      <c r="K1027" s="508"/>
      <c r="L1027" s="509"/>
      <c r="M1027" s="510"/>
      <c r="N1027" s="510"/>
      <c r="O1027" s="509"/>
      <c r="P1027" s="509"/>
      <c r="Q1027" s="511"/>
      <c r="R1027" s="511"/>
      <c r="S1027" s="511"/>
      <c r="T1027" s="511"/>
      <c r="U1027" s="511"/>
      <c r="V1027" s="512"/>
      <c r="W1027" s="513"/>
      <c r="X1027" s="503"/>
      <c r="Y1027" s="505"/>
      <c r="Z1027" s="551"/>
      <c r="AA1027" s="505"/>
      <c r="AB1027" s="552"/>
      <c r="AC1027" s="553"/>
      <c r="AD1027" s="553"/>
      <c r="AE1027" s="554"/>
      <c r="AF1027" s="554"/>
      <c r="AG1027" s="551"/>
      <c r="AH1027" s="555"/>
      <c r="AI1027" s="555"/>
      <c r="AJ1027" s="555"/>
      <c r="AK1027" s="555"/>
      <c r="AL1027" s="555"/>
      <c r="AM1027" s="553"/>
      <c r="AN1027" s="556"/>
      <c r="AO1027" s="503"/>
      <c r="AP1027" s="504"/>
      <c r="AQ1027" s="604"/>
      <c r="AR1027" s="505"/>
      <c r="AS1027" s="505"/>
      <c r="AT1027" s="505"/>
      <c r="AU1027" s="507"/>
      <c r="AV1027" s="505"/>
      <c r="AW1027" s="551"/>
      <c r="AX1027" s="505"/>
      <c r="AY1027" s="510"/>
      <c r="AZ1027" s="510"/>
      <c r="BA1027" s="510"/>
      <c r="BB1027" s="509"/>
      <c r="BC1027" s="509"/>
      <c r="BD1027" s="509"/>
      <c r="BE1027" s="509"/>
      <c r="BF1027" s="511"/>
      <c r="BG1027" s="511"/>
      <c r="BH1027" s="511"/>
      <c r="BI1027" s="511"/>
      <c r="BJ1027" s="515"/>
      <c r="BK1027" s="516"/>
    </row>
    <row r="1028" s="456" customFormat="true" ht="14.25" hidden="false" customHeight="false" outlineLevel="0" collapsed="false">
      <c r="A1028" s="517" t="s">
        <v>2050</v>
      </c>
      <c r="B1028" s="504"/>
      <c r="C1028" s="504"/>
      <c r="D1028" s="505"/>
      <c r="E1028" s="505"/>
      <c r="F1028" s="505"/>
      <c r="G1028" s="506"/>
      <c r="H1028" s="507"/>
      <c r="I1028" s="508"/>
      <c r="J1028" s="508"/>
      <c r="K1028" s="508"/>
      <c r="L1028" s="509"/>
      <c r="M1028" s="510"/>
      <c r="N1028" s="510"/>
      <c r="O1028" s="509"/>
      <c r="P1028" s="509"/>
      <c r="Q1028" s="511"/>
      <c r="R1028" s="511"/>
      <c r="S1028" s="511"/>
      <c r="T1028" s="511"/>
      <c r="U1028" s="511"/>
      <c r="V1028" s="512"/>
      <c r="W1028" s="513"/>
      <c r="X1028" s="518" t="str">
        <f aca="false">$A1028</f>
        <v>BACIA RV - BACIA ROMANA (V)</v>
      </c>
      <c r="Y1028" s="505"/>
      <c r="Z1028" s="551"/>
      <c r="AA1028" s="505"/>
      <c r="AB1028" s="552"/>
      <c r="AC1028" s="553"/>
      <c r="AD1028" s="553"/>
      <c r="AE1028" s="554"/>
      <c r="AF1028" s="554"/>
      <c r="AG1028" s="551"/>
      <c r="AH1028" s="555"/>
      <c r="AI1028" s="555"/>
      <c r="AJ1028" s="555"/>
      <c r="AK1028" s="555"/>
      <c r="AL1028" s="555"/>
      <c r="AM1028" s="553"/>
      <c r="AN1028" s="556"/>
      <c r="AO1028" s="518" t="str">
        <f aca="false">$A1028</f>
        <v>BACIA RV - BACIA ROMANA (V)</v>
      </c>
      <c r="AP1028" s="504"/>
      <c r="AQ1028" s="504"/>
      <c r="AR1028" s="505"/>
      <c r="AS1028" s="505"/>
      <c r="AT1028" s="505"/>
      <c r="AU1028" s="507"/>
      <c r="AV1028" s="506"/>
      <c r="AW1028" s="506"/>
      <c r="AX1028" s="506"/>
      <c r="AY1028" s="510"/>
      <c r="AZ1028" s="510"/>
      <c r="BA1028" s="510"/>
      <c r="BB1028" s="509"/>
      <c r="BC1028" s="509"/>
      <c r="BD1028" s="509"/>
      <c r="BE1028" s="509"/>
      <c r="BF1028" s="509"/>
      <c r="BG1028" s="509"/>
      <c r="BH1028" s="509"/>
      <c r="BI1028" s="509"/>
      <c r="BJ1028" s="515"/>
      <c r="BK1028" s="516"/>
    </row>
    <row r="1029" customFormat="false" ht="14.25" hidden="false" customHeight="false" outlineLevel="0" collapsed="false">
      <c r="A1029" s="557" t="s">
        <v>2051</v>
      </c>
      <c r="B1029" s="504"/>
      <c r="C1029" s="504"/>
      <c r="D1029" s="505"/>
      <c r="E1029" s="505"/>
      <c r="F1029" s="505"/>
      <c r="G1029" s="506"/>
      <c r="H1029" s="507"/>
      <c r="I1029" s="508"/>
      <c r="J1029" s="508"/>
      <c r="K1029" s="508"/>
      <c r="L1029" s="509"/>
      <c r="M1029" s="510"/>
      <c r="N1029" s="510"/>
      <c r="O1029" s="509"/>
      <c r="P1029" s="509"/>
      <c r="Q1029" s="511"/>
      <c r="R1029" s="511"/>
      <c r="S1029" s="511"/>
      <c r="T1029" s="511"/>
      <c r="U1029" s="511"/>
      <c r="V1029" s="512"/>
      <c r="W1029" s="513"/>
      <c r="X1029" s="528" t="str">
        <f aca="false">$A1029</f>
        <v>RUA ULISSES DE OLIVEIRA MADRUGA</v>
      </c>
      <c r="Y1029" s="522"/>
      <c r="Z1029" s="522"/>
      <c r="AA1029" s="522"/>
      <c r="AB1029" s="525"/>
      <c r="AC1029" s="525"/>
      <c r="AD1029" s="525"/>
      <c r="AE1029" s="525"/>
      <c r="AF1029" s="523"/>
      <c r="AG1029" s="525"/>
      <c r="AH1029" s="525"/>
      <c r="AI1029" s="525"/>
      <c r="AJ1029" s="525"/>
      <c r="AK1029" s="525"/>
      <c r="AL1029" s="525"/>
      <c r="AM1029" s="525"/>
      <c r="AN1029" s="527"/>
      <c r="AO1029" s="557" t="str">
        <f aca="false">$A1029</f>
        <v>RUA ULISSES DE OLIVEIRA MADRUGA</v>
      </c>
      <c r="AP1029" s="504"/>
      <c r="AQ1029" s="504"/>
      <c r="AR1029" s="505"/>
      <c r="AS1029" s="505"/>
      <c r="AT1029" s="505"/>
      <c r="AU1029" s="507"/>
      <c r="AV1029" s="506"/>
      <c r="AW1029" s="506"/>
      <c r="AX1029" s="506"/>
      <c r="AY1029" s="510"/>
      <c r="AZ1029" s="510"/>
      <c r="BA1029" s="510"/>
      <c r="BB1029" s="509"/>
      <c r="BC1029" s="509"/>
      <c r="BD1029" s="509"/>
      <c r="BE1029" s="509"/>
      <c r="BF1029" s="509"/>
      <c r="BG1029" s="509"/>
      <c r="BH1029" s="509"/>
      <c r="BI1029" s="509"/>
      <c r="BJ1029" s="515"/>
      <c r="BK1029" s="516"/>
    </row>
    <row r="1030" customFormat="false" ht="14.25" hidden="false" customHeight="false" outlineLevel="0" collapsed="false">
      <c r="A1030" s="558" t="s">
        <v>2052</v>
      </c>
      <c r="B1030" s="570" t="s">
        <v>10</v>
      </c>
      <c r="C1030" s="571" t="s">
        <v>2053</v>
      </c>
      <c r="D1030" s="560" t="n">
        <v>0.4</v>
      </c>
      <c r="E1030" s="561"/>
      <c r="F1030" s="561"/>
      <c r="G1030" s="560" t="s">
        <v>1150</v>
      </c>
      <c r="H1030" s="562" t="n">
        <v>30</v>
      </c>
      <c r="I1030" s="563" t="n">
        <v>1</v>
      </c>
      <c r="J1030" s="563" t="n">
        <v>1.012</v>
      </c>
      <c r="K1030" s="536" t="n">
        <v>0.08</v>
      </c>
      <c r="L1030" s="537" t="n">
        <f aca="false">ROUND((I1030+J1030)/2,2)</f>
        <v>1.01</v>
      </c>
      <c r="M1030" s="538" t="n">
        <f aca="false">IF(F1030=0,ROUND($D1030*0.1,2),IF(D1030&gt;2.8,0.18,0.15))</f>
        <v>0.04</v>
      </c>
      <c r="N1030" s="538" t="n">
        <f aca="false">IF(F1030=0,IF(ROUND($D1030/4,2),IF(ROUND(($D1030*1.2)/6,2)&lt;0.1,0.1,ROUND(($D1030*1.2)/6,2))),0.5)</f>
        <v>0.1</v>
      </c>
      <c r="O1030" s="537" t="n">
        <f aca="false">L1030+M1030+N1030</f>
        <v>1.15</v>
      </c>
      <c r="P1030" s="537" t="n">
        <f aca="false">IF(O1030&lt;2,(D1030+M1030*2)+0.6,(D1030+M1030*2)+0.6+ROUNDUP(O1030-2,0)*0.1)</f>
        <v>1.08</v>
      </c>
      <c r="Q1030" s="539" t="n">
        <f aca="false">IF($O1030&lt;=$W$4,ROUND(IF($O1030&lt;1.5,$O1030*$H1030*$P1030,1.5*$H1030*$P1030),2),0)</f>
        <v>37.26</v>
      </c>
      <c r="R1030" s="539" t="n">
        <f aca="false">IF($O1030&gt;$W$4,ROUND(IF($O1030&lt;1.5,$O1030*$H1030*$P1030,1.5*$H1030*$P1030),2),0)</f>
        <v>0</v>
      </c>
      <c r="S1030" s="539" t="n">
        <f aca="false">IF($O1030&gt;$W$4,ROUND(IF($O1030&lt;1.5,0,IF($O1030&gt;3,1.5*$H1030*$P1030,($O1030-1.5)*$H1030*$P1030)),2),0)</f>
        <v>0</v>
      </c>
      <c r="T1030" s="539" t="n">
        <f aca="false">IF($O1030&gt;$W$4,ROUND(IF($O1030&lt;3,0,IF($O1030&gt;4.5,1.5*$H1030*$P1030,($O1030-3)*$H1030*$P1030)),2),0)</f>
        <v>0</v>
      </c>
      <c r="U1030" s="539" t="n">
        <f aca="false">IF($O1030&gt;$W$4,ROUND(IF($O1030&lt;4.5,0,IF($O1030&gt;6,($O1030-4.5)*$H1030*$P1030,($O1030-4.5)*$H1030*$P1030)),2),0)</f>
        <v>0</v>
      </c>
      <c r="V1030" s="540" t="n">
        <f aca="false">IF($O1030&gt;$W$4,IF($O1030&lt;=4,ROUND($H1030*($O1030+0.5)*2,2),0),0)</f>
        <v>0</v>
      </c>
      <c r="W1030" s="541" t="n">
        <f aca="false">IF($O1030&gt;$W$4,IF($O1030&gt;4,ROUND($H1030*($O1030+0.5)*2,2),0),0)</f>
        <v>0</v>
      </c>
      <c r="X1030" s="558" t="str">
        <f aca="false">A1030</f>
        <v>RV1</v>
      </c>
      <c r="Y1030" s="560" t="n">
        <f aca="false">IF($D1030=0.4,1.2,IF($D1030=0.6,1.2,IF($D1030=0.8,1.3,IF($D1030=1,1.5,IF($D1030=1.2,1.7,IF($D1030&lt;=2,2,"--"))))))</f>
        <v>1.2</v>
      </c>
      <c r="Z1030" s="564" t="s">
        <v>1151</v>
      </c>
      <c r="AA1030" s="561" t="n">
        <f aca="false">Y1030</f>
        <v>1.2</v>
      </c>
      <c r="AB1030" s="543" t="n">
        <f aca="false">IF($Y1030="--","--",I1030)</f>
        <v>1</v>
      </c>
      <c r="AC1030" s="544" t="n">
        <f aca="false">IF($Y1030="--","--",IF(D1030&gt;1.5,0.15,ROUND($D1030*0.1,2)))</f>
        <v>0.04</v>
      </c>
      <c r="AD1030" s="544" t="n">
        <f aca="false">IF($Y1030="--","--",0.15)</f>
        <v>0.15</v>
      </c>
      <c r="AE1030" s="545" t="n">
        <f aca="false">IF($Y1030="--","--",ROUND(AB1030+AC1030+AD1030,2))</f>
        <v>1.19</v>
      </c>
      <c r="AF1030" s="565" t="n">
        <f aca="false">IF($Y1030="--","--",IF($AB1030&lt;=2,$Y1030+1,($Y1030+1)+ROUNDUP($AB1030-2,0)*0.1))</f>
        <v>2.2</v>
      </c>
      <c r="AG1030" s="566" t="n">
        <f aca="false">IF($D1030=0.4,0.92,IF($D1030=0.6,0.68,IF($D1030=0.8,0.74,IF($D1030=1,0.7,IF($D1030=1.2,0.66,IF($D1030=1.5,0.6,IF($D1030&lt;=2,(2.4-(D1030+0.3)),"--")))))))</f>
        <v>0.92</v>
      </c>
      <c r="AH1030" s="547" t="n">
        <f aca="false">IF($Y1030="--","--",IF($AE1030&lt;=$W$4,ROUND(IF($AE1030&lt;1.5,$AE1030*$AF1030*$AG1030,1.5*$AF1030*$AG1030),2),0))</f>
        <v>2.41</v>
      </c>
      <c r="AI1030" s="547" t="n">
        <f aca="false">IF($Y1030="--","--",IF($AE1030&gt;$W$4,ROUND(IF($AE1030&lt;1.5,$AE1030*$AF1030*$AG1030,1.5*$AF1030*$AG1030),2),0))</f>
        <v>0</v>
      </c>
      <c r="AJ1030" s="547" t="n">
        <f aca="false">IF($Y1030="--","--",IF($AE1030&gt;$W$4,ROUND(IF($AE1030&lt;1.5,0,IF($AE1030&gt;3,1.5*$AF1030*$AG1030,($AE1030-1.5)*$AF1030*$AG1030)),2),0))</f>
        <v>0</v>
      </c>
      <c r="AK1030" s="547" t="n">
        <f aca="false">IF($Y1030="--","--",IF($AE1030&gt;$W$4,ROUND(IF($AE1030&lt;3,0,IF($AE1030&gt;4.5,1.5*$AF1030*$AG1030,($AE1030-3)*$AF1030*$AG1030)),2),0))</f>
        <v>0</v>
      </c>
      <c r="AL1030" s="547" t="n">
        <f aca="false">IF($Y1030="--","--",IF($AE1030&gt;$W$4,ROUND(IF($AE1030&lt;4.5,0,IF($AE1030&gt;6,($AE1030-4.5)*$AF1030*$AG1030,($AE1030-4.5)*$AF1030*$AG1030)),2),0))</f>
        <v>0</v>
      </c>
      <c r="AM1030" s="544" t="n">
        <f aca="false">IF($Y1030="--","--",IF($AE1030&gt;$W$4,IF($AE1030&lt;=4,ROUND(($AG1030*4)*($AE1030+0.5)*2,2),0),0))</f>
        <v>0</v>
      </c>
      <c r="AN1030" s="548" t="n">
        <f aca="false">IF($Y1030="--","--",IF($AE1030&gt;$W$4,IF($AE1030&gt;4,ROUND(($AG1030*4)*($AE1030+0.5)*2,2),0),0))</f>
        <v>0</v>
      </c>
      <c r="AO1030" s="558" t="str">
        <f aca="false">A1030</f>
        <v>RV1</v>
      </c>
      <c r="AP1030" s="570" t="str">
        <f aca="false">B1030</f>
        <v>=&gt;</v>
      </c>
      <c r="AQ1030" s="571" t="str">
        <f aca="false">C1030</f>
        <v>RV2</v>
      </c>
      <c r="AR1030" s="560" t="n">
        <f aca="false">D1030</f>
        <v>0.4</v>
      </c>
      <c r="AS1030" s="561" t="str">
        <f aca="false">IF(E1030="x","x","")</f>
        <v/>
      </c>
      <c r="AT1030" s="561" t="str">
        <f aca="false">IF(F1030&gt;0,F1030,"")</f>
        <v/>
      </c>
      <c r="AU1030" s="562" t="n">
        <f aca="false">H1030</f>
        <v>30</v>
      </c>
      <c r="AV1030" s="560" t="n">
        <f aca="false">IF($Y1030="--","--",Y1030+0.2)</f>
        <v>1.4</v>
      </c>
      <c r="AW1030" s="564" t="s">
        <v>1151</v>
      </c>
      <c r="AX1030" s="561" t="n">
        <f aca="false">AV1030</f>
        <v>1.4</v>
      </c>
      <c r="AY1030" s="538" t="n">
        <f aca="false">IF(D1030&gt;2,AU1030,AU1030-AV1030)</f>
        <v>28.6</v>
      </c>
      <c r="AZ1030" s="538" t="n">
        <f aca="false">N1030</f>
        <v>0.1</v>
      </c>
      <c r="BA1030" s="538" t="n">
        <f aca="false">P1030</f>
        <v>1.08</v>
      </c>
      <c r="BB1030" s="537" t="n">
        <f aca="false">IF(F1030=0,IF(ROUND(AY1030*(((N1030*P1030)+(((D1030+M1030*2)/6)*P1030))-ROUND(((D1030+M1030*2)^2)*((PI()*96.379/(4*360))-((SIN((96.379/2)*PI()/180))*(COS((96.379/2)*PI()/180))/4)),4)),2),ROUND(AY1030*(((N1030*P1030)+(((D1030+M1030*2)/4)*P1030))-ROUND(((D1030+M1030*2)^2)*((PI()*120/(4*360))-((SIN((120/2)*PI()/180))*(COS((120/2)*PI()/180))/4)),4)),2)),0)</f>
        <v>5.78</v>
      </c>
      <c r="BC1030" s="549" t="n">
        <f aca="false">IF(F1030&gt;0,ROUND(AY1030*N1030*P1030,2),0)</f>
        <v>0</v>
      </c>
      <c r="BD1030" s="549" t="n">
        <f aca="false">SUM(Q1030:U1030,AH1030:AL1030)</f>
        <v>39.67</v>
      </c>
      <c r="BE1030" s="549" t="n">
        <f aca="false">IF(F1030=0,ROUND((PI()*((D1030+M1030*2)^2)/4)*AY1030,2),ROUND((D1030+M1030*2)*(F1030+M1030*2)*AY1030,2))</f>
        <v>5.18</v>
      </c>
      <c r="BF1030" s="572" t="n">
        <f aca="false">IF(($I1030+M1030-0.15)&lt;=2,($I1030+M1030+0.15),IF(($I1030+M1030)&lt;=3,2.35,($I1030+M1030+0.2)-0.85))</f>
        <v>1.19</v>
      </c>
      <c r="BG1030" s="572" t="n">
        <f aca="false">IF(D1030&gt;2,(I1030-F1030-M1030-0.11),IF(($I1030+M1030)&lt;=2,0,IF(($I1030+M1030)&gt;3,0.85,(I1030+M1030+0.2-BF1030))))</f>
        <v>0</v>
      </c>
      <c r="BH1030" s="572" t="n">
        <f aca="false">IF(D1030&gt;2,ROUND(((1.42+0.4)+(0.91+0.4))*2*BG1030,2),ROUND(AV1030*AX1030*BF1030,2))</f>
        <v>2.33</v>
      </c>
      <c r="BI1030" s="572" t="n">
        <f aca="false">ROUND(((PI()*0.9^2)/4)*BG1030,2)</f>
        <v>0</v>
      </c>
      <c r="BJ1030" s="550" t="n">
        <f aca="false">ROUND(BD1030-BE1030-BH1030-BI1030-BB1030-BC1030,2)</f>
        <v>26.38</v>
      </c>
      <c r="BK1030" s="516"/>
    </row>
    <row r="1031" customFormat="false" ht="14.25" hidden="false" customHeight="false" outlineLevel="0" collapsed="false">
      <c r="A1031" s="558" t="s">
        <v>2053</v>
      </c>
      <c r="B1031" s="570" t="s">
        <v>10</v>
      </c>
      <c r="C1031" s="571" t="s">
        <v>2054</v>
      </c>
      <c r="D1031" s="560" t="n">
        <v>0.4</v>
      </c>
      <c r="E1031" s="561"/>
      <c r="F1031" s="561"/>
      <c r="G1031" s="560" t="s">
        <v>1150</v>
      </c>
      <c r="H1031" s="562" t="n">
        <v>27</v>
      </c>
      <c r="I1031" s="563" t="n">
        <v>1.092</v>
      </c>
      <c r="J1031" s="563" t="n">
        <v>1.096</v>
      </c>
      <c r="K1031" s="536" t="n">
        <v>0.2</v>
      </c>
      <c r="L1031" s="537" t="n">
        <f aca="false">ROUND((I1031+J1031)/2,2)</f>
        <v>1.09</v>
      </c>
      <c r="M1031" s="538" t="n">
        <f aca="false">IF(F1031=0,ROUND($D1031*0.1,2),IF(D1031&gt;2.8,0.18,0.15))</f>
        <v>0.04</v>
      </c>
      <c r="N1031" s="538" t="n">
        <f aca="false">IF(F1031=0,IF(ROUND($D1031/4,2),IF(ROUND(($D1031*1.2)/6,2)&lt;0.1,0.1,ROUND(($D1031*1.2)/6,2))),0.5)</f>
        <v>0.1</v>
      </c>
      <c r="O1031" s="537" t="n">
        <f aca="false">L1031+M1031+N1031</f>
        <v>1.23</v>
      </c>
      <c r="P1031" s="537" t="n">
        <f aca="false">IF(O1031&lt;2,(D1031+M1031*2)+0.6,(D1031+M1031*2)+0.6+ROUNDUP(O1031-2,0)*0.1)</f>
        <v>1.08</v>
      </c>
      <c r="Q1031" s="539" t="n">
        <f aca="false">IF($O1031&lt;=$W$4,ROUND(IF($O1031&lt;1.5,$O1031*$H1031*$P1031,1.5*$H1031*$P1031),2),0)</f>
        <v>35.87</v>
      </c>
      <c r="R1031" s="539" t="n">
        <f aca="false">IF($O1031&gt;$W$4,ROUND(IF($O1031&lt;1.5,$O1031*$H1031*$P1031,1.5*$H1031*$P1031),2),0)</f>
        <v>0</v>
      </c>
      <c r="S1031" s="539" t="n">
        <f aca="false">IF($O1031&gt;$W$4,ROUND(IF($O1031&lt;1.5,0,IF($O1031&gt;3,1.5*$H1031*$P1031,($O1031-1.5)*$H1031*$P1031)),2),0)</f>
        <v>0</v>
      </c>
      <c r="T1031" s="539" t="n">
        <f aca="false">IF($O1031&gt;$W$4,ROUND(IF($O1031&lt;3,0,IF($O1031&gt;4.5,1.5*$H1031*$P1031,($O1031-3)*$H1031*$P1031)),2),0)</f>
        <v>0</v>
      </c>
      <c r="U1031" s="539" t="n">
        <f aca="false">IF($O1031&gt;$W$4,ROUND(IF($O1031&lt;4.5,0,IF($O1031&gt;6,($O1031-4.5)*$H1031*$P1031,($O1031-4.5)*$H1031*$P1031)),2),0)</f>
        <v>0</v>
      </c>
      <c r="V1031" s="540" t="n">
        <f aca="false">IF($O1031&gt;$W$4,IF($O1031&lt;=4,ROUND($H1031*($O1031+0.5)*2,2),0),0)</f>
        <v>0</v>
      </c>
      <c r="W1031" s="541" t="n">
        <f aca="false">IF($O1031&gt;$W$4,IF($O1031&gt;4,ROUND($H1031*($O1031+0.5)*2,2),0),0)</f>
        <v>0</v>
      </c>
      <c r="X1031" s="558" t="str">
        <f aca="false">A1031</f>
        <v>RV2</v>
      </c>
      <c r="Y1031" s="560" t="n">
        <f aca="false">IF($D1031=0.4,1.2,IF($D1031=0.6,1.2,IF($D1031=0.8,1.3,IF($D1031=1,1.5,IF($D1031=1.2,1.7,IF($D1031&lt;=2,2,"--"))))))</f>
        <v>1.2</v>
      </c>
      <c r="Z1031" s="564" t="s">
        <v>1151</v>
      </c>
      <c r="AA1031" s="561" t="n">
        <f aca="false">Y1031</f>
        <v>1.2</v>
      </c>
      <c r="AB1031" s="543" t="n">
        <f aca="false">IF($Y1031="--","--",I1031)</f>
        <v>1.092</v>
      </c>
      <c r="AC1031" s="544" t="n">
        <f aca="false">IF($Y1031="--","--",IF(D1031&gt;1.5,0.15,ROUND($D1031*0.1,2)))</f>
        <v>0.04</v>
      </c>
      <c r="AD1031" s="544" t="n">
        <f aca="false">IF($Y1031="--","--",0.15)</f>
        <v>0.15</v>
      </c>
      <c r="AE1031" s="545" t="n">
        <f aca="false">IF($Y1031="--","--",ROUND(AB1031+AC1031+AD1031,2))</f>
        <v>1.28</v>
      </c>
      <c r="AF1031" s="565" t="n">
        <f aca="false">IF($Y1031="--","--",IF($AB1031&lt;=2,$Y1031+1,($Y1031+1)+ROUNDUP($AB1031-2,0)*0.1))</f>
        <v>2.2</v>
      </c>
      <c r="AG1031" s="566" t="n">
        <f aca="false">IF($D1031=0.4,0.92,IF($D1031=0.6,0.68,IF($D1031=0.8,0.74,IF($D1031=1,0.7,IF($D1031=1.2,0.66,IF($D1031=1.5,0.6,IF($D1031&lt;=2,(2.4-(D1031+0.3)),"--")))))))</f>
        <v>0.92</v>
      </c>
      <c r="AH1031" s="547" t="n">
        <f aca="false">IF($Y1031="--","--",IF($AE1031&lt;=$W$4,ROUND(IF($AE1031&lt;1.5,$AE1031*$AF1031*$AG1031,1.5*$AF1031*$AG1031),2),0))</f>
        <v>2.59</v>
      </c>
      <c r="AI1031" s="547" t="n">
        <f aca="false">IF($Y1031="--","--",IF($AE1031&gt;$W$4,ROUND(IF($AE1031&lt;1.5,$AE1031*$AF1031*$AG1031,1.5*$AF1031*$AG1031),2),0))</f>
        <v>0</v>
      </c>
      <c r="AJ1031" s="547" t="n">
        <f aca="false">IF($Y1031="--","--",IF($AE1031&gt;$W$4,ROUND(IF($AE1031&lt;1.5,0,IF($AE1031&gt;3,1.5*$AF1031*$AG1031,($AE1031-1.5)*$AF1031*$AG1031)),2),0))</f>
        <v>0</v>
      </c>
      <c r="AK1031" s="547" t="n">
        <f aca="false">IF($Y1031="--","--",IF($AE1031&gt;$W$4,ROUND(IF($AE1031&lt;3,0,IF($AE1031&gt;4.5,1.5*$AF1031*$AG1031,($AE1031-3)*$AF1031*$AG1031)),2),0))</f>
        <v>0</v>
      </c>
      <c r="AL1031" s="547" t="n">
        <f aca="false">IF($Y1031="--","--",IF($AE1031&gt;$W$4,ROUND(IF($AE1031&lt;4.5,0,IF($AE1031&gt;6,($AE1031-4.5)*$AF1031*$AG1031,($AE1031-4.5)*$AF1031*$AG1031)),2),0))</f>
        <v>0</v>
      </c>
      <c r="AM1031" s="544" t="n">
        <f aca="false">IF($Y1031="--","--",IF($AE1031&gt;$W$4,IF($AE1031&lt;=4,ROUND(($AG1031*4)*($AE1031+0.5)*2,2),0),0))</f>
        <v>0</v>
      </c>
      <c r="AN1031" s="548" t="n">
        <f aca="false">IF($Y1031="--","--",IF($AE1031&gt;$W$4,IF($AE1031&gt;4,ROUND(($AG1031*4)*($AE1031+0.5)*2,2),0),0))</f>
        <v>0</v>
      </c>
      <c r="AO1031" s="558" t="str">
        <f aca="false">A1031</f>
        <v>RV2</v>
      </c>
      <c r="AP1031" s="570" t="str">
        <f aca="false">B1031</f>
        <v>=&gt;</v>
      </c>
      <c r="AQ1031" s="571" t="str">
        <f aca="false">C1031</f>
        <v>RV3</v>
      </c>
      <c r="AR1031" s="560" t="n">
        <f aca="false">D1031</f>
        <v>0.4</v>
      </c>
      <c r="AS1031" s="561" t="str">
        <f aca="false">IF(E1031="x","x","")</f>
        <v/>
      </c>
      <c r="AT1031" s="561" t="str">
        <f aca="false">IF(F1031&gt;0,F1031,"")</f>
        <v/>
      </c>
      <c r="AU1031" s="562" t="n">
        <f aca="false">H1031</f>
        <v>27</v>
      </c>
      <c r="AV1031" s="560" t="n">
        <f aca="false">IF($Y1031="--","--",Y1031+0.2)</f>
        <v>1.4</v>
      </c>
      <c r="AW1031" s="564" t="s">
        <v>1151</v>
      </c>
      <c r="AX1031" s="561" t="n">
        <f aca="false">AV1031</f>
        <v>1.4</v>
      </c>
      <c r="AY1031" s="538" t="n">
        <f aca="false">IF(D1031&gt;2,AU1031,AU1031-AV1031)</f>
        <v>25.6</v>
      </c>
      <c r="AZ1031" s="538" t="n">
        <f aca="false">N1031</f>
        <v>0.1</v>
      </c>
      <c r="BA1031" s="538" t="n">
        <f aca="false">P1031</f>
        <v>1.08</v>
      </c>
      <c r="BB1031" s="537" t="n">
        <f aca="false">IF(F1031=0,IF(ROUND(AY1031*(((N1031*P1031)+(((D1031+M1031*2)/6)*P1031))-ROUND(((D1031+M1031*2)^2)*((PI()*96.379/(4*360))-((SIN((96.379/2)*PI()/180))*(COS((96.379/2)*PI()/180))/4)),4)),2),ROUND(AY1031*(((N1031*P1031)+(((D1031+M1031*2)/4)*P1031))-ROUND(((D1031+M1031*2)^2)*((PI()*120/(4*360))-((SIN((120/2)*PI()/180))*(COS((120/2)*PI()/180))/4)),4)),2)),0)</f>
        <v>5.18</v>
      </c>
      <c r="BC1031" s="549" t="n">
        <f aca="false">IF(F1031&gt;0,ROUND(AY1031*N1031*P1031,2),0)</f>
        <v>0</v>
      </c>
      <c r="BD1031" s="549" t="n">
        <f aca="false">SUM(Q1031:U1031,AH1031:AL1031)</f>
        <v>38.46</v>
      </c>
      <c r="BE1031" s="549" t="n">
        <f aca="false">IF(F1031=0,ROUND((PI()*((D1031+M1031*2)^2)/4)*AY1031,2),ROUND((D1031+M1031*2)*(F1031+M1031*2)*AY1031,2))</f>
        <v>4.63</v>
      </c>
      <c r="BF1031" s="572" t="n">
        <f aca="false">IF(($I1031+M1031-0.15)&lt;=2,($I1031+M1031+0.15),IF(($I1031+M1031)&lt;=3,2.35,($I1031+M1031+0.2)-0.85))</f>
        <v>1.282</v>
      </c>
      <c r="BG1031" s="572" t="n">
        <f aca="false">IF(D1031&gt;2,(I1031-F1031-M1031-0.11),IF(($I1031+M1031)&lt;=2,0,IF(($I1031+M1031)&gt;3,0.85,(I1031+M1031+0.2-BF1031))))</f>
        <v>0</v>
      </c>
      <c r="BH1031" s="572" t="n">
        <f aca="false">IF(D1031&gt;2,ROUND(((1.42+0.4)+(0.91+0.4))*2*BG1031,2),ROUND(AV1031*AX1031*BF1031,2))</f>
        <v>2.51</v>
      </c>
      <c r="BI1031" s="572" t="n">
        <f aca="false">ROUND(((PI()*0.9^2)/4)*BG1031,2)</f>
        <v>0</v>
      </c>
      <c r="BJ1031" s="550" t="n">
        <f aca="false">ROUND(BD1031-BE1031-BH1031-BI1031-BB1031-BC1031,2)</f>
        <v>26.14</v>
      </c>
      <c r="BK1031" s="516"/>
    </row>
    <row r="1032" customFormat="false" ht="14.25" hidden="false" customHeight="false" outlineLevel="0" collapsed="false">
      <c r="A1032" s="558" t="s">
        <v>2054</v>
      </c>
      <c r="B1032" s="570" t="s">
        <v>10</v>
      </c>
      <c r="C1032" s="571" t="s">
        <v>2055</v>
      </c>
      <c r="D1032" s="560" t="n">
        <v>0.6</v>
      </c>
      <c r="E1032" s="561"/>
      <c r="F1032" s="561"/>
      <c r="G1032" s="560" t="s">
        <v>1150</v>
      </c>
      <c r="H1032" s="562" t="n">
        <v>32</v>
      </c>
      <c r="I1032" s="563" t="n">
        <v>1.296</v>
      </c>
      <c r="J1032" s="563" t="n">
        <v>1.4774</v>
      </c>
      <c r="K1032" s="536" t="n">
        <v>0</v>
      </c>
      <c r="L1032" s="537" t="n">
        <f aca="false">ROUND((I1032+J1032)/2,2)</f>
        <v>1.39</v>
      </c>
      <c r="M1032" s="538" t="n">
        <f aca="false">IF(F1032=0,ROUND($D1032*0.1,2),IF(D1032&gt;2.8,0.18,0.15))</f>
        <v>0.06</v>
      </c>
      <c r="N1032" s="538" t="n">
        <f aca="false">IF(F1032=0,IF(ROUND($D1032/4,2),IF(ROUND(($D1032*1.2)/6,2)&lt;0.1,0.1,ROUND(($D1032*1.2)/6,2))),0.5)</f>
        <v>0.12</v>
      </c>
      <c r="O1032" s="537" t="n">
        <f aca="false">L1032+M1032+N1032</f>
        <v>1.57</v>
      </c>
      <c r="P1032" s="537" t="n">
        <f aca="false">IF(O1032&lt;2,(D1032+M1032*2)+0.6,(D1032+M1032*2)+0.6+ROUNDUP(O1032-2,0)*0.1)</f>
        <v>1.32</v>
      </c>
      <c r="Q1032" s="539" t="n">
        <f aca="false">IF($O1032&lt;=$W$4,ROUND(IF($O1032&lt;1.5,$O1032*$H1032*$P1032,1.5*$H1032*$P1032),2),0)</f>
        <v>0</v>
      </c>
      <c r="R1032" s="539" t="n">
        <f aca="false">IF($O1032&gt;$W$4,ROUND(IF($O1032&lt;1.5,$O1032*$H1032*$P1032,1.5*$H1032*$P1032),2),0)</f>
        <v>63.36</v>
      </c>
      <c r="S1032" s="539" t="n">
        <f aca="false">IF($O1032&gt;$W$4,ROUND(IF($O1032&lt;1.5,0,IF($O1032&gt;3,1.5*$H1032*$P1032,($O1032-1.5)*$H1032*$P1032)),2),0)</f>
        <v>2.96</v>
      </c>
      <c r="T1032" s="539" t="n">
        <f aca="false">IF($O1032&gt;$W$4,ROUND(IF($O1032&lt;3,0,IF($O1032&gt;4.5,1.5*$H1032*$P1032,($O1032-3)*$H1032*$P1032)),2),0)</f>
        <v>0</v>
      </c>
      <c r="U1032" s="539" t="n">
        <f aca="false">IF($O1032&gt;$W$4,ROUND(IF($O1032&lt;4.5,0,IF($O1032&gt;6,($O1032-4.5)*$H1032*$P1032,($O1032-4.5)*$H1032*$P1032)),2),0)</f>
        <v>0</v>
      </c>
      <c r="V1032" s="540" t="n">
        <f aca="false">IF($O1032&gt;$W$4,IF($O1032&lt;=4,ROUND($H1032*($O1032+0.5)*2,2),0),0)</f>
        <v>132.48</v>
      </c>
      <c r="W1032" s="541" t="n">
        <f aca="false">IF($O1032&gt;$W$4,IF($O1032&gt;4,ROUND($H1032*($O1032+0.5)*2,2),0),0)</f>
        <v>0</v>
      </c>
      <c r="X1032" s="558" t="str">
        <f aca="false">A1032</f>
        <v>RV3</v>
      </c>
      <c r="Y1032" s="560" t="n">
        <f aca="false">IF($D1032=0.4,1.2,IF($D1032=0.6,1.2,IF($D1032=0.8,1.3,IF($D1032=1,1.5,IF($D1032=1.2,1.7,IF($D1032&lt;=2,2,"--"))))))</f>
        <v>1.2</v>
      </c>
      <c r="Z1032" s="564" t="s">
        <v>1151</v>
      </c>
      <c r="AA1032" s="561" t="n">
        <f aca="false">Y1032</f>
        <v>1.2</v>
      </c>
      <c r="AB1032" s="543" t="n">
        <f aca="false">IF($Y1032="--","--",I1032)</f>
        <v>1.296</v>
      </c>
      <c r="AC1032" s="544" t="n">
        <f aca="false">IF($Y1032="--","--",IF(D1032&gt;1.5,0.15,ROUND($D1032*0.1,2)))</f>
        <v>0.06</v>
      </c>
      <c r="AD1032" s="544" t="n">
        <f aca="false">IF($Y1032="--","--",0.15)</f>
        <v>0.15</v>
      </c>
      <c r="AE1032" s="545" t="n">
        <f aca="false">IF($Y1032="--","--",ROUND(AB1032+AC1032+AD1032,2))</f>
        <v>1.51</v>
      </c>
      <c r="AF1032" s="565" t="n">
        <f aca="false">IF($Y1032="--","--",IF($AB1032&lt;=2,$Y1032+1,($Y1032+1)+ROUNDUP($AB1032-2,0)*0.1))</f>
        <v>2.2</v>
      </c>
      <c r="AG1032" s="566" t="n">
        <f aca="false">IF($D1032=0.4,0.92,IF($D1032=0.6,0.68,IF($D1032=0.8,0.74,IF($D1032=1,0.7,IF($D1032=1.2,0.66,IF($D1032=1.5,0.6,IF($D1032&lt;=2,(2.4-(D1032+0.3)),"--")))))))</f>
        <v>0.68</v>
      </c>
      <c r="AH1032" s="547" t="n">
        <f aca="false">IF($Y1032="--","--",IF($AE1032&lt;=$W$4,ROUND(IF($AE1032&lt;1.5,$AE1032*$AF1032*$AG1032,1.5*$AF1032*$AG1032),2),0))</f>
        <v>0</v>
      </c>
      <c r="AI1032" s="547" t="n">
        <f aca="false">IF($Y1032="--","--",IF($AE1032&gt;$W$4,ROUND(IF($AE1032&lt;1.5,$AE1032*$AF1032*$AG1032,1.5*$AF1032*$AG1032),2),0))</f>
        <v>2.24</v>
      </c>
      <c r="AJ1032" s="547" t="n">
        <f aca="false">IF($Y1032="--","--",IF($AE1032&gt;$W$4,ROUND(IF($AE1032&lt;1.5,0,IF($AE1032&gt;3,1.5*$AF1032*$AG1032,($AE1032-1.5)*$AF1032*$AG1032)),2),0))</f>
        <v>0.01</v>
      </c>
      <c r="AK1032" s="547" t="n">
        <f aca="false">IF($Y1032="--","--",IF($AE1032&gt;$W$4,ROUND(IF($AE1032&lt;3,0,IF($AE1032&gt;4.5,1.5*$AF1032*$AG1032,($AE1032-3)*$AF1032*$AG1032)),2),0))</f>
        <v>0</v>
      </c>
      <c r="AL1032" s="547" t="n">
        <f aca="false">IF($Y1032="--","--",IF($AE1032&gt;$W$4,ROUND(IF($AE1032&lt;4.5,0,IF($AE1032&gt;6,($AE1032-4.5)*$AF1032*$AG1032,($AE1032-4.5)*$AF1032*$AG1032)),2),0))</f>
        <v>0</v>
      </c>
      <c r="AM1032" s="544" t="n">
        <f aca="false">IF($Y1032="--","--",IF($AE1032&gt;$W$4,IF($AE1032&lt;=4,ROUND(($AG1032*4)*($AE1032+0.5)*2,2),0),0))</f>
        <v>10.93</v>
      </c>
      <c r="AN1032" s="548" t="n">
        <f aca="false">IF($Y1032="--","--",IF($AE1032&gt;$W$4,IF($AE1032&gt;4,ROUND(($AG1032*4)*($AE1032+0.5)*2,2),0),0))</f>
        <v>0</v>
      </c>
      <c r="AO1032" s="558" t="str">
        <f aca="false">A1032</f>
        <v>RV3</v>
      </c>
      <c r="AP1032" s="570" t="str">
        <f aca="false">B1032</f>
        <v>=&gt;</v>
      </c>
      <c r="AQ1032" s="571" t="str">
        <f aca="false">C1032</f>
        <v>RV4</v>
      </c>
      <c r="AR1032" s="560" t="n">
        <f aca="false">D1032</f>
        <v>0.6</v>
      </c>
      <c r="AS1032" s="561" t="str">
        <f aca="false">IF(E1032="x","x","")</f>
        <v/>
      </c>
      <c r="AT1032" s="561" t="str">
        <f aca="false">IF(F1032&gt;0,F1032,"")</f>
        <v/>
      </c>
      <c r="AU1032" s="562" t="n">
        <f aca="false">H1032</f>
        <v>32</v>
      </c>
      <c r="AV1032" s="560" t="n">
        <f aca="false">IF($Y1032="--","--",Y1032+0.2)</f>
        <v>1.4</v>
      </c>
      <c r="AW1032" s="564" t="s">
        <v>1151</v>
      </c>
      <c r="AX1032" s="561" t="n">
        <f aca="false">AV1032</f>
        <v>1.4</v>
      </c>
      <c r="AY1032" s="538" t="n">
        <f aca="false">IF(D1032&gt;2,AU1032,AU1032-AV1032)</f>
        <v>30.6</v>
      </c>
      <c r="AZ1032" s="538" t="n">
        <f aca="false">N1032</f>
        <v>0.12</v>
      </c>
      <c r="BA1032" s="538" t="n">
        <f aca="false">P1032</f>
        <v>1.32</v>
      </c>
      <c r="BB1032" s="537" t="n">
        <f aca="false">IF(F1032=0,IF(ROUND(AY1032*(((N1032*P1032)+(((D1032+M1032*2)/6)*P1032))-ROUND(((D1032+M1032*2)^2)*((PI()*96.379/(4*360))-((SIN((96.379/2)*PI()/180))*(COS((96.379/2)*PI()/180))/4)),4)),2),ROUND(AY1032*(((N1032*P1032)+(((D1032+M1032*2)/4)*P1032))-ROUND(((D1032+M1032*2)^2)*((PI()*120/(4*360))-((SIN((120/2)*PI()/180))*(COS((120/2)*PI()/180))/4)),4)),2)),0)</f>
        <v>9.68</v>
      </c>
      <c r="BC1032" s="549" t="n">
        <f aca="false">IF(F1032&gt;0,ROUND(AY1032*N1032*P1032,2),0)</f>
        <v>0</v>
      </c>
      <c r="BD1032" s="549" t="n">
        <f aca="false">SUM(Q1032:U1032,AH1032:AL1032)</f>
        <v>68.57</v>
      </c>
      <c r="BE1032" s="549" t="n">
        <f aca="false">IF(F1032=0,ROUND((PI()*((D1032+M1032*2)^2)/4)*AY1032,2),ROUND((D1032+M1032*2)*(F1032+M1032*2)*AY1032,2))</f>
        <v>12.46</v>
      </c>
      <c r="BF1032" s="572" t="n">
        <f aca="false">IF(($I1032+M1032-0.15)&lt;=2,($I1032+M1032+0.15),IF(($I1032+M1032)&lt;=3,2.35,($I1032+M1032+0.2)-0.85))</f>
        <v>1.506</v>
      </c>
      <c r="BG1032" s="572" t="n">
        <f aca="false">IF(D1032&gt;2,(I1032-F1032-M1032-0.11),IF(($I1032+M1032)&lt;=2,0,IF(($I1032+M1032)&gt;3,0.85,(I1032+M1032+0.2-BF1032))))</f>
        <v>0</v>
      </c>
      <c r="BH1032" s="572" t="n">
        <f aca="false">IF(D1032&gt;2,ROUND(((1.42+0.4)+(0.91+0.4))*2*BG1032,2),ROUND(AV1032*AX1032*BF1032,2))</f>
        <v>2.95</v>
      </c>
      <c r="BI1032" s="572" t="n">
        <f aca="false">ROUND(((PI()*0.9^2)/4)*BG1032,2)</f>
        <v>0</v>
      </c>
      <c r="BJ1032" s="550" t="n">
        <f aca="false">ROUND(BD1032-BE1032-BH1032-BI1032-BB1032-BC1032,2)</f>
        <v>43.48</v>
      </c>
      <c r="BK1032" s="516"/>
    </row>
    <row r="1033" customFormat="false" ht="14.25" hidden="false" customHeight="false" outlineLevel="0" collapsed="false">
      <c r="A1033" s="558" t="s">
        <v>2055</v>
      </c>
      <c r="B1033" s="570" t="s">
        <v>10</v>
      </c>
      <c r="C1033" s="571" t="s">
        <v>2056</v>
      </c>
      <c r="D1033" s="560" t="n">
        <v>0.6</v>
      </c>
      <c r="E1033" s="561"/>
      <c r="F1033" s="561"/>
      <c r="G1033" s="560" t="s">
        <v>1150</v>
      </c>
      <c r="H1033" s="562" t="n">
        <v>25</v>
      </c>
      <c r="I1033" s="563" t="n">
        <v>1.4774</v>
      </c>
      <c r="J1033" s="563" t="n">
        <v>1.4169</v>
      </c>
      <c r="K1033" s="536" t="n">
        <v>0</v>
      </c>
      <c r="L1033" s="537" t="n">
        <f aca="false">ROUND((I1033+J1033)/2,2)</f>
        <v>1.45</v>
      </c>
      <c r="M1033" s="538" t="n">
        <f aca="false">IF(F1033=0,ROUND($D1033*0.1,2),IF(D1033&gt;2.8,0.18,0.15))</f>
        <v>0.06</v>
      </c>
      <c r="N1033" s="538" t="n">
        <f aca="false">IF(F1033=0,IF(ROUND($D1033/4,2),IF(ROUND(($D1033*1.2)/6,2)&lt;0.1,0.1,ROUND(($D1033*1.2)/6,2))),0.5)</f>
        <v>0.12</v>
      </c>
      <c r="O1033" s="537" t="n">
        <f aca="false">L1033+M1033+N1033</f>
        <v>1.63</v>
      </c>
      <c r="P1033" s="537" t="n">
        <f aca="false">IF(O1033&lt;2,(D1033+M1033*2)+0.6,(D1033+M1033*2)+0.6+ROUNDUP(O1033-2,0)*0.1)</f>
        <v>1.32</v>
      </c>
      <c r="Q1033" s="539" t="n">
        <f aca="false">IF($O1033&lt;=$W$4,ROUND(IF($O1033&lt;1.5,$O1033*$H1033*$P1033,1.5*$H1033*$P1033),2),0)</f>
        <v>0</v>
      </c>
      <c r="R1033" s="539" t="n">
        <f aca="false">IF($O1033&gt;$W$4,ROUND(IF($O1033&lt;1.5,$O1033*$H1033*$P1033,1.5*$H1033*$P1033),2),0)</f>
        <v>49.5</v>
      </c>
      <c r="S1033" s="539" t="n">
        <f aca="false">IF($O1033&gt;$W$4,ROUND(IF($O1033&lt;1.5,0,IF($O1033&gt;3,1.5*$H1033*$P1033,($O1033-1.5)*$H1033*$P1033)),2),0)</f>
        <v>4.29</v>
      </c>
      <c r="T1033" s="539" t="n">
        <f aca="false">IF($O1033&gt;$W$4,ROUND(IF($O1033&lt;3,0,IF($O1033&gt;4.5,1.5*$H1033*$P1033,($O1033-3)*$H1033*$P1033)),2),0)</f>
        <v>0</v>
      </c>
      <c r="U1033" s="539" t="n">
        <f aca="false">IF($O1033&gt;$W$4,ROUND(IF($O1033&lt;4.5,0,IF($O1033&gt;6,($O1033-4.5)*$H1033*$P1033,($O1033-4.5)*$H1033*$P1033)),2),0)</f>
        <v>0</v>
      </c>
      <c r="V1033" s="540" t="n">
        <f aca="false">IF($O1033&gt;$W$4,IF($O1033&lt;=4,ROUND($H1033*($O1033+0.5)*2,2),0),0)</f>
        <v>106.5</v>
      </c>
      <c r="W1033" s="541" t="n">
        <f aca="false">IF($O1033&gt;$W$4,IF($O1033&gt;4,ROUND($H1033*($O1033+0.5)*2,2),0),0)</f>
        <v>0</v>
      </c>
      <c r="X1033" s="558" t="str">
        <f aca="false">A1033</f>
        <v>RV4</v>
      </c>
      <c r="Y1033" s="560" t="n">
        <f aca="false">IF($D1033=0.4,1.2,IF($D1033=0.6,1.2,IF($D1033=0.8,1.3,IF($D1033=1,1.5,IF($D1033=1.2,1.7,IF($D1033&lt;=2,2,"--"))))))</f>
        <v>1.2</v>
      </c>
      <c r="Z1033" s="564" t="s">
        <v>1151</v>
      </c>
      <c r="AA1033" s="561" t="n">
        <f aca="false">Y1033</f>
        <v>1.2</v>
      </c>
      <c r="AB1033" s="543" t="n">
        <f aca="false">IF($Y1033="--","--",I1033)</f>
        <v>1.4774</v>
      </c>
      <c r="AC1033" s="544" t="n">
        <f aca="false">IF($Y1033="--","--",IF(D1033&gt;1.5,0.15,ROUND($D1033*0.1,2)))</f>
        <v>0.06</v>
      </c>
      <c r="AD1033" s="544" t="n">
        <f aca="false">IF($Y1033="--","--",0.15)</f>
        <v>0.15</v>
      </c>
      <c r="AE1033" s="545" t="n">
        <f aca="false">IF($Y1033="--","--",ROUND(AB1033+AC1033+AD1033,2))</f>
        <v>1.69</v>
      </c>
      <c r="AF1033" s="565" t="n">
        <f aca="false">IF($Y1033="--","--",IF($AB1033&lt;=2,$Y1033+1,($Y1033+1)+ROUNDUP($AB1033-2,0)*0.1))</f>
        <v>2.2</v>
      </c>
      <c r="AG1033" s="566" t="n">
        <f aca="false">IF($D1033=0.4,0.92,IF($D1033=0.6,0.68,IF($D1033=0.8,0.74,IF($D1033=1,0.7,IF($D1033=1.2,0.66,IF($D1033=1.5,0.6,IF($D1033&lt;=2,(2.4-(D1033+0.3)),"--")))))))</f>
        <v>0.68</v>
      </c>
      <c r="AH1033" s="547" t="n">
        <f aca="false">IF($Y1033="--","--",IF($AE1033&lt;=$W$4,ROUND(IF($AE1033&lt;1.5,$AE1033*$AF1033*$AG1033,1.5*$AF1033*$AG1033),2),0))</f>
        <v>0</v>
      </c>
      <c r="AI1033" s="547" t="n">
        <f aca="false">IF($Y1033="--","--",IF($AE1033&gt;$W$4,ROUND(IF($AE1033&lt;1.5,$AE1033*$AF1033*$AG1033,1.5*$AF1033*$AG1033),2),0))</f>
        <v>2.24</v>
      </c>
      <c r="AJ1033" s="547" t="n">
        <f aca="false">IF($Y1033="--","--",IF($AE1033&gt;$W$4,ROUND(IF($AE1033&lt;1.5,0,IF($AE1033&gt;3,1.5*$AF1033*$AG1033,($AE1033-1.5)*$AF1033*$AG1033)),2),0))</f>
        <v>0.28</v>
      </c>
      <c r="AK1033" s="547" t="n">
        <f aca="false">IF($Y1033="--","--",IF($AE1033&gt;$W$4,ROUND(IF($AE1033&lt;3,0,IF($AE1033&gt;4.5,1.5*$AF1033*$AG1033,($AE1033-3)*$AF1033*$AG1033)),2),0))</f>
        <v>0</v>
      </c>
      <c r="AL1033" s="547" t="n">
        <f aca="false">IF($Y1033="--","--",IF($AE1033&gt;$W$4,ROUND(IF($AE1033&lt;4.5,0,IF($AE1033&gt;6,($AE1033-4.5)*$AF1033*$AG1033,($AE1033-4.5)*$AF1033*$AG1033)),2),0))</f>
        <v>0</v>
      </c>
      <c r="AM1033" s="544" t="n">
        <f aca="false">IF($Y1033="--","--",IF($AE1033&gt;$W$4,IF($AE1033&lt;=4,ROUND(($AG1033*4)*($AE1033+0.5)*2,2),0),0))</f>
        <v>11.91</v>
      </c>
      <c r="AN1033" s="548" t="n">
        <f aca="false">IF($Y1033="--","--",IF($AE1033&gt;$W$4,IF($AE1033&gt;4,ROUND(($AG1033*4)*($AE1033+0.5)*2,2),0),0))</f>
        <v>0</v>
      </c>
      <c r="AO1033" s="558" t="str">
        <f aca="false">A1033</f>
        <v>RV4</v>
      </c>
      <c r="AP1033" s="570" t="str">
        <f aca="false">B1033</f>
        <v>=&gt;</v>
      </c>
      <c r="AQ1033" s="571" t="str">
        <f aca="false">C1033</f>
        <v>RV5</v>
      </c>
      <c r="AR1033" s="560" t="n">
        <f aca="false">D1033</f>
        <v>0.6</v>
      </c>
      <c r="AS1033" s="561" t="str">
        <f aca="false">IF(E1033="x","x","")</f>
        <v/>
      </c>
      <c r="AT1033" s="561" t="str">
        <f aca="false">IF(F1033&gt;0,F1033,"")</f>
        <v/>
      </c>
      <c r="AU1033" s="562" t="n">
        <f aca="false">H1033</f>
        <v>25</v>
      </c>
      <c r="AV1033" s="560" t="n">
        <f aca="false">IF($Y1033="--","--",Y1033+0.2)</f>
        <v>1.4</v>
      </c>
      <c r="AW1033" s="564" t="s">
        <v>1151</v>
      </c>
      <c r="AX1033" s="561" t="n">
        <f aca="false">AV1033</f>
        <v>1.4</v>
      </c>
      <c r="AY1033" s="538" t="n">
        <f aca="false">IF(D1033&gt;2,AU1033,AU1033-AV1033)</f>
        <v>23.6</v>
      </c>
      <c r="AZ1033" s="538" t="n">
        <f aca="false">N1033</f>
        <v>0.12</v>
      </c>
      <c r="BA1033" s="538" t="n">
        <f aca="false">P1033</f>
        <v>1.32</v>
      </c>
      <c r="BB1033" s="537" t="n">
        <f aca="false">IF(F1033=0,IF(ROUND(AY1033*(((N1033*P1033)+(((D1033+M1033*2)/6)*P1033))-ROUND(((D1033+M1033*2)^2)*((PI()*96.379/(4*360))-((SIN((96.379/2)*PI()/180))*(COS((96.379/2)*PI()/180))/4)),4)),2),ROUND(AY1033*(((N1033*P1033)+(((D1033+M1033*2)/4)*P1033))-ROUND(((D1033+M1033*2)^2)*((PI()*120/(4*360))-((SIN((120/2)*PI()/180))*(COS((120/2)*PI()/180))/4)),4)),2)),0)</f>
        <v>7.47</v>
      </c>
      <c r="BC1033" s="549" t="n">
        <f aca="false">IF(F1033&gt;0,ROUND(AY1033*N1033*P1033,2),0)</f>
        <v>0</v>
      </c>
      <c r="BD1033" s="549" t="n">
        <f aca="false">SUM(Q1033:U1033,AH1033:AL1033)</f>
        <v>56.31</v>
      </c>
      <c r="BE1033" s="549" t="n">
        <f aca="false">IF(F1033=0,ROUND((PI()*((D1033+M1033*2)^2)/4)*AY1033,2),ROUND((D1033+M1033*2)*(F1033+M1033*2)*AY1033,2))</f>
        <v>9.61</v>
      </c>
      <c r="BF1033" s="572" t="n">
        <f aca="false">IF(($I1033+M1033-0.15)&lt;=2,($I1033+M1033+0.15),IF(($I1033+M1033)&lt;=3,2.35,($I1033+M1033+0.2)-0.85))</f>
        <v>1.6874</v>
      </c>
      <c r="BG1033" s="572" t="n">
        <f aca="false">IF(D1033&gt;2,(I1033-F1033-M1033-0.11),IF(($I1033+M1033)&lt;=2,0,IF(($I1033+M1033)&gt;3,0.85,(I1033+M1033+0.2-BF1033))))</f>
        <v>0</v>
      </c>
      <c r="BH1033" s="572" t="n">
        <f aca="false">IF(D1033&gt;2,ROUND(((1.42+0.4)+(0.91+0.4))*2*BG1033,2),ROUND(AV1033*AX1033*BF1033,2))</f>
        <v>3.31</v>
      </c>
      <c r="BI1033" s="572" t="n">
        <f aca="false">ROUND(((PI()*0.9^2)/4)*BG1033,2)</f>
        <v>0</v>
      </c>
      <c r="BJ1033" s="550" t="n">
        <f aca="false">ROUND(BD1033-BE1033-BH1033-BI1033-BB1033-BC1033,2)</f>
        <v>35.92</v>
      </c>
      <c r="BK1033" s="516"/>
    </row>
    <row r="1034" customFormat="false" ht="14.25" hidden="false" customHeight="false" outlineLevel="0" collapsed="false">
      <c r="A1034" s="558" t="s">
        <v>2056</v>
      </c>
      <c r="B1034" s="570" t="s">
        <v>10</v>
      </c>
      <c r="C1034" s="571" t="s">
        <v>2057</v>
      </c>
      <c r="D1034" s="560" t="n">
        <v>0.6</v>
      </c>
      <c r="E1034" s="561"/>
      <c r="F1034" s="561"/>
      <c r="G1034" s="560" t="s">
        <v>1150</v>
      </c>
      <c r="H1034" s="562" t="n">
        <v>29</v>
      </c>
      <c r="I1034" s="563" t="n">
        <v>1.4169</v>
      </c>
      <c r="J1034" s="563" t="n">
        <v>1.3022</v>
      </c>
      <c r="K1034" s="536" t="n">
        <v>0</v>
      </c>
      <c r="L1034" s="537" t="n">
        <f aca="false">ROUND((I1034+J1034)/2,2)</f>
        <v>1.36</v>
      </c>
      <c r="M1034" s="538" t="n">
        <f aca="false">IF(F1034=0,ROUND($D1034*0.1,2),IF(D1034&gt;2.8,0.18,0.15))</f>
        <v>0.06</v>
      </c>
      <c r="N1034" s="538" t="n">
        <f aca="false">IF(F1034=0,IF(ROUND($D1034/4,2),IF(ROUND(($D1034*1.2)/6,2)&lt;0.1,0.1,ROUND(($D1034*1.2)/6,2))),0.5)</f>
        <v>0.12</v>
      </c>
      <c r="O1034" s="537" t="n">
        <f aca="false">L1034+M1034+N1034</f>
        <v>1.54</v>
      </c>
      <c r="P1034" s="537" t="n">
        <f aca="false">IF(O1034&lt;2,(D1034+M1034*2)+0.6,(D1034+M1034*2)+0.6+ROUNDUP(O1034-2,0)*0.1)</f>
        <v>1.32</v>
      </c>
      <c r="Q1034" s="539" t="n">
        <f aca="false">IF($O1034&lt;=$W$4,ROUND(IF($O1034&lt;1.5,$O1034*$H1034*$P1034,1.5*$H1034*$P1034),2),0)</f>
        <v>0</v>
      </c>
      <c r="R1034" s="539" t="n">
        <f aca="false">IF($O1034&gt;$W$4,ROUND(IF($O1034&lt;1.5,$O1034*$H1034*$P1034,1.5*$H1034*$P1034),2),0)</f>
        <v>57.42</v>
      </c>
      <c r="S1034" s="539" t="n">
        <f aca="false">IF($O1034&gt;$W$4,ROUND(IF($O1034&lt;1.5,0,IF($O1034&gt;3,1.5*$H1034*$P1034,($O1034-1.5)*$H1034*$P1034)),2),0)</f>
        <v>1.53</v>
      </c>
      <c r="T1034" s="539" t="n">
        <f aca="false">IF($O1034&gt;$W$4,ROUND(IF($O1034&lt;3,0,IF($O1034&gt;4.5,1.5*$H1034*$P1034,($O1034-3)*$H1034*$P1034)),2),0)</f>
        <v>0</v>
      </c>
      <c r="U1034" s="539" t="n">
        <f aca="false">IF($O1034&gt;$W$4,ROUND(IF($O1034&lt;4.5,0,IF($O1034&gt;6,($O1034-4.5)*$H1034*$P1034,($O1034-4.5)*$H1034*$P1034)),2),0)</f>
        <v>0</v>
      </c>
      <c r="V1034" s="540" t="n">
        <f aca="false">IF($O1034&gt;$W$4,IF($O1034&lt;=4,ROUND($H1034*($O1034+0.5)*2,2),0),0)</f>
        <v>118.32</v>
      </c>
      <c r="W1034" s="541" t="n">
        <f aca="false">IF($O1034&gt;$W$4,IF($O1034&gt;4,ROUND($H1034*($O1034+0.5)*2,2),0),0)</f>
        <v>0</v>
      </c>
      <c r="X1034" s="558" t="str">
        <f aca="false">A1034</f>
        <v>RV5</v>
      </c>
      <c r="Y1034" s="560" t="n">
        <f aca="false">IF($D1034=0.4,1.2,IF($D1034=0.6,1.2,IF($D1034=0.8,1.3,IF($D1034=1,1.5,IF($D1034=1.2,1.7,IF($D1034&lt;=2,2,"--"))))))</f>
        <v>1.2</v>
      </c>
      <c r="Z1034" s="564" t="s">
        <v>1151</v>
      </c>
      <c r="AA1034" s="561" t="n">
        <f aca="false">Y1034</f>
        <v>1.2</v>
      </c>
      <c r="AB1034" s="543" t="n">
        <f aca="false">IF($Y1034="--","--",I1034)</f>
        <v>1.4169</v>
      </c>
      <c r="AC1034" s="544" t="n">
        <f aca="false">IF($Y1034="--","--",IF(D1034&gt;1.5,0.15,ROUND($D1034*0.1,2)))</f>
        <v>0.06</v>
      </c>
      <c r="AD1034" s="544" t="n">
        <f aca="false">IF($Y1034="--","--",0.15)</f>
        <v>0.15</v>
      </c>
      <c r="AE1034" s="545" t="n">
        <f aca="false">IF($Y1034="--","--",ROUND(AB1034+AC1034+AD1034,2))</f>
        <v>1.63</v>
      </c>
      <c r="AF1034" s="565" t="n">
        <f aca="false">IF($Y1034="--","--",IF($AB1034&lt;=2,$Y1034+1,($Y1034+1)+ROUNDUP($AB1034-2,0)*0.1))</f>
        <v>2.2</v>
      </c>
      <c r="AG1034" s="566" t="n">
        <f aca="false">IF($D1034=0.4,0.92,IF($D1034=0.6,0.68,IF($D1034=0.8,0.74,IF($D1034=1,0.7,IF($D1034=1.2,0.66,IF($D1034=1.5,0.6,IF($D1034&lt;=2,(2.4-(D1034+0.3)),"--")))))))</f>
        <v>0.68</v>
      </c>
      <c r="AH1034" s="547" t="n">
        <f aca="false">IF($Y1034="--","--",IF($AE1034&lt;=$W$4,ROUND(IF($AE1034&lt;1.5,$AE1034*$AF1034*$AG1034,1.5*$AF1034*$AG1034),2),0))</f>
        <v>0</v>
      </c>
      <c r="AI1034" s="547" t="n">
        <f aca="false">IF($Y1034="--","--",IF($AE1034&gt;$W$4,ROUND(IF($AE1034&lt;1.5,$AE1034*$AF1034*$AG1034,1.5*$AF1034*$AG1034),2),0))</f>
        <v>2.24</v>
      </c>
      <c r="AJ1034" s="547" t="n">
        <f aca="false">IF($Y1034="--","--",IF($AE1034&gt;$W$4,ROUND(IF($AE1034&lt;1.5,0,IF($AE1034&gt;3,1.5*$AF1034*$AG1034,($AE1034-1.5)*$AF1034*$AG1034)),2),0))</f>
        <v>0.19</v>
      </c>
      <c r="AK1034" s="547" t="n">
        <f aca="false">IF($Y1034="--","--",IF($AE1034&gt;$W$4,ROUND(IF($AE1034&lt;3,0,IF($AE1034&gt;4.5,1.5*$AF1034*$AG1034,($AE1034-3)*$AF1034*$AG1034)),2),0))</f>
        <v>0</v>
      </c>
      <c r="AL1034" s="547" t="n">
        <f aca="false">IF($Y1034="--","--",IF($AE1034&gt;$W$4,ROUND(IF($AE1034&lt;4.5,0,IF($AE1034&gt;6,($AE1034-4.5)*$AF1034*$AG1034,($AE1034-4.5)*$AF1034*$AG1034)),2),0))</f>
        <v>0</v>
      </c>
      <c r="AM1034" s="544" t="n">
        <f aca="false">IF($Y1034="--","--",IF($AE1034&gt;$W$4,IF($AE1034&lt;=4,ROUND(($AG1034*4)*($AE1034+0.5)*2,2),0),0))</f>
        <v>11.59</v>
      </c>
      <c r="AN1034" s="548" t="n">
        <f aca="false">IF($Y1034="--","--",IF($AE1034&gt;$W$4,IF($AE1034&gt;4,ROUND(($AG1034*4)*($AE1034+0.5)*2,2),0),0))</f>
        <v>0</v>
      </c>
      <c r="AO1034" s="558" t="str">
        <f aca="false">A1034</f>
        <v>RV5</v>
      </c>
      <c r="AP1034" s="570" t="str">
        <f aca="false">B1034</f>
        <v>=&gt;</v>
      </c>
      <c r="AQ1034" s="571" t="str">
        <f aca="false">C1034</f>
        <v>RV6</v>
      </c>
      <c r="AR1034" s="560" t="n">
        <f aca="false">D1034</f>
        <v>0.6</v>
      </c>
      <c r="AS1034" s="561" t="str">
        <f aca="false">IF(E1034="x","x","")</f>
        <v/>
      </c>
      <c r="AT1034" s="561" t="str">
        <f aca="false">IF(F1034&gt;0,F1034,"")</f>
        <v/>
      </c>
      <c r="AU1034" s="562" t="n">
        <f aca="false">H1034</f>
        <v>29</v>
      </c>
      <c r="AV1034" s="560" t="n">
        <f aca="false">IF($Y1034="--","--",Y1034+0.2)</f>
        <v>1.4</v>
      </c>
      <c r="AW1034" s="564" t="s">
        <v>1151</v>
      </c>
      <c r="AX1034" s="561" t="n">
        <f aca="false">AV1034</f>
        <v>1.4</v>
      </c>
      <c r="AY1034" s="538" t="n">
        <f aca="false">IF(D1034&gt;2,AU1034,AU1034-AV1034)</f>
        <v>27.6</v>
      </c>
      <c r="AZ1034" s="538" t="n">
        <f aca="false">N1034</f>
        <v>0.12</v>
      </c>
      <c r="BA1034" s="538" t="n">
        <f aca="false">P1034</f>
        <v>1.32</v>
      </c>
      <c r="BB1034" s="537" t="n">
        <f aca="false">IF(F1034=0,IF(ROUND(AY1034*(((N1034*P1034)+(((D1034+M1034*2)/6)*P1034))-ROUND(((D1034+M1034*2)^2)*((PI()*96.379/(4*360))-((SIN((96.379/2)*PI()/180))*(COS((96.379/2)*PI()/180))/4)),4)),2),ROUND(AY1034*(((N1034*P1034)+(((D1034+M1034*2)/4)*P1034))-ROUND(((D1034+M1034*2)^2)*((PI()*120/(4*360))-((SIN((120/2)*PI()/180))*(COS((120/2)*PI()/180))/4)),4)),2)),0)</f>
        <v>8.73</v>
      </c>
      <c r="BC1034" s="549" t="n">
        <f aca="false">IF(F1034&gt;0,ROUND(AY1034*N1034*P1034,2),0)</f>
        <v>0</v>
      </c>
      <c r="BD1034" s="549" t="n">
        <f aca="false">SUM(Q1034:U1034,AH1034:AL1034)</f>
        <v>61.38</v>
      </c>
      <c r="BE1034" s="549" t="n">
        <f aca="false">IF(F1034=0,ROUND((PI()*((D1034+M1034*2)^2)/4)*AY1034,2),ROUND((D1034+M1034*2)*(F1034+M1034*2)*AY1034,2))</f>
        <v>11.24</v>
      </c>
      <c r="BF1034" s="572" t="n">
        <f aca="false">IF(($I1034+M1034-0.15)&lt;=2,($I1034+M1034+0.15),IF(($I1034+M1034)&lt;=3,2.35,($I1034+M1034+0.2)-0.85))</f>
        <v>1.6269</v>
      </c>
      <c r="BG1034" s="572" t="n">
        <f aca="false">IF(D1034&gt;2,(I1034-F1034-M1034-0.11),IF(($I1034+M1034)&lt;=2,0,IF(($I1034+M1034)&gt;3,0.85,(I1034+M1034+0.2-BF1034))))</f>
        <v>0</v>
      </c>
      <c r="BH1034" s="572" t="n">
        <f aca="false">IF(D1034&gt;2,ROUND(((1.42+0.4)+(0.91+0.4))*2*BG1034,2),ROUND(AV1034*AX1034*BF1034,2))</f>
        <v>3.19</v>
      </c>
      <c r="BI1034" s="572" t="n">
        <f aca="false">ROUND(((PI()*0.9^2)/4)*BG1034,2)</f>
        <v>0</v>
      </c>
      <c r="BJ1034" s="550" t="n">
        <f aca="false">ROUND(BD1034-BE1034-BH1034-BI1034-BB1034-BC1034,2)</f>
        <v>38.22</v>
      </c>
      <c r="BK1034" s="516"/>
    </row>
    <row r="1035" customFormat="false" ht="14.25" hidden="false" customHeight="false" outlineLevel="0" collapsed="false">
      <c r="A1035" s="530" t="s">
        <v>2057</v>
      </c>
      <c r="B1035" s="531" t="s">
        <v>10</v>
      </c>
      <c r="C1035" s="569" t="s">
        <v>2058</v>
      </c>
      <c r="D1035" s="533" t="n">
        <v>0.6</v>
      </c>
      <c r="E1035" s="534"/>
      <c r="F1035" s="534"/>
      <c r="G1035" s="533" t="s">
        <v>1150</v>
      </c>
      <c r="H1035" s="535" t="n">
        <v>11</v>
      </c>
      <c r="I1035" s="536" t="n">
        <v>1.3022</v>
      </c>
      <c r="J1035" s="536" t="n">
        <v>1.4729</v>
      </c>
      <c r="K1035" s="536" t="n">
        <v>0.277</v>
      </c>
      <c r="L1035" s="537" t="n">
        <f aca="false">ROUND((I1035+J1035)/2,2)</f>
        <v>1.39</v>
      </c>
      <c r="M1035" s="538" t="n">
        <f aca="false">IF(F1035=0,ROUND($D1035*0.1,2),IF(D1035&gt;2.8,0.18,0.15))</f>
        <v>0.06</v>
      </c>
      <c r="N1035" s="538" t="n">
        <f aca="false">IF(F1035=0,IF(ROUND($D1035/4,2),IF(ROUND(($D1035*1.2)/6,2)&lt;0.1,0.1,ROUND(($D1035*1.2)/6,2))),0.5)</f>
        <v>0.12</v>
      </c>
      <c r="O1035" s="537" t="n">
        <f aca="false">L1035+M1035+N1035</f>
        <v>1.57</v>
      </c>
      <c r="P1035" s="537" t="n">
        <f aca="false">IF(O1035&lt;2,(D1035+M1035*2)+0.6,(D1035+M1035*2)+0.6+ROUNDUP(O1035-2,0)*0.1)</f>
        <v>1.32</v>
      </c>
      <c r="Q1035" s="539" t="n">
        <f aca="false">IF($O1035&lt;=$W$4,ROUND(IF($O1035&lt;1.5,$O1035*$H1035*$P1035,1.5*$H1035*$P1035),2),0)</f>
        <v>0</v>
      </c>
      <c r="R1035" s="539" t="n">
        <f aca="false">IF($O1035&gt;$W$4,ROUND(IF($O1035&lt;1.5,$O1035*$H1035*$P1035,1.5*$H1035*$P1035),2),0)</f>
        <v>21.78</v>
      </c>
      <c r="S1035" s="539" t="n">
        <f aca="false">IF($O1035&gt;$W$4,ROUND(IF($O1035&lt;1.5,0,IF($O1035&gt;3,1.5*$H1035*$P1035,($O1035-1.5)*$H1035*$P1035)),2),0)</f>
        <v>1.02</v>
      </c>
      <c r="T1035" s="539" t="n">
        <f aca="false">IF($O1035&gt;$W$4,ROUND(IF($O1035&lt;3,0,IF($O1035&gt;4.5,1.5*$H1035*$P1035,($O1035-3)*$H1035*$P1035)),2),0)</f>
        <v>0</v>
      </c>
      <c r="U1035" s="539" t="n">
        <f aca="false">IF($O1035&gt;$W$4,ROUND(IF($O1035&lt;4.5,0,IF($O1035&gt;6,($O1035-4.5)*$H1035*$P1035,($O1035-4.5)*$H1035*$P1035)),2),0)</f>
        <v>0</v>
      </c>
      <c r="V1035" s="540" t="n">
        <f aca="false">IF($O1035&gt;$W$4,IF($O1035&lt;=4,ROUND($H1035*($O1035+0.5)*2,2),0),0)</f>
        <v>45.54</v>
      </c>
      <c r="W1035" s="541" t="n">
        <f aca="false">IF($O1035&gt;$W$4,IF($O1035&gt;4,ROUND($H1035*($O1035+0.5)*2,2),0),0)</f>
        <v>0</v>
      </c>
      <c r="X1035" s="530" t="str">
        <f aca="false">A1035</f>
        <v>RV6</v>
      </c>
      <c r="Y1035" s="533" t="n">
        <f aca="false">IF($D1035=0.4,1.2,IF($D1035=0.6,1.2,IF($D1035=0.8,1.3,IF($D1035=1,1.5,IF($D1035=1.2,1.7,IF($D1035&lt;=2,2,"--"))))))</f>
        <v>1.2</v>
      </c>
      <c r="Z1035" s="542" t="s">
        <v>1151</v>
      </c>
      <c r="AA1035" s="534" t="n">
        <f aca="false">Y1035</f>
        <v>1.2</v>
      </c>
      <c r="AB1035" s="543" t="n">
        <f aca="false">IF($Y1035="--","--",I1035)</f>
        <v>1.3022</v>
      </c>
      <c r="AC1035" s="544" t="n">
        <f aca="false">IF($Y1035="--","--",IF(D1035&gt;1.5,0.15,ROUND($D1035*0.1,2)))</f>
        <v>0.06</v>
      </c>
      <c r="AD1035" s="544" t="n">
        <f aca="false">IF($Y1035="--","--",0.15)</f>
        <v>0.15</v>
      </c>
      <c r="AE1035" s="545" t="n">
        <f aca="false">IF($Y1035="--","--",ROUND(AB1035+AC1035+AD1035,2))</f>
        <v>1.51</v>
      </c>
      <c r="AF1035" s="545" t="n">
        <f aca="false">IF($Y1035="--","--",IF($AB1035&lt;=2,$Y1035+1,($Y1035+1)+ROUNDUP($AB1035-2,0)*0.1))</f>
        <v>2.2</v>
      </c>
      <c r="AG1035" s="546" t="n">
        <f aca="false">IF($D1035=0.4,0.92,IF($D1035=0.6,0.68,IF($D1035=0.8,0.74,IF($D1035=1,0.7,IF($D1035=1.2,0.66,IF($D1035=1.5,0.6,IF($D1035&lt;=2,(2.4-(D1035+0.3)),"--")))))))</f>
        <v>0.68</v>
      </c>
      <c r="AH1035" s="547" t="n">
        <f aca="false">IF($Y1035="--","--",IF($AE1035&lt;=$W$4,ROUND(IF($AE1035&lt;1.5,$AE1035*$AF1035*$AG1035,1.5*$AF1035*$AG1035),2),0))</f>
        <v>0</v>
      </c>
      <c r="AI1035" s="547" t="n">
        <f aca="false">IF($Y1035="--","--",IF($AE1035&gt;$W$4,ROUND(IF($AE1035&lt;1.5,$AE1035*$AF1035*$AG1035,1.5*$AF1035*$AG1035),2),0))</f>
        <v>2.24</v>
      </c>
      <c r="AJ1035" s="547" t="n">
        <f aca="false">IF($Y1035="--","--",IF($AE1035&gt;$W$4,ROUND(IF($AE1035&lt;1.5,0,IF($AE1035&gt;3,1.5*$AF1035*$AG1035,($AE1035-1.5)*$AF1035*$AG1035)),2),0))</f>
        <v>0.01</v>
      </c>
      <c r="AK1035" s="547" t="n">
        <f aca="false">IF($Y1035="--","--",IF($AE1035&gt;$W$4,ROUND(IF($AE1035&lt;3,0,IF($AE1035&gt;4.5,1.5*$AF1035*$AG1035,($AE1035-3)*$AF1035*$AG1035)),2),0))</f>
        <v>0</v>
      </c>
      <c r="AL1035" s="547" t="n">
        <f aca="false">IF($Y1035="--","--",IF($AE1035&gt;$W$4,ROUND(IF($AE1035&lt;4.5,0,IF($AE1035&gt;6,($AE1035-4.5)*$AF1035*$AG1035,($AE1035-4.5)*$AF1035*$AG1035)),2),0))</f>
        <v>0</v>
      </c>
      <c r="AM1035" s="544" t="n">
        <f aca="false">IF($Y1035="--","--",IF($AE1035&gt;$W$4,IF($AE1035&lt;=4,ROUND(($AG1035*4)*($AE1035+0.5)*2,2),0),0))</f>
        <v>10.93</v>
      </c>
      <c r="AN1035" s="548" t="n">
        <f aca="false">IF($Y1035="--","--",IF($AE1035&gt;$W$4,IF($AE1035&gt;4,ROUND(($AG1035*4)*($AE1035+0.5)*2,2),0),0))</f>
        <v>0</v>
      </c>
      <c r="AO1035" s="530" t="str">
        <f aca="false">A1035</f>
        <v>RV6</v>
      </c>
      <c r="AP1035" s="531" t="str">
        <f aca="false">B1035</f>
        <v>=&gt;</v>
      </c>
      <c r="AQ1035" s="569" t="str">
        <f aca="false">C1035</f>
        <v>RV</v>
      </c>
      <c r="AR1035" s="533" t="n">
        <f aca="false">D1035</f>
        <v>0.6</v>
      </c>
      <c r="AS1035" s="534" t="str">
        <f aca="false">IF(E1035="x","x","")</f>
        <v/>
      </c>
      <c r="AT1035" s="534" t="str">
        <f aca="false">IF(F1035&gt;0,F1035,"")</f>
        <v/>
      </c>
      <c r="AU1035" s="535" t="n">
        <f aca="false">H1035</f>
        <v>11</v>
      </c>
      <c r="AV1035" s="533" t="n">
        <f aca="false">IF($Y1035="--","--",Y1035+0.2)</f>
        <v>1.4</v>
      </c>
      <c r="AW1035" s="542" t="s">
        <v>1151</v>
      </c>
      <c r="AX1035" s="534" t="n">
        <f aca="false">AV1035</f>
        <v>1.4</v>
      </c>
      <c r="AY1035" s="538" t="n">
        <f aca="false">IF(D1035&gt;2,AU1035,AU1035-AV1035)</f>
        <v>9.6</v>
      </c>
      <c r="AZ1035" s="538" t="n">
        <f aca="false">N1035</f>
        <v>0.12</v>
      </c>
      <c r="BA1035" s="538" t="n">
        <f aca="false">P1035</f>
        <v>1.32</v>
      </c>
      <c r="BB1035" s="537" t="n">
        <f aca="false">IF(F1035=0,IF(ROUND(AY1035*(((N1035*P1035)+(((D1035+M1035*2)/6)*P1035))-ROUND(((D1035+M1035*2)^2)*((PI()*96.379/(4*360))-((SIN((96.379/2)*PI()/180))*(COS((96.379/2)*PI()/180))/4)),4)),2),ROUND(AY1035*(((N1035*P1035)+(((D1035+M1035*2)/4)*P1035))-ROUND(((D1035+M1035*2)^2)*((PI()*120/(4*360))-((SIN((120/2)*PI()/180))*(COS((120/2)*PI()/180))/4)),4)),2)),0)</f>
        <v>3.04</v>
      </c>
      <c r="BC1035" s="549" t="n">
        <f aca="false">IF(F1035&gt;0,ROUND(AY1035*N1035*P1035,2),0)</f>
        <v>0</v>
      </c>
      <c r="BD1035" s="549" t="n">
        <f aca="false">SUM(Q1035:U1035,AH1035:AL1035)</f>
        <v>25.05</v>
      </c>
      <c r="BE1035" s="549" t="n">
        <f aca="false">IF(F1035=0,ROUND((PI()*((D1035+M1035*2)^2)/4)*AY1035,2),ROUND((D1035+M1035*2)*(F1035+M1035*2)*AY1035,2))</f>
        <v>3.91</v>
      </c>
      <c r="BF1035" s="572" t="n">
        <f aca="false">IF(($I1035+M1035-0.15)&lt;=2,($I1035+M1035+0.15),IF(($I1035+M1035)&lt;=3,2.35,($I1035+M1035+0.2)-0.85))</f>
        <v>1.5122</v>
      </c>
      <c r="BG1035" s="572" t="n">
        <f aca="false">IF(D1035&gt;2,(I1035-F1035-M1035-0.11),IF(($I1035+M1035)&lt;=2,0,IF(($I1035+M1035)&gt;3,0.85,(I1035+M1035+0.2-BF1035))))</f>
        <v>0</v>
      </c>
      <c r="BH1035" s="572" t="n">
        <f aca="false">IF(D1035&gt;2,ROUND(((1.42+0.4)+(0.91+0.4))*2*BG1035,2),ROUND(AV1035*AX1035*BF1035,2))</f>
        <v>2.96</v>
      </c>
      <c r="BI1035" s="572" t="n">
        <f aca="false">ROUND(((PI()*0.9^2)/4)*BG1035,2)</f>
        <v>0</v>
      </c>
      <c r="BJ1035" s="550" t="n">
        <f aca="false">ROUND(BD1035-BE1035-BH1035-BI1035-BB1035-BC1035,2)</f>
        <v>15.14</v>
      </c>
      <c r="BK1035" s="516"/>
    </row>
    <row r="1036" customFormat="false" ht="14.25" hidden="false" customHeight="false" outlineLevel="0" collapsed="false">
      <c r="A1036" s="503"/>
      <c r="B1036" s="504"/>
      <c r="C1036" s="604"/>
      <c r="D1036" s="505"/>
      <c r="E1036" s="505"/>
      <c r="F1036" s="505"/>
      <c r="G1036" s="505"/>
      <c r="H1036" s="507"/>
      <c r="I1036" s="508"/>
      <c r="J1036" s="508"/>
      <c r="K1036" s="508"/>
      <c r="L1036" s="509"/>
      <c r="M1036" s="510"/>
      <c r="N1036" s="510"/>
      <c r="O1036" s="509"/>
      <c r="P1036" s="509"/>
      <c r="Q1036" s="511"/>
      <c r="R1036" s="511"/>
      <c r="S1036" s="511"/>
      <c r="T1036" s="511"/>
      <c r="U1036" s="511"/>
      <c r="V1036" s="512"/>
      <c r="W1036" s="513"/>
      <c r="X1036" s="518"/>
      <c r="Y1036" s="505"/>
      <c r="Z1036" s="551"/>
      <c r="AA1036" s="505"/>
      <c r="AB1036" s="552"/>
      <c r="AC1036" s="553"/>
      <c r="AD1036" s="553"/>
      <c r="AE1036" s="554"/>
      <c r="AF1036" s="554"/>
      <c r="AG1036" s="551"/>
      <c r="AH1036" s="555"/>
      <c r="AI1036" s="555"/>
      <c r="AJ1036" s="555"/>
      <c r="AK1036" s="555"/>
      <c r="AL1036" s="555"/>
      <c r="AM1036" s="553"/>
      <c r="AN1036" s="556"/>
      <c r="AO1036" s="518"/>
      <c r="AP1036" s="504"/>
      <c r="AQ1036" s="604"/>
      <c r="AR1036" s="505"/>
      <c r="AS1036" s="505"/>
      <c r="AT1036" s="505"/>
      <c r="AU1036" s="507"/>
      <c r="AV1036" s="505"/>
      <c r="AW1036" s="551"/>
      <c r="AX1036" s="505"/>
      <c r="AY1036" s="510"/>
      <c r="AZ1036" s="510"/>
      <c r="BA1036" s="510"/>
      <c r="BB1036" s="509"/>
      <c r="BC1036" s="509"/>
      <c r="BD1036" s="509"/>
      <c r="BE1036" s="509"/>
      <c r="BF1036" s="511"/>
      <c r="BG1036" s="511"/>
      <c r="BH1036" s="511"/>
      <c r="BI1036" s="511"/>
      <c r="BJ1036" s="515"/>
      <c r="BK1036" s="516"/>
    </row>
    <row r="1037" s="456" customFormat="true" ht="14.25" hidden="false" customHeight="false" outlineLevel="0" collapsed="false">
      <c r="A1037" s="557" t="s">
        <v>2051</v>
      </c>
      <c r="B1037" s="504"/>
      <c r="C1037" s="504"/>
      <c r="D1037" s="505"/>
      <c r="E1037" s="505"/>
      <c r="F1037" s="505"/>
      <c r="G1037" s="506"/>
      <c r="H1037" s="507"/>
      <c r="I1037" s="508"/>
      <c r="J1037" s="508"/>
      <c r="K1037" s="508"/>
      <c r="L1037" s="509"/>
      <c r="M1037" s="510"/>
      <c r="N1037" s="510"/>
      <c r="O1037" s="509"/>
      <c r="P1037" s="509"/>
      <c r="Q1037" s="511"/>
      <c r="R1037" s="511"/>
      <c r="S1037" s="511"/>
      <c r="T1037" s="511"/>
      <c r="U1037" s="511"/>
      <c r="V1037" s="512"/>
      <c r="W1037" s="513"/>
      <c r="X1037" s="528" t="str">
        <f aca="false">$A1037</f>
        <v>RUA ULISSES DE OLIVEIRA MADRUGA</v>
      </c>
      <c r="Y1037" s="522"/>
      <c r="Z1037" s="522"/>
      <c r="AA1037" s="522"/>
      <c r="AB1037" s="525"/>
      <c r="AC1037" s="525"/>
      <c r="AD1037" s="525"/>
      <c r="AE1037" s="525"/>
      <c r="AF1037" s="523"/>
      <c r="AG1037" s="525"/>
      <c r="AH1037" s="525"/>
      <c r="AI1037" s="525"/>
      <c r="AJ1037" s="525"/>
      <c r="AK1037" s="525"/>
      <c r="AL1037" s="525"/>
      <c r="AM1037" s="525"/>
      <c r="AN1037" s="527"/>
      <c r="AO1037" s="557" t="str">
        <f aca="false">$A1037</f>
        <v>RUA ULISSES DE OLIVEIRA MADRUGA</v>
      </c>
      <c r="AP1037" s="504"/>
      <c r="AQ1037" s="504"/>
      <c r="AR1037" s="505"/>
      <c r="AS1037" s="505"/>
      <c r="AT1037" s="505"/>
      <c r="AU1037" s="507"/>
      <c r="AV1037" s="506"/>
      <c r="AW1037" s="506"/>
      <c r="AX1037" s="506"/>
      <c r="AY1037" s="510"/>
      <c r="AZ1037" s="510"/>
      <c r="BA1037" s="510"/>
      <c r="BB1037" s="509"/>
      <c r="BC1037" s="509"/>
      <c r="BD1037" s="509"/>
      <c r="BE1037" s="509"/>
      <c r="BF1037" s="509"/>
      <c r="BG1037" s="509"/>
      <c r="BH1037" s="509"/>
      <c r="BI1037" s="509"/>
      <c r="BJ1037" s="515"/>
      <c r="BK1037" s="516"/>
    </row>
    <row r="1038" customFormat="false" ht="14.25" hidden="false" customHeight="false" outlineLevel="0" collapsed="false">
      <c r="A1038" s="530" t="s">
        <v>2059</v>
      </c>
      <c r="B1038" s="531" t="s">
        <v>10</v>
      </c>
      <c r="C1038" s="569" t="s">
        <v>2060</v>
      </c>
      <c r="D1038" s="533" t="n">
        <v>0.4</v>
      </c>
      <c r="E1038" s="534"/>
      <c r="F1038" s="534"/>
      <c r="G1038" s="533" t="s">
        <v>1155</v>
      </c>
      <c r="H1038" s="535" t="n">
        <v>25</v>
      </c>
      <c r="I1038" s="536" t="n">
        <v>0.866</v>
      </c>
      <c r="J1038" s="536" t="n">
        <v>0.981000000000001</v>
      </c>
      <c r="K1038" s="536" t="n">
        <v>0</v>
      </c>
      <c r="L1038" s="537" t="n">
        <f aca="false">ROUND((I1038+J1038)/2,2)</f>
        <v>0.92</v>
      </c>
      <c r="M1038" s="538" t="n">
        <f aca="false">IF(F1038=0,ROUND($D1038*0.1,2),IF(D1038&gt;2.8,0.18,0.15))</f>
        <v>0.04</v>
      </c>
      <c r="N1038" s="538" t="n">
        <f aca="false">IF(F1038=0,IF(ROUND($D1038/4,2),IF(ROUND(($D1038*1.2)/6,2)&lt;0.1,0.1,ROUND(($D1038*1.2)/6,2))),0.5)</f>
        <v>0.1</v>
      </c>
      <c r="O1038" s="537" t="n">
        <f aca="false">L1038+M1038+N1038</f>
        <v>1.06</v>
      </c>
      <c r="P1038" s="537" t="n">
        <f aca="false">IF(O1038&lt;2,(D1038+M1038*2)+0.6,(D1038+M1038*2)+0.6+ROUNDUP(O1038-2,0)*0.1)</f>
        <v>1.08</v>
      </c>
      <c r="Q1038" s="539" t="n">
        <f aca="false">IF($O1038&lt;=$W$4,ROUND(IF($O1038&lt;1.5,$O1038*$H1038*$P1038,1.5*$H1038*$P1038),2),0)</f>
        <v>28.62</v>
      </c>
      <c r="R1038" s="539" t="n">
        <f aca="false">IF($O1038&gt;$W$4,ROUND(IF($O1038&lt;1.5,$O1038*$H1038*$P1038,1.5*$H1038*$P1038),2),0)</f>
        <v>0</v>
      </c>
      <c r="S1038" s="539" t="n">
        <f aca="false">IF($O1038&gt;$W$4,ROUND(IF($O1038&lt;1.5,0,IF($O1038&gt;3,1.5*$H1038*$P1038,($O1038-1.5)*$H1038*$P1038)),2),0)</f>
        <v>0</v>
      </c>
      <c r="T1038" s="539" t="n">
        <f aca="false">IF($O1038&gt;$W$4,ROUND(IF($O1038&lt;3,0,IF($O1038&gt;4.5,1.5*$H1038*$P1038,($O1038-3)*$H1038*$P1038)),2),0)</f>
        <v>0</v>
      </c>
      <c r="U1038" s="539" t="n">
        <f aca="false">IF($O1038&gt;$W$4,ROUND(IF($O1038&lt;4.5,0,IF($O1038&gt;6,($O1038-4.5)*$H1038*$P1038,($O1038-4.5)*$H1038*$P1038)),2),0)</f>
        <v>0</v>
      </c>
      <c r="V1038" s="540" t="n">
        <f aca="false">IF($O1038&gt;$W$4,IF($O1038&lt;=4,ROUND($H1038*($O1038+0.5)*2,2),0),0)</f>
        <v>0</v>
      </c>
      <c r="W1038" s="541" t="n">
        <f aca="false">IF($O1038&gt;$W$4,IF($O1038&gt;4,ROUND($H1038*($O1038+0.5)*2,2),0),0)</f>
        <v>0</v>
      </c>
      <c r="X1038" s="530" t="str">
        <f aca="false">A1038</f>
        <v>RVA</v>
      </c>
      <c r="Y1038" s="533" t="n">
        <f aca="false">IF($D1038=0.4,1.2,IF($D1038=0.6,1.2,IF($D1038=0.8,1.3,IF($D1038=1,1.5,IF($D1038=1.2,1.7,IF($D1038&lt;=2,2,"--"))))))</f>
        <v>1.2</v>
      </c>
      <c r="Z1038" s="542" t="s">
        <v>1151</v>
      </c>
      <c r="AA1038" s="534" t="n">
        <f aca="false">Y1038</f>
        <v>1.2</v>
      </c>
      <c r="AB1038" s="543" t="n">
        <f aca="false">IF($Y1038="--","--",I1038)</f>
        <v>0.866</v>
      </c>
      <c r="AC1038" s="544" t="n">
        <f aca="false">IF($Y1038="--","--",IF(D1038&gt;1.5,0.15,ROUND($D1038*0.1,2)))</f>
        <v>0.04</v>
      </c>
      <c r="AD1038" s="544" t="n">
        <f aca="false">IF($Y1038="--","--",0.15)</f>
        <v>0.15</v>
      </c>
      <c r="AE1038" s="545" t="n">
        <f aca="false">IF($Y1038="--","--",ROUND(AB1038+AC1038+AD1038,2))</f>
        <v>1.06</v>
      </c>
      <c r="AF1038" s="545" t="n">
        <f aca="false">IF($Y1038="--","--",IF($AB1038&lt;=2,$Y1038+1,($Y1038+1)+ROUNDUP($AB1038-2,0)*0.1))</f>
        <v>2.2</v>
      </c>
      <c r="AG1038" s="546" t="n">
        <f aca="false">IF($D1038=0.4,0.92,IF($D1038=0.6,0.68,IF($D1038=0.8,0.74,IF($D1038=1,0.7,IF($D1038=1.2,0.66,IF($D1038=1.5,0.6,IF($D1038&lt;=2,(2.4-(D1038+0.3)),"--")))))))</f>
        <v>0.92</v>
      </c>
      <c r="AH1038" s="547" t="n">
        <f aca="false">IF($Y1038="--","--",IF($AE1038&lt;=$W$4,ROUND(IF($AE1038&lt;1.5,$AE1038*$AF1038*$AG1038,1.5*$AF1038*$AG1038),2),0))</f>
        <v>2.15</v>
      </c>
      <c r="AI1038" s="547" t="n">
        <f aca="false">IF($Y1038="--","--",IF($AE1038&gt;$W$4,ROUND(IF($AE1038&lt;1.5,$AE1038*$AF1038*$AG1038,1.5*$AF1038*$AG1038),2),0))</f>
        <v>0</v>
      </c>
      <c r="AJ1038" s="547" t="n">
        <f aca="false">IF($Y1038="--","--",IF($AE1038&gt;$W$4,ROUND(IF($AE1038&lt;1.5,0,IF($AE1038&gt;3,1.5*$AF1038*$AG1038,($AE1038-1.5)*$AF1038*$AG1038)),2),0))</f>
        <v>0</v>
      </c>
      <c r="AK1038" s="547" t="n">
        <f aca="false">IF($Y1038="--","--",IF($AE1038&gt;$W$4,ROUND(IF($AE1038&lt;3,0,IF($AE1038&gt;4.5,1.5*$AF1038*$AG1038,($AE1038-3)*$AF1038*$AG1038)),2),0))</f>
        <v>0</v>
      </c>
      <c r="AL1038" s="547" t="n">
        <f aca="false">IF($Y1038="--","--",IF($AE1038&gt;$W$4,ROUND(IF($AE1038&lt;4.5,0,IF($AE1038&gt;6,($AE1038-4.5)*$AF1038*$AG1038,($AE1038-4.5)*$AF1038*$AG1038)),2),0))</f>
        <v>0</v>
      </c>
      <c r="AM1038" s="544" t="n">
        <f aca="false">IF($Y1038="--","--",IF($AE1038&gt;$W$4,IF($AE1038&lt;=4,ROUND(($AG1038*4)*($AE1038+0.5)*2,2),0),0))</f>
        <v>0</v>
      </c>
      <c r="AN1038" s="548" t="n">
        <f aca="false">IF($Y1038="--","--",IF($AE1038&gt;$W$4,IF($AE1038&gt;4,ROUND(($AG1038*4)*($AE1038+0.5)*2,2),0),0))</f>
        <v>0</v>
      </c>
      <c r="AO1038" s="530" t="str">
        <f aca="false">A1038</f>
        <v>RVA</v>
      </c>
      <c r="AP1038" s="531" t="str">
        <f aca="false">B1038</f>
        <v>=&gt;</v>
      </c>
      <c r="AQ1038" s="569" t="str">
        <f aca="false">C1038</f>
        <v>RVB</v>
      </c>
      <c r="AR1038" s="533" t="n">
        <f aca="false">D1038</f>
        <v>0.4</v>
      </c>
      <c r="AS1038" s="534" t="str">
        <f aca="false">IF(E1038="x","x","")</f>
        <v/>
      </c>
      <c r="AT1038" s="534" t="str">
        <f aca="false">IF(F1038&gt;0,F1038,"")</f>
        <v/>
      </c>
      <c r="AU1038" s="535" t="n">
        <f aca="false">H1038</f>
        <v>25</v>
      </c>
      <c r="AV1038" s="533" t="n">
        <f aca="false">IF($Y1038="--","--",Y1038+0.2)</f>
        <v>1.4</v>
      </c>
      <c r="AW1038" s="542" t="s">
        <v>1151</v>
      </c>
      <c r="AX1038" s="534" t="n">
        <f aca="false">AV1038</f>
        <v>1.4</v>
      </c>
      <c r="AY1038" s="538" t="n">
        <f aca="false">IF(D1038&gt;2,AU1038,AU1038-AV1038)</f>
        <v>23.6</v>
      </c>
      <c r="AZ1038" s="538" t="n">
        <f aca="false">N1038</f>
        <v>0.1</v>
      </c>
      <c r="BA1038" s="538" t="n">
        <f aca="false">P1038</f>
        <v>1.08</v>
      </c>
      <c r="BB1038" s="537" t="n">
        <f aca="false">IF(F1038=0,IF(ROUND(AY1038*(((N1038*P1038)+(((D1038+M1038*2)/6)*P1038))-ROUND(((D1038+M1038*2)^2)*((PI()*96.379/(4*360))-((SIN((96.379/2)*PI()/180))*(COS((96.379/2)*PI()/180))/4)),4)),2),ROUND(AY1038*(((N1038*P1038)+(((D1038+M1038*2)/4)*P1038))-ROUND(((D1038+M1038*2)^2)*((PI()*120/(4*360))-((SIN((120/2)*PI()/180))*(COS((120/2)*PI()/180))/4)),4)),2)),0)</f>
        <v>4.77</v>
      </c>
      <c r="BC1038" s="549" t="n">
        <f aca="false">IF(F1038&gt;0,ROUND(AY1038*N1038*P1038,2),0)</f>
        <v>0</v>
      </c>
      <c r="BD1038" s="549" t="n">
        <f aca="false">SUM(Q1038:U1038,AH1038:AL1038)</f>
        <v>30.77</v>
      </c>
      <c r="BE1038" s="549" t="n">
        <f aca="false">IF(F1038=0,ROUND((PI()*((D1038+M1038*2)^2)/4)*AY1038,2),ROUND((D1038+M1038*2)*(F1038+M1038*2)*AY1038,2))</f>
        <v>4.27</v>
      </c>
      <c r="BF1038" s="572" t="n">
        <f aca="false">IF(($I1038+M1038-0.15)&lt;=2,($I1038+M1038+0.15),IF(($I1038+M1038)&lt;=3,2.35,($I1038+M1038+0.2)-0.85))</f>
        <v>1.056</v>
      </c>
      <c r="BG1038" s="572" t="n">
        <f aca="false">IF(D1038&gt;2,(I1038-F1038-M1038-0.11),IF(($I1038+M1038)&lt;=2,0,IF(($I1038+M1038)&gt;3,0.85,(I1038+M1038+0.2-BF1038))))</f>
        <v>0</v>
      </c>
      <c r="BH1038" s="572" t="n">
        <f aca="false">IF(D1038&gt;2,ROUND(((1.42+0.4)+(0.91+0.4))*2*BG1038,2),ROUND(AV1038*AX1038*BF1038,2))</f>
        <v>2.07</v>
      </c>
      <c r="BI1038" s="572" t="n">
        <f aca="false">ROUND(((PI()*0.9^2)/4)*BG1038,2)</f>
        <v>0</v>
      </c>
      <c r="BJ1038" s="550" t="n">
        <f aca="false">ROUND(BD1038-BE1038-BH1038-BI1038-BB1038-BC1038,2)</f>
        <v>19.66</v>
      </c>
      <c r="BK1038" s="516"/>
    </row>
    <row r="1039" customFormat="false" ht="14.25" hidden="false" customHeight="false" outlineLevel="0" collapsed="false">
      <c r="A1039" s="530" t="s">
        <v>2060</v>
      </c>
      <c r="B1039" s="531" t="s">
        <v>10</v>
      </c>
      <c r="C1039" s="569" t="s">
        <v>2061</v>
      </c>
      <c r="D1039" s="533" t="n">
        <v>0.4</v>
      </c>
      <c r="E1039" s="534"/>
      <c r="F1039" s="534"/>
      <c r="G1039" s="533" t="s">
        <v>1155</v>
      </c>
      <c r="H1039" s="535" t="n">
        <v>25</v>
      </c>
      <c r="I1039" s="536" t="n">
        <v>0.981000000000001</v>
      </c>
      <c r="J1039" s="536" t="n">
        <v>1.137</v>
      </c>
      <c r="K1039" s="536" t="n">
        <v>0</v>
      </c>
      <c r="L1039" s="537" t="n">
        <f aca="false">ROUND((I1039+J1039)/2,2)</f>
        <v>1.06</v>
      </c>
      <c r="M1039" s="538" t="n">
        <f aca="false">IF(F1039=0,ROUND($D1039*0.1,2),IF(D1039&gt;2.8,0.18,0.15))</f>
        <v>0.04</v>
      </c>
      <c r="N1039" s="538" t="n">
        <f aca="false">IF(F1039=0,IF(ROUND($D1039/4,2),IF(ROUND(($D1039*1.2)/6,2)&lt;0.1,0.1,ROUND(($D1039*1.2)/6,2))),0.5)</f>
        <v>0.1</v>
      </c>
      <c r="O1039" s="537" t="n">
        <f aca="false">L1039+M1039+N1039</f>
        <v>1.2</v>
      </c>
      <c r="P1039" s="537" t="n">
        <f aca="false">IF(O1039&lt;2,(D1039+M1039*2)+0.6,(D1039+M1039*2)+0.6+ROUNDUP(O1039-2,0)*0.1)</f>
        <v>1.08</v>
      </c>
      <c r="Q1039" s="539" t="n">
        <f aca="false">IF($O1039&lt;=$W$4,ROUND(IF($O1039&lt;1.5,$O1039*$H1039*$P1039,1.5*$H1039*$P1039),2),0)</f>
        <v>32.4</v>
      </c>
      <c r="R1039" s="539" t="n">
        <f aca="false">IF($O1039&gt;$W$4,ROUND(IF($O1039&lt;1.5,$O1039*$H1039*$P1039,1.5*$H1039*$P1039),2),0)</f>
        <v>0</v>
      </c>
      <c r="S1039" s="539" t="n">
        <f aca="false">IF($O1039&gt;$W$4,ROUND(IF($O1039&lt;1.5,0,IF($O1039&gt;3,1.5*$H1039*$P1039,($O1039-1.5)*$H1039*$P1039)),2),0)</f>
        <v>0</v>
      </c>
      <c r="T1039" s="539" t="n">
        <f aca="false">IF($O1039&gt;$W$4,ROUND(IF($O1039&lt;3,0,IF($O1039&gt;4.5,1.5*$H1039*$P1039,($O1039-3)*$H1039*$P1039)),2),0)</f>
        <v>0</v>
      </c>
      <c r="U1039" s="539" t="n">
        <f aca="false">IF($O1039&gt;$W$4,ROUND(IF($O1039&lt;4.5,0,IF($O1039&gt;6,($O1039-4.5)*$H1039*$P1039,($O1039-4.5)*$H1039*$P1039)),2),0)</f>
        <v>0</v>
      </c>
      <c r="V1039" s="540" t="n">
        <f aca="false">IF($O1039&gt;$W$4,IF($O1039&lt;=4,ROUND($H1039*($O1039+0.5)*2,2),0),0)</f>
        <v>0</v>
      </c>
      <c r="W1039" s="541" t="n">
        <f aca="false">IF($O1039&gt;$W$4,IF($O1039&gt;4,ROUND($H1039*($O1039+0.5)*2,2),0),0)</f>
        <v>0</v>
      </c>
      <c r="X1039" s="530" t="str">
        <f aca="false">A1039</f>
        <v>RVB</v>
      </c>
      <c r="Y1039" s="533" t="n">
        <f aca="false">IF($D1039=0.4,1.2,IF($D1039=0.6,1.2,IF($D1039=0.8,1.3,IF($D1039=1,1.5,IF($D1039=1.2,1.7,IF($D1039&lt;=2,2,"--"))))))</f>
        <v>1.2</v>
      </c>
      <c r="Z1039" s="542" t="s">
        <v>1151</v>
      </c>
      <c r="AA1039" s="534" t="n">
        <f aca="false">Y1039</f>
        <v>1.2</v>
      </c>
      <c r="AB1039" s="543" t="n">
        <f aca="false">IF($Y1039="--","--",I1039)</f>
        <v>0.981000000000001</v>
      </c>
      <c r="AC1039" s="544" t="n">
        <f aca="false">IF($Y1039="--","--",IF(D1039&gt;1.5,0.15,ROUND($D1039*0.1,2)))</f>
        <v>0.04</v>
      </c>
      <c r="AD1039" s="544" t="n">
        <f aca="false">IF($Y1039="--","--",0.15)</f>
        <v>0.15</v>
      </c>
      <c r="AE1039" s="545" t="n">
        <f aca="false">IF($Y1039="--","--",ROUND(AB1039+AC1039+AD1039,2))</f>
        <v>1.17</v>
      </c>
      <c r="AF1039" s="545" t="n">
        <f aca="false">IF($Y1039="--","--",IF($AB1039&lt;=2,$Y1039+1,($Y1039+1)+ROUNDUP($AB1039-2,0)*0.1))</f>
        <v>2.2</v>
      </c>
      <c r="AG1039" s="546" t="n">
        <f aca="false">IF($D1039=0.4,0.92,IF($D1039=0.6,0.68,IF($D1039=0.8,0.74,IF($D1039=1,0.7,IF($D1039=1.2,0.66,IF($D1039=1.5,0.6,IF($D1039&lt;=2,(2.4-(D1039+0.3)),"--")))))))</f>
        <v>0.92</v>
      </c>
      <c r="AH1039" s="547" t="n">
        <f aca="false">IF($Y1039="--","--",IF($AE1039&lt;=$W$4,ROUND(IF($AE1039&lt;1.5,$AE1039*$AF1039*$AG1039,1.5*$AF1039*$AG1039),2),0))</f>
        <v>2.37</v>
      </c>
      <c r="AI1039" s="547" t="n">
        <f aca="false">IF($Y1039="--","--",IF($AE1039&gt;$W$4,ROUND(IF($AE1039&lt;1.5,$AE1039*$AF1039*$AG1039,1.5*$AF1039*$AG1039),2),0))</f>
        <v>0</v>
      </c>
      <c r="AJ1039" s="547" t="n">
        <f aca="false">IF($Y1039="--","--",IF($AE1039&gt;$W$4,ROUND(IF($AE1039&lt;1.5,0,IF($AE1039&gt;3,1.5*$AF1039*$AG1039,($AE1039-1.5)*$AF1039*$AG1039)),2),0))</f>
        <v>0</v>
      </c>
      <c r="AK1039" s="547" t="n">
        <f aca="false">IF($Y1039="--","--",IF($AE1039&gt;$W$4,ROUND(IF($AE1039&lt;3,0,IF($AE1039&gt;4.5,1.5*$AF1039*$AG1039,($AE1039-3)*$AF1039*$AG1039)),2),0))</f>
        <v>0</v>
      </c>
      <c r="AL1039" s="547" t="n">
        <f aca="false">IF($Y1039="--","--",IF($AE1039&gt;$W$4,ROUND(IF($AE1039&lt;4.5,0,IF($AE1039&gt;6,($AE1039-4.5)*$AF1039*$AG1039,($AE1039-4.5)*$AF1039*$AG1039)),2),0))</f>
        <v>0</v>
      </c>
      <c r="AM1039" s="544" t="n">
        <f aca="false">IF($Y1039="--","--",IF($AE1039&gt;$W$4,IF($AE1039&lt;=4,ROUND(($AG1039*4)*($AE1039+0.5)*2,2),0),0))</f>
        <v>0</v>
      </c>
      <c r="AN1039" s="548" t="n">
        <f aca="false">IF($Y1039="--","--",IF($AE1039&gt;$W$4,IF($AE1039&gt;4,ROUND(($AG1039*4)*($AE1039+0.5)*2,2),0),0))</f>
        <v>0</v>
      </c>
      <c r="AO1039" s="530" t="str">
        <f aca="false">A1039</f>
        <v>RVB</v>
      </c>
      <c r="AP1039" s="531" t="str">
        <f aca="false">B1039</f>
        <v>=&gt;</v>
      </c>
      <c r="AQ1039" s="569" t="str">
        <f aca="false">C1039</f>
        <v>RVC</v>
      </c>
      <c r="AR1039" s="533" t="n">
        <f aca="false">D1039</f>
        <v>0.4</v>
      </c>
      <c r="AS1039" s="534" t="str">
        <f aca="false">IF(E1039="x","x","")</f>
        <v/>
      </c>
      <c r="AT1039" s="534" t="str">
        <f aca="false">IF(F1039&gt;0,F1039,"")</f>
        <v/>
      </c>
      <c r="AU1039" s="535" t="n">
        <f aca="false">H1039</f>
        <v>25</v>
      </c>
      <c r="AV1039" s="533" t="n">
        <f aca="false">IF($Y1039="--","--",Y1039+0.2)</f>
        <v>1.4</v>
      </c>
      <c r="AW1039" s="542" t="s">
        <v>1151</v>
      </c>
      <c r="AX1039" s="534" t="n">
        <f aca="false">AV1039</f>
        <v>1.4</v>
      </c>
      <c r="AY1039" s="538" t="n">
        <f aca="false">IF(D1039&gt;2,AU1039,AU1039-AV1039)</f>
        <v>23.6</v>
      </c>
      <c r="AZ1039" s="538" t="n">
        <f aca="false">N1039</f>
        <v>0.1</v>
      </c>
      <c r="BA1039" s="538" t="n">
        <f aca="false">P1039</f>
        <v>1.08</v>
      </c>
      <c r="BB1039" s="537" t="n">
        <f aca="false">IF(F1039=0,IF(ROUND(AY1039*(((N1039*P1039)+(((D1039+M1039*2)/6)*P1039))-ROUND(((D1039+M1039*2)^2)*((PI()*96.379/(4*360))-((SIN((96.379/2)*PI()/180))*(COS((96.379/2)*PI()/180))/4)),4)),2),ROUND(AY1039*(((N1039*P1039)+(((D1039+M1039*2)/4)*P1039))-ROUND(((D1039+M1039*2)^2)*((PI()*120/(4*360))-((SIN((120/2)*PI()/180))*(COS((120/2)*PI()/180))/4)),4)),2)),0)</f>
        <v>4.77</v>
      </c>
      <c r="BC1039" s="549" t="n">
        <f aca="false">IF(F1039&gt;0,ROUND(AY1039*N1039*P1039,2),0)</f>
        <v>0</v>
      </c>
      <c r="BD1039" s="549" t="n">
        <f aca="false">SUM(Q1039:U1039,AH1039:AL1039)</f>
        <v>34.77</v>
      </c>
      <c r="BE1039" s="549" t="n">
        <f aca="false">IF(F1039=0,ROUND((PI()*((D1039+M1039*2)^2)/4)*AY1039,2),ROUND((D1039+M1039*2)*(F1039+M1039*2)*AY1039,2))</f>
        <v>4.27</v>
      </c>
      <c r="BF1039" s="572" t="n">
        <f aca="false">IF(($I1039+M1039-0.15)&lt;=2,($I1039+M1039+0.15),IF(($I1039+M1039)&lt;=3,2.35,($I1039+M1039+0.2)-0.85))</f>
        <v>1.171</v>
      </c>
      <c r="BG1039" s="572" t="n">
        <f aca="false">IF(D1039&gt;2,(I1039-F1039-M1039-0.11),IF(($I1039+M1039)&lt;=2,0,IF(($I1039+M1039)&gt;3,0.85,(I1039+M1039+0.2-BF1039))))</f>
        <v>0</v>
      </c>
      <c r="BH1039" s="572" t="n">
        <f aca="false">IF(D1039&gt;2,ROUND(((1.42+0.4)+(0.91+0.4))*2*BG1039,2),ROUND(AV1039*AX1039*BF1039,2))</f>
        <v>2.3</v>
      </c>
      <c r="BI1039" s="572" t="n">
        <f aca="false">ROUND(((PI()*0.9^2)/4)*BG1039,2)</f>
        <v>0</v>
      </c>
      <c r="BJ1039" s="550" t="n">
        <f aca="false">ROUND(BD1039-BE1039-BH1039-BI1039-BB1039-BC1039,2)</f>
        <v>23.43</v>
      </c>
      <c r="BK1039" s="516"/>
    </row>
    <row r="1040" customFormat="false" ht="14.25" hidden="false" customHeight="false" outlineLevel="0" collapsed="false">
      <c r="A1040" s="530" t="s">
        <v>2061</v>
      </c>
      <c r="B1040" s="531" t="s">
        <v>10</v>
      </c>
      <c r="C1040" s="569" t="s">
        <v>2062</v>
      </c>
      <c r="D1040" s="533" t="n">
        <v>0.4</v>
      </c>
      <c r="E1040" s="534"/>
      <c r="F1040" s="534"/>
      <c r="G1040" s="533" t="s">
        <v>1150</v>
      </c>
      <c r="H1040" s="535" t="n">
        <v>27</v>
      </c>
      <c r="I1040" s="536" t="n">
        <v>1.137</v>
      </c>
      <c r="J1040" s="536" t="n">
        <v>1.2692</v>
      </c>
      <c r="K1040" s="536" t="n">
        <v>0</v>
      </c>
      <c r="L1040" s="537" t="n">
        <f aca="false">ROUND((I1040+J1040)/2,2)</f>
        <v>1.2</v>
      </c>
      <c r="M1040" s="538" t="n">
        <f aca="false">IF(F1040=0,ROUND($D1040*0.1,2),IF(D1040&gt;2.8,0.18,0.15))</f>
        <v>0.04</v>
      </c>
      <c r="N1040" s="538" t="n">
        <f aca="false">IF(F1040=0,IF(ROUND($D1040/4,2),IF(ROUND(($D1040*1.2)/6,2)&lt;0.1,0.1,ROUND(($D1040*1.2)/6,2))),0.5)</f>
        <v>0.1</v>
      </c>
      <c r="O1040" s="537" t="n">
        <f aca="false">L1040+M1040+N1040</f>
        <v>1.34</v>
      </c>
      <c r="P1040" s="537" t="n">
        <f aca="false">IF(O1040&lt;2,(D1040+M1040*2)+0.6,(D1040+M1040*2)+0.6+ROUNDUP(O1040-2,0)*0.1)</f>
        <v>1.08</v>
      </c>
      <c r="Q1040" s="539" t="n">
        <f aca="false">IF($O1040&lt;=$W$4,ROUND(IF($O1040&lt;1.5,$O1040*$H1040*$P1040,1.5*$H1040*$P1040),2),0)</f>
        <v>39.07</v>
      </c>
      <c r="R1040" s="539" t="n">
        <f aca="false">IF($O1040&gt;$W$4,ROUND(IF($O1040&lt;1.5,$O1040*$H1040*$P1040,1.5*$H1040*$P1040),2),0)</f>
        <v>0</v>
      </c>
      <c r="S1040" s="539" t="n">
        <f aca="false">IF($O1040&gt;$W$4,ROUND(IF($O1040&lt;1.5,0,IF($O1040&gt;3,1.5*$H1040*$P1040,($O1040-1.5)*$H1040*$P1040)),2),0)</f>
        <v>0</v>
      </c>
      <c r="T1040" s="539" t="n">
        <f aca="false">IF($O1040&gt;$W$4,ROUND(IF($O1040&lt;3,0,IF($O1040&gt;4.5,1.5*$H1040*$P1040,($O1040-3)*$H1040*$P1040)),2),0)</f>
        <v>0</v>
      </c>
      <c r="U1040" s="539" t="n">
        <f aca="false">IF($O1040&gt;$W$4,ROUND(IF($O1040&lt;4.5,0,IF($O1040&gt;6,($O1040-4.5)*$H1040*$P1040,($O1040-4.5)*$H1040*$P1040)),2),0)</f>
        <v>0</v>
      </c>
      <c r="V1040" s="540" t="n">
        <f aca="false">IF($O1040&gt;$W$4,IF($O1040&lt;=4,ROUND($H1040*($O1040+0.5)*2,2),0),0)</f>
        <v>0</v>
      </c>
      <c r="W1040" s="541" t="n">
        <f aca="false">IF($O1040&gt;$W$4,IF($O1040&gt;4,ROUND($H1040*($O1040+0.5)*2,2),0),0)</f>
        <v>0</v>
      </c>
      <c r="X1040" s="530" t="str">
        <f aca="false">A1040</f>
        <v>RVC</v>
      </c>
      <c r="Y1040" s="533" t="n">
        <f aca="false">IF($D1040=0.4,1.2,IF($D1040=0.6,1.2,IF($D1040=0.8,1.3,IF($D1040=1,1.5,IF($D1040=1.2,1.7,IF($D1040&lt;=2,2,"--"))))))</f>
        <v>1.2</v>
      </c>
      <c r="Z1040" s="542" t="s">
        <v>1151</v>
      </c>
      <c r="AA1040" s="534" t="n">
        <f aca="false">Y1040</f>
        <v>1.2</v>
      </c>
      <c r="AB1040" s="543" t="n">
        <f aca="false">IF($Y1040="--","--",I1040)</f>
        <v>1.137</v>
      </c>
      <c r="AC1040" s="544" t="n">
        <f aca="false">IF($Y1040="--","--",IF(D1040&gt;1.5,0.15,ROUND($D1040*0.1,2)))</f>
        <v>0.04</v>
      </c>
      <c r="AD1040" s="544" t="n">
        <f aca="false">IF($Y1040="--","--",0.15)</f>
        <v>0.15</v>
      </c>
      <c r="AE1040" s="545" t="n">
        <f aca="false">IF($Y1040="--","--",ROUND(AB1040+AC1040+AD1040,2))</f>
        <v>1.33</v>
      </c>
      <c r="AF1040" s="545" t="n">
        <f aca="false">IF($Y1040="--","--",IF($AB1040&lt;=2,$Y1040+1,($Y1040+1)+ROUNDUP($AB1040-2,0)*0.1))</f>
        <v>2.2</v>
      </c>
      <c r="AG1040" s="546" t="n">
        <f aca="false">IF($D1040=0.4,0.92,IF($D1040=0.6,0.68,IF($D1040=0.8,0.74,IF($D1040=1,0.7,IF($D1040=1.2,0.66,IF($D1040=1.5,0.6,IF($D1040&lt;=2,(2.4-(D1040+0.3)),"--")))))))</f>
        <v>0.92</v>
      </c>
      <c r="AH1040" s="547" t="n">
        <f aca="false">IF($Y1040="--","--",IF($AE1040&lt;=$W$4,ROUND(IF($AE1040&lt;1.5,$AE1040*$AF1040*$AG1040,1.5*$AF1040*$AG1040),2),0))</f>
        <v>2.69</v>
      </c>
      <c r="AI1040" s="547" t="n">
        <f aca="false">IF($Y1040="--","--",IF($AE1040&gt;$W$4,ROUND(IF($AE1040&lt;1.5,$AE1040*$AF1040*$AG1040,1.5*$AF1040*$AG1040),2),0))</f>
        <v>0</v>
      </c>
      <c r="AJ1040" s="547" t="n">
        <f aca="false">IF($Y1040="--","--",IF($AE1040&gt;$W$4,ROUND(IF($AE1040&lt;1.5,0,IF($AE1040&gt;3,1.5*$AF1040*$AG1040,($AE1040-1.5)*$AF1040*$AG1040)),2),0))</f>
        <v>0</v>
      </c>
      <c r="AK1040" s="547" t="n">
        <f aca="false">IF($Y1040="--","--",IF($AE1040&gt;$W$4,ROUND(IF($AE1040&lt;3,0,IF($AE1040&gt;4.5,1.5*$AF1040*$AG1040,($AE1040-3)*$AF1040*$AG1040)),2),0))</f>
        <v>0</v>
      </c>
      <c r="AL1040" s="547" t="n">
        <f aca="false">IF($Y1040="--","--",IF($AE1040&gt;$W$4,ROUND(IF($AE1040&lt;4.5,0,IF($AE1040&gt;6,($AE1040-4.5)*$AF1040*$AG1040,($AE1040-4.5)*$AF1040*$AG1040)),2),0))</f>
        <v>0</v>
      </c>
      <c r="AM1040" s="544" t="n">
        <f aca="false">IF($Y1040="--","--",IF($AE1040&gt;$W$4,IF($AE1040&lt;=4,ROUND(($AG1040*4)*($AE1040+0.5)*2,2),0),0))</f>
        <v>0</v>
      </c>
      <c r="AN1040" s="548" t="n">
        <f aca="false">IF($Y1040="--","--",IF($AE1040&gt;$W$4,IF($AE1040&gt;4,ROUND(($AG1040*4)*($AE1040+0.5)*2,2),0),0))</f>
        <v>0</v>
      </c>
      <c r="AO1040" s="530" t="str">
        <f aca="false">A1040</f>
        <v>RVC</v>
      </c>
      <c r="AP1040" s="531" t="str">
        <f aca="false">B1040</f>
        <v>=&gt;</v>
      </c>
      <c r="AQ1040" s="569" t="str">
        <f aca="false">C1040</f>
        <v>RVD</v>
      </c>
      <c r="AR1040" s="533" t="n">
        <f aca="false">D1040</f>
        <v>0.4</v>
      </c>
      <c r="AS1040" s="534" t="str">
        <f aca="false">IF(E1040="x","x","")</f>
        <v/>
      </c>
      <c r="AT1040" s="534" t="str">
        <f aca="false">IF(F1040&gt;0,F1040,"")</f>
        <v/>
      </c>
      <c r="AU1040" s="535" t="n">
        <f aca="false">H1040</f>
        <v>27</v>
      </c>
      <c r="AV1040" s="533" t="n">
        <f aca="false">IF($Y1040="--","--",Y1040+0.2)</f>
        <v>1.4</v>
      </c>
      <c r="AW1040" s="542" t="s">
        <v>1151</v>
      </c>
      <c r="AX1040" s="534" t="n">
        <f aca="false">AV1040</f>
        <v>1.4</v>
      </c>
      <c r="AY1040" s="538" t="n">
        <f aca="false">IF(D1040&gt;2,AU1040,AU1040-AV1040)</f>
        <v>25.6</v>
      </c>
      <c r="AZ1040" s="538" t="n">
        <f aca="false">N1040</f>
        <v>0.1</v>
      </c>
      <c r="BA1040" s="538" t="n">
        <f aca="false">P1040</f>
        <v>1.08</v>
      </c>
      <c r="BB1040" s="537" t="n">
        <f aca="false">IF(F1040=0,IF(ROUND(AY1040*(((N1040*P1040)+(((D1040+M1040*2)/6)*P1040))-ROUND(((D1040+M1040*2)^2)*((PI()*96.379/(4*360))-((SIN((96.379/2)*PI()/180))*(COS((96.379/2)*PI()/180))/4)),4)),2),ROUND(AY1040*(((N1040*P1040)+(((D1040+M1040*2)/4)*P1040))-ROUND(((D1040+M1040*2)^2)*((PI()*120/(4*360))-((SIN((120/2)*PI()/180))*(COS((120/2)*PI()/180))/4)),4)),2)),0)</f>
        <v>5.18</v>
      </c>
      <c r="BC1040" s="549" t="n">
        <f aca="false">IF(F1040&gt;0,ROUND(AY1040*N1040*P1040,2),0)</f>
        <v>0</v>
      </c>
      <c r="BD1040" s="549" t="n">
        <f aca="false">SUM(Q1040:U1040,AH1040:AL1040)</f>
        <v>41.76</v>
      </c>
      <c r="BE1040" s="549" t="n">
        <f aca="false">IF(F1040=0,ROUND((PI()*((D1040+M1040*2)^2)/4)*AY1040,2),ROUND((D1040+M1040*2)*(F1040+M1040*2)*AY1040,2))</f>
        <v>4.63</v>
      </c>
      <c r="BF1040" s="572" t="n">
        <f aca="false">IF(($I1040+M1040-0.15)&lt;=2,($I1040+M1040+0.15),IF(($I1040+M1040)&lt;=3,2.35,($I1040+M1040+0.2)-0.85))</f>
        <v>1.327</v>
      </c>
      <c r="BG1040" s="572" t="n">
        <f aca="false">IF(D1040&gt;2,(I1040-F1040-M1040-0.11),IF(($I1040+M1040)&lt;=2,0,IF(($I1040+M1040)&gt;3,0.85,(I1040+M1040+0.2-BF1040))))</f>
        <v>0</v>
      </c>
      <c r="BH1040" s="572" t="n">
        <f aca="false">IF(D1040&gt;2,ROUND(((1.42+0.4)+(0.91+0.4))*2*BG1040,2),ROUND(AV1040*AX1040*BF1040,2))</f>
        <v>2.6</v>
      </c>
      <c r="BI1040" s="572" t="n">
        <f aca="false">ROUND(((PI()*0.9^2)/4)*BG1040,2)</f>
        <v>0</v>
      </c>
      <c r="BJ1040" s="550" t="n">
        <f aca="false">ROUND(BD1040-BE1040-BH1040-BI1040-BB1040-BC1040,2)</f>
        <v>29.35</v>
      </c>
      <c r="BK1040" s="516"/>
    </row>
    <row r="1041" customFormat="false" ht="14.25" hidden="false" customHeight="false" outlineLevel="0" collapsed="false">
      <c r="A1041" s="530" t="s">
        <v>2062</v>
      </c>
      <c r="B1041" s="531" t="s">
        <v>10</v>
      </c>
      <c r="C1041" s="569" t="s">
        <v>2058</v>
      </c>
      <c r="D1041" s="533" t="n">
        <v>0.4</v>
      </c>
      <c r="E1041" s="534"/>
      <c r="F1041" s="534"/>
      <c r="G1041" s="533" t="s">
        <v>1150</v>
      </c>
      <c r="H1041" s="535" t="n">
        <v>26</v>
      </c>
      <c r="I1041" s="536" t="n">
        <v>1.2692</v>
      </c>
      <c r="J1041" s="536" t="n">
        <v>1.4499</v>
      </c>
      <c r="K1041" s="536" t="n">
        <v>0.3</v>
      </c>
      <c r="L1041" s="537" t="n">
        <f aca="false">ROUND((I1041+J1041)/2,2)</f>
        <v>1.36</v>
      </c>
      <c r="M1041" s="538" t="n">
        <f aca="false">IF(F1041=0,ROUND($D1041*0.1,2),IF(D1041&gt;2.8,0.18,0.15))</f>
        <v>0.04</v>
      </c>
      <c r="N1041" s="538" t="n">
        <f aca="false">IF(F1041=0,IF(ROUND($D1041/4,2),IF(ROUND(($D1041*1.2)/6,2)&lt;0.1,0.1,ROUND(($D1041*1.2)/6,2))),0.5)</f>
        <v>0.1</v>
      </c>
      <c r="O1041" s="537" t="n">
        <f aca="false">L1041+M1041+N1041</f>
        <v>1.5</v>
      </c>
      <c r="P1041" s="537" t="n">
        <f aca="false">IF(O1041&lt;2,(D1041+M1041*2)+0.6,(D1041+M1041*2)+0.6+ROUNDUP(O1041-2,0)*0.1)</f>
        <v>1.08</v>
      </c>
      <c r="Q1041" s="539" t="n">
        <f aca="false">IF($O1041&lt;=$W$4,ROUND(IF($O1041&lt;1.5,$O1041*$H1041*$P1041,1.5*$H1041*$P1041),2),0)</f>
        <v>42.12</v>
      </c>
      <c r="R1041" s="539" t="n">
        <f aca="false">IF($O1041&gt;$W$4,ROUND(IF($O1041&lt;1.5,$O1041*$H1041*$P1041,1.5*$H1041*$P1041),2),0)</f>
        <v>0</v>
      </c>
      <c r="S1041" s="539" t="n">
        <f aca="false">IF($O1041&gt;$W$4,ROUND(IF($O1041&lt;1.5,0,IF($O1041&gt;3,1.5*$H1041*$P1041,($O1041-1.5)*$H1041*$P1041)),2),0)</f>
        <v>0</v>
      </c>
      <c r="T1041" s="539" t="n">
        <f aca="false">IF($O1041&gt;$W$4,ROUND(IF($O1041&lt;3,0,IF($O1041&gt;4.5,1.5*$H1041*$P1041,($O1041-3)*$H1041*$P1041)),2),0)</f>
        <v>0</v>
      </c>
      <c r="U1041" s="539" t="n">
        <f aca="false">IF($O1041&gt;$W$4,ROUND(IF($O1041&lt;4.5,0,IF($O1041&gt;6,($O1041-4.5)*$H1041*$P1041,($O1041-4.5)*$H1041*$P1041)),2),0)</f>
        <v>0</v>
      </c>
      <c r="V1041" s="540" t="n">
        <f aca="false">IF($O1041&gt;$W$4,IF($O1041&lt;=4,ROUND($H1041*($O1041+0.5)*2,2),0),0)</f>
        <v>0</v>
      </c>
      <c r="W1041" s="541" t="n">
        <f aca="false">IF($O1041&gt;$W$4,IF($O1041&gt;4,ROUND($H1041*($O1041+0.5)*2,2),0),0)</f>
        <v>0</v>
      </c>
      <c r="X1041" s="530" t="str">
        <f aca="false">A1041</f>
        <v>RVD</v>
      </c>
      <c r="Y1041" s="533" t="n">
        <f aca="false">IF($D1041=0.4,1.2,IF($D1041=0.6,1.2,IF($D1041=0.8,1.3,IF($D1041=1,1.5,IF($D1041=1.2,1.7,IF($D1041&lt;=2,2,"--"))))))</f>
        <v>1.2</v>
      </c>
      <c r="Z1041" s="542" t="s">
        <v>1151</v>
      </c>
      <c r="AA1041" s="534" t="n">
        <f aca="false">Y1041</f>
        <v>1.2</v>
      </c>
      <c r="AB1041" s="543" t="n">
        <f aca="false">IF($Y1041="--","--",I1041)</f>
        <v>1.2692</v>
      </c>
      <c r="AC1041" s="544" t="n">
        <f aca="false">IF($Y1041="--","--",IF(D1041&gt;1.5,0.15,ROUND($D1041*0.1,2)))</f>
        <v>0.04</v>
      </c>
      <c r="AD1041" s="544" t="n">
        <f aca="false">IF($Y1041="--","--",0.15)</f>
        <v>0.15</v>
      </c>
      <c r="AE1041" s="545" t="n">
        <f aca="false">IF($Y1041="--","--",ROUND(AB1041+AC1041+AD1041,2))</f>
        <v>1.46</v>
      </c>
      <c r="AF1041" s="545" t="n">
        <f aca="false">IF($Y1041="--","--",IF($AB1041&lt;=2,$Y1041+1,($Y1041+1)+ROUNDUP($AB1041-2,0)*0.1))</f>
        <v>2.2</v>
      </c>
      <c r="AG1041" s="546" t="n">
        <f aca="false">IF($D1041=0.4,0.92,IF($D1041=0.6,0.68,IF($D1041=0.8,0.74,IF($D1041=1,0.7,IF($D1041=1.2,0.66,IF($D1041=1.5,0.6,IF($D1041&lt;=2,(2.4-(D1041+0.3)),"--")))))))</f>
        <v>0.92</v>
      </c>
      <c r="AH1041" s="547" t="n">
        <f aca="false">IF($Y1041="--","--",IF($AE1041&lt;=$W$4,ROUND(IF($AE1041&lt;1.5,$AE1041*$AF1041*$AG1041,1.5*$AF1041*$AG1041),2),0))</f>
        <v>2.96</v>
      </c>
      <c r="AI1041" s="547" t="n">
        <f aca="false">IF($Y1041="--","--",IF($AE1041&gt;$W$4,ROUND(IF($AE1041&lt;1.5,$AE1041*$AF1041*$AG1041,1.5*$AF1041*$AG1041),2),0))</f>
        <v>0</v>
      </c>
      <c r="AJ1041" s="547" t="n">
        <f aca="false">IF($Y1041="--","--",IF($AE1041&gt;$W$4,ROUND(IF($AE1041&lt;1.5,0,IF($AE1041&gt;3,1.5*$AF1041*$AG1041,($AE1041-1.5)*$AF1041*$AG1041)),2),0))</f>
        <v>0</v>
      </c>
      <c r="AK1041" s="547" t="n">
        <f aca="false">IF($Y1041="--","--",IF($AE1041&gt;$W$4,ROUND(IF($AE1041&lt;3,0,IF($AE1041&gt;4.5,1.5*$AF1041*$AG1041,($AE1041-3)*$AF1041*$AG1041)),2),0))</f>
        <v>0</v>
      </c>
      <c r="AL1041" s="547" t="n">
        <f aca="false">IF($Y1041="--","--",IF($AE1041&gt;$W$4,ROUND(IF($AE1041&lt;4.5,0,IF($AE1041&gt;6,($AE1041-4.5)*$AF1041*$AG1041,($AE1041-4.5)*$AF1041*$AG1041)),2),0))</f>
        <v>0</v>
      </c>
      <c r="AM1041" s="544" t="n">
        <f aca="false">IF($Y1041="--","--",IF($AE1041&gt;$W$4,IF($AE1041&lt;=4,ROUND(($AG1041*4)*($AE1041+0.5)*2,2),0),0))</f>
        <v>0</v>
      </c>
      <c r="AN1041" s="548" t="n">
        <f aca="false">IF($Y1041="--","--",IF($AE1041&gt;$W$4,IF($AE1041&gt;4,ROUND(($AG1041*4)*($AE1041+0.5)*2,2),0),0))</f>
        <v>0</v>
      </c>
      <c r="AO1041" s="530" t="str">
        <f aca="false">A1041</f>
        <v>RVD</v>
      </c>
      <c r="AP1041" s="531" t="str">
        <f aca="false">B1041</f>
        <v>=&gt;</v>
      </c>
      <c r="AQ1041" s="569" t="str">
        <f aca="false">C1041</f>
        <v>RV</v>
      </c>
      <c r="AR1041" s="533" t="n">
        <f aca="false">D1041</f>
        <v>0.4</v>
      </c>
      <c r="AS1041" s="534" t="str">
        <f aca="false">IF(E1041="x","x","")</f>
        <v/>
      </c>
      <c r="AT1041" s="534" t="str">
        <f aca="false">IF(F1041&gt;0,F1041,"")</f>
        <v/>
      </c>
      <c r="AU1041" s="535" t="n">
        <f aca="false">H1041</f>
        <v>26</v>
      </c>
      <c r="AV1041" s="533" t="n">
        <f aca="false">IF($Y1041="--","--",Y1041+0.2)</f>
        <v>1.4</v>
      </c>
      <c r="AW1041" s="542" t="s">
        <v>1151</v>
      </c>
      <c r="AX1041" s="534" t="n">
        <f aca="false">AV1041</f>
        <v>1.4</v>
      </c>
      <c r="AY1041" s="538" t="n">
        <f aca="false">IF(D1041&gt;2,AU1041,AU1041-AV1041)</f>
        <v>24.6</v>
      </c>
      <c r="AZ1041" s="538" t="n">
        <f aca="false">N1041</f>
        <v>0.1</v>
      </c>
      <c r="BA1041" s="538" t="n">
        <f aca="false">P1041</f>
        <v>1.08</v>
      </c>
      <c r="BB1041" s="537" t="n">
        <f aca="false">IF(F1041=0,IF(ROUND(AY1041*(((N1041*P1041)+(((D1041+M1041*2)/6)*P1041))-ROUND(((D1041+M1041*2)^2)*((PI()*96.379/(4*360))-((SIN((96.379/2)*PI()/180))*(COS((96.379/2)*PI()/180))/4)),4)),2),ROUND(AY1041*(((N1041*P1041)+(((D1041+M1041*2)/4)*P1041))-ROUND(((D1041+M1041*2)^2)*((PI()*120/(4*360))-((SIN((120/2)*PI()/180))*(COS((120/2)*PI()/180))/4)),4)),2)),0)</f>
        <v>4.97</v>
      </c>
      <c r="BC1041" s="549" t="n">
        <f aca="false">IF(F1041&gt;0,ROUND(AY1041*N1041*P1041,2),0)</f>
        <v>0</v>
      </c>
      <c r="BD1041" s="549" t="n">
        <f aca="false">SUM(Q1041:U1041,AH1041:AL1041)</f>
        <v>45.08</v>
      </c>
      <c r="BE1041" s="549" t="n">
        <f aca="false">IF(F1041=0,ROUND((PI()*((D1041+M1041*2)^2)/4)*AY1041,2),ROUND((D1041+M1041*2)*(F1041+M1041*2)*AY1041,2))</f>
        <v>4.45</v>
      </c>
      <c r="BF1041" s="572" t="n">
        <f aca="false">IF(($I1041+M1041-0.15)&lt;=2,($I1041+M1041+0.15),IF(($I1041+M1041)&lt;=3,2.35,($I1041+M1041+0.2)-0.85))</f>
        <v>1.4592</v>
      </c>
      <c r="BG1041" s="572" t="n">
        <f aca="false">IF(D1041&gt;2,(I1041-F1041-M1041-0.11),IF(($I1041+M1041)&lt;=2,0,IF(($I1041+M1041)&gt;3,0.85,(I1041+M1041+0.2-BF1041))))</f>
        <v>0</v>
      </c>
      <c r="BH1041" s="572" t="n">
        <f aca="false">IF(D1041&gt;2,ROUND(((1.42+0.4)+(0.91+0.4))*2*BG1041,2),ROUND(AV1041*AX1041*BF1041,2))</f>
        <v>2.86</v>
      </c>
      <c r="BI1041" s="572" t="n">
        <f aca="false">ROUND(((PI()*0.9^2)/4)*BG1041,2)</f>
        <v>0</v>
      </c>
      <c r="BJ1041" s="550" t="n">
        <f aca="false">ROUND(BD1041-BE1041-BH1041-BI1041-BB1041-BC1041,2)</f>
        <v>32.8</v>
      </c>
      <c r="BK1041" s="516"/>
    </row>
    <row r="1042" customFormat="false" ht="14.25" hidden="false" customHeight="false" outlineLevel="0" collapsed="false">
      <c r="A1042" s="503"/>
      <c r="B1042" s="504"/>
      <c r="C1042" s="604"/>
      <c r="D1042" s="505"/>
      <c r="E1042" s="505"/>
      <c r="F1042" s="505"/>
      <c r="G1042" s="505"/>
      <c r="H1042" s="507"/>
      <c r="I1042" s="508"/>
      <c r="J1042" s="508"/>
      <c r="K1042" s="508"/>
      <c r="L1042" s="509"/>
      <c r="M1042" s="510"/>
      <c r="N1042" s="510"/>
      <c r="O1042" s="509"/>
      <c r="P1042" s="509"/>
      <c r="Q1042" s="511"/>
      <c r="R1042" s="511"/>
      <c r="S1042" s="511"/>
      <c r="T1042" s="511"/>
      <c r="U1042" s="511"/>
      <c r="V1042" s="512"/>
      <c r="W1042" s="513"/>
      <c r="X1042" s="503"/>
      <c r="Y1042" s="505"/>
      <c r="Z1042" s="551"/>
      <c r="AA1042" s="505"/>
      <c r="AB1042" s="552"/>
      <c r="AC1042" s="553"/>
      <c r="AD1042" s="553"/>
      <c r="AE1042" s="554"/>
      <c r="AF1042" s="554"/>
      <c r="AG1042" s="551"/>
      <c r="AH1042" s="555"/>
      <c r="AI1042" s="555"/>
      <c r="AJ1042" s="555"/>
      <c r="AK1042" s="555"/>
      <c r="AL1042" s="555"/>
      <c r="AM1042" s="553"/>
      <c r="AN1042" s="556"/>
      <c r="AO1042" s="503"/>
      <c r="AP1042" s="504"/>
      <c r="AQ1042" s="604"/>
      <c r="AR1042" s="505"/>
      <c r="AS1042" s="505"/>
      <c r="AT1042" s="505"/>
      <c r="AU1042" s="507"/>
      <c r="AV1042" s="505"/>
      <c r="AW1042" s="551"/>
      <c r="AX1042" s="505"/>
      <c r="AY1042" s="510"/>
      <c r="AZ1042" s="510"/>
      <c r="BA1042" s="510"/>
      <c r="BB1042" s="509"/>
      <c r="BC1042" s="509"/>
      <c r="BD1042" s="509"/>
      <c r="BE1042" s="509"/>
      <c r="BF1042" s="511"/>
      <c r="BG1042" s="511"/>
      <c r="BH1042" s="511"/>
      <c r="BI1042" s="511"/>
      <c r="BJ1042" s="515"/>
      <c r="BK1042" s="516"/>
    </row>
    <row r="1043" s="456" customFormat="true" ht="14.25" hidden="false" customHeight="false" outlineLevel="0" collapsed="false">
      <c r="A1043" s="517" t="s">
        <v>2063</v>
      </c>
      <c r="B1043" s="504"/>
      <c r="C1043" s="504"/>
      <c r="D1043" s="505"/>
      <c r="E1043" s="505"/>
      <c r="F1043" s="505"/>
      <c r="G1043" s="506"/>
      <c r="H1043" s="507"/>
      <c r="I1043" s="508"/>
      <c r="J1043" s="508"/>
      <c r="K1043" s="508"/>
      <c r="L1043" s="509"/>
      <c r="M1043" s="510"/>
      <c r="N1043" s="510"/>
      <c r="O1043" s="509"/>
      <c r="P1043" s="509"/>
      <c r="Q1043" s="511"/>
      <c r="R1043" s="511"/>
      <c r="S1043" s="511"/>
      <c r="T1043" s="511"/>
      <c r="U1043" s="511"/>
      <c r="V1043" s="512"/>
      <c r="W1043" s="513"/>
      <c r="X1043" s="518" t="str">
        <f aca="false">$A1043</f>
        <v>BACIA RW - BACIA ROMANA (W)</v>
      </c>
      <c r="Y1043" s="505"/>
      <c r="Z1043" s="551"/>
      <c r="AA1043" s="505"/>
      <c r="AB1043" s="552"/>
      <c r="AC1043" s="553"/>
      <c r="AD1043" s="553"/>
      <c r="AE1043" s="554"/>
      <c r="AF1043" s="554"/>
      <c r="AG1043" s="551"/>
      <c r="AH1043" s="555"/>
      <c r="AI1043" s="555"/>
      <c r="AJ1043" s="555"/>
      <c r="AK1043" s="555"/>
      <c r="AL1043" s="555"/>
      <c r="AM1043" s="553"/>
      <c r="AN1043" s="556"/>
      <c r="AO1043" s="518" t="str">
        <f aca="false">$A1043</f>
        <v>BACIA RW - BACIA ROMANA (W)</v>
      </c>
      <c r="AP1043" s="504"/>
      <c r="AQ1043" s="504"/>
      <c r="AR1043" s="505"/>
      <c r="AS1043" s="505"/>
      <c r="AT1043" s="505"/>
      <c r="AU1043" s="507"/>
      <c r="AV1043" s="506"/>
      <c r="AW1043" s="506"/>
      <c r="AX1043" s="506"/>
      <c r="AY1043" s="510"/>
      <c r="AZ1043" s="510"/>
      <c r="BA1043" s="510"/>
      <c r="BB1043" s="509"/>
      <c r="BC1043" s="509"/>
      <c r="BD1043" s="509"/>
      <c r="BE1043" s="509"/>
      <c r="BF1043" s="509"/>
      <c r="BG1043" s="509"/>
      <c r="BH1043" s="509"/>
      <c r="BI1043" s="509"/>
      <c r="BJ1043" s="515"/>
      <c r="BK1043" s="516"/>
    </row>
    <row r="1044" customFormat="false" ht="14.25" hidden="false" customHeight="false" outlineLevel="0" collapsed="false">
      <c r="A1044" s="557" t="s">
        <v>2064</v>
      </c>
      <c r="B1044" s="504"/>
      <c r="C1044" s="504"/>
      <c r="D1044" s="505"/>
      <c r="E1044" s="505"/>
      <c r="F1044" s="505"/>
      <c r="G1044" s="506"/>
      <c r="H1044" s="507"/>
      <c r="I1044" s="508"/>
      <c r="J1044" s="508"/>
      <c r="K1044" s="508"/>
      <c r="L1044" s="509"/>
      <c r="M1044" s="510"/>
      <c r="N1044" s="510"/>
      <c r="O1044" s="509"/>
      <c r="P1044" s="509"/>
      <c r="Q1044" s="511"/>
      <c r="R1044" s="511"/>
      <c r="S1044" s="511"/>
      <c r="T1044" s="511"/>
      <c r="U1044" s="511"/>
      <c r="V1044" s="512"/>
      <c r="W1044" s="513"/>
      <c r="X1044" s="528" t="str">
        <f aca="false">$A1044</f>
        <v>RUA DOUTOR ROTHER DO AMARAL</v>
      </c>
      <c r="Y1044" s="522"/>
      <c r="Z1044" s="522"/>
      <c r="AA1044" s="522"/>
      <c r="AB1044" s="525"/>
      <c r="AC1044" s="525"/>
      <c r="AD1044" s="525"/>
      <c r="AE1044" s="525"/>
      <c r="AF1044" s="523"/>
      <c r="AG1044" s="525"/>
      <c r="AH1044" s="525"/>
      <c r="AI1044" s="525"/>
      <c r="AJ1044" s="525"/>
      <c r="AK1044" s="525"/>
      <c r="AL1044" s="525"/>
      <c r="AM1044" s="525"/>
      <c r="AN1044" s="527"/>
      <c r="AO1044" s="557" t="str">
        <f aca="false">$A1044</f>
        <v>RUA DOUTOR ROTHER DO AMARAL</v>
      </c>
      <c r="AP1044" s="504"/>
      <c r="AQ1044" s="504"/>
      <c r="AR1044" s="505"/>
      <c r="AS1044" s="505"/>
      <c r="AT1044" s="505"/>
      <c r="AU1044" s="507"/>
      <c r="AV1044" s="506"/>
      <c r="AW1044" s="506"/>
      <c r="AX1044" s="506"/>
      <c r="AY1044" s="510"/>
      <c r="AZ1044" s="510"/>
      <c r="BA1044" s="510"/>
      <c r="BB1044" s="509"/>
      <c r="BC1044" s="509"/>
      <c r="BD1044" s="509"/>
      <c r="BE1044" s="509"/>
      <c r="BF1044" s="509"/>
      <c r="BG1044" s="509"/>
      <c r="BH1044" s="509"/>
      <c r="BI1044" s="509"/>
      <c r="BJ1044" s="515"/>
      <c r="BK1044" s="516"/>
    </row>
    <row r="1045" customFormat="false" ht="14.25" hidden="false" customHeight="false" outlineLevel="0" collapsed="false">
      <c r="A1045" s="530" t="s">
        <v>2065</v>
      </c>
      <c r="B1045" s="531" t="s">
        <v>10</v>
      </c>
      <c r="C1045" s="569" t="s">
        <v>2066</v>
      </c>
      <c r="D1045" s="533" t="n">
        <v>0.4</v>
      </c>
      <c r="E1045" s="534"/>
      <c r="F1045" s="534"/>
      <c r="G1045" s="533" t="s">
        <v>1150</v>
      </c>
      <c r="H1045" s="535" t="n">
        <v>35</v>
      </c>
      <c r="I1045" s="536" t="n">
        <v>1</v>
      </c>
      <c r="J1045" s="536" t="n">
        <v>0.9999</v>
      </c>
      <c r="K1045" s="536" t="n">
        <v>1.08</v>
      </c>
      <c r="L1045" s="537" t="n">
        <f aca="false">ROUND((I1045+J1045)/2,2)</f>
        <v>1</v>
      </c>
      <c r="M1045" s="538" t="n">
        <f aca="false">IF(F1045=0,ROUND($D1045*0.1,2),IF(D1045&gt;2.8,0.18,0.15))</f>
        <v>0.04</v>
      </c>
      <c r="N1045" s="538" t="n">
        <f aca="false">IF(F1045=0,IF(ROUND($D1045/4,2),IF(ROUND(($D1045*1.2)/6,2)&lt;0.1,0.1,ROUND(($D1045*1.2)/6,2))),0.5)</f>
        <v>0.1</v>
      </c>
      <c r="O1045" s="537" t="n">
        <f aca="false">L1045+M1045+N1045</f>
        <v>1.14</v>
      </c>
      <c r="P1045" s="537" t="n">
        <f aca="false">IF(O1045&lt;2,(D1045+M1045*2)+0.6,(D1045+M1045*2)+0.6+ROUNDUP(O1045-2,0)*0.1)</f>
        <v>1.08</v>
      </c>
      <c r="Q1045" s="539" t="n">
        <f aca="false">IF($O1045&lt;=$W$4,ROUND(IF($O1045&lt;1.5,$O1045*$H1045*$P1045,1.5*$H1045*$P1045),2),0)</f>
        <v>43.09</v>
      </c>
      <c r="R1045" s="539" t="n">
        <f aca="false">IF($O1045&gt;$W$4,ROUND(IF($O1045&lt;1.5,$O1045*$H1045*$P1045,1.5*$H1045*$P1045),2),0)</f>
        <v>0</v>
      </c>
      <c r="S1045" s="539" t="n">
        <f aca="false">IF($O1045&gt;$W$4,ROUND(IF($O1045&lt;1.5,0,IF($O1045&gt;3,1.5*$H1045*$P1045,($O1045-1.5)*$H1045*$P1045)),2),0)</f>
        <v>0</v>
      </c>
      <c r="T1045" s="539" t="n">
        <f aca="false">IF($O1045&gt;$W$4,ROUND(IF($O1045&lt;3,0,IF($O1045&gt;4.5,1.5*$H1045*$P1045,($O1045-3)*$H1045*$P1045)),2),0)</f>
        <v>0</v>
      </c>
      <c r="U1045" s="539" t="n">
        <f aca="false">IF($O1045&gt;$W$4,ROUND(IF($O1045&lt;4.5,0,IF($O1045&gt;6,($O1045-4.5)*$H1045*$P1045,($O1045-4.5)*$H1045*$P1045)),2),0)</f>
        <v>0</v>
      </c>
      <c r="V1045" s="540" t="n">
        <f aca="false">IF($O1045&gt;$W$4,IF($O1045&lt;=4,ROUND($H1045*($O1045+0.5)*2,2),0),0)</f>
        <v>0</v>
      </c>
      <c r="W1045" s="541" t="n">
        <f aca="false">IF($O1045&gt;$W$4,IF($O1045&gt;4,ROUND($H1045*($O1045+0.5)*2,2),0),0)</f>
        <v>0</v>
      </c>
      <c r="X1045" s="530" t="str">
        <f aca="false">A1045</f>
        <v>RW1</v>
      </c>
      <c r="Y1045" s="533" t="n">
        <f aca="false">IF($D1045=0.4,1.2,IF($D1045=0.6,1.2,IF($D1045=0.8,1.3,IF($D1045=1,1.5,IF($D1045=1.2,1.7,IF($D1045&lt;=2,2,"--"))))))</f>
        <v>1.2</v>
      </c>
      <c r="Z1045" s="542" t="s">
        <v>1151</v>
      </c>
      <c r="AA1045" s="534" t="n">
        <f aca="false">Y1045</f>
        <v>1.2</v>
      </c>
      <c r="AB1045" s="543" t="n">
        <f aca="false">IF($Y1045="--","--",I1045)</f>
        <v>1</v>
      </c>
      <c r="AC1045" s="544" t="n">
        <f aca="false">IF($Y1045="--","--",IF(D1045&gt;1.5,0.15,ROUND($D1045*0.1,2)))</f>
        <v>0.04</v>
      </c>
      <c r="AD1045" s="544" t="n">
        <f aca="false">IF($Y1045="--","--",0.15)</f>
        <v>0.15</v>
      </c>
      <c r="AE1045" s="545" t="n">
        <f aca="false">IF($Y1045="--","--",ROUND(AB1045+AC1045+AD1045,2))</f>
        <v>1.19</v>
      </c>
      <c r="AF1045" s="545" t="n">
        <f aca="false">IF($Y1045="--","--",IF($AB1045&lt;=2,$Y1045+1,($Y1045+1)+ROUNDUP($AB1045-2,0)*0.1))</f>
        <v>2.2</v>
      </c>
      <c r="AG1045" s="546" t="n">
        <f aca="false">IF($D1045=0.4,0.92,IF($D1045=0.6,0.68,IF($D1045=0.8,0.74,IF($D1045=1,0.7,IF($D1045=1.2,0.66,IF($D1045=1.5,0.6,IF($D1045&lt;=2,(2.4-(D1045+0.3)),"--")))))))</f>
        <v>0.92</v>
      </c>
      <c r="AH1045" s="547" t="n">
        <f aca="false">IF($Y1045="--","--",IF($AE1045&lt;=$W$4,ROUND(IF($AE1045&lt;1.5,$AE1045*$AF1045*$AG1045,1.5*$AF1045*$AG1045),2),0))</f>
        <v>2.41</v>
      </c>
      <c r="AI1045" s="547" t="n">
        <f aca="false">IF($Y1045="--","--",IF($AE1045&gt;$W$4,ROUND(IF($AE1045&lt;1.5,$AE1045*$AF1045*$AG1045,1.5*$AF1045*$AG1045),2),0))</f>
        <v>0</v>
      </c>
      <c r="AJ1045" s="547" t="n">
        <f aca="false">IF($Y1045="--","--",IF($AE1045&gt;$W$4,ROUND(IF($AE1045&lt;1.5,0,IF($AE1045&gt;3,1.5*$AF1045*$AG1045,($AE1045-1.5)*$AF1045*$AG1045)),2),0))</f>
        <v>0</v>
      </c>
      <c r="AK1045" s="547" t="n">
        <f aca="false">IF($Y1045="--","--",IF($AE1045&gt;$W$4,ROUND(IF($AE1045&lt;3,0,IF($AE1045&gt;4.5,1.5*$AF1045*$AG1045,($AE1045-3)*$AF1045*$AG1045)),2),0))</f>
        <v>0</v>
      </c>
      <c r="AL1045" s="547" t="n">
        <f aca="false">IF($Y1045="--","--",IF($AE1045&gt;$W$4,ROUND(IF($AE1045&lt;4.5,0,IF($AE1045&gt;6,($AE1045-4.5)*$AF1045*$AG1045,($AE1045-4.5)*$AF1045*$AG1045)),2),0))</f>
        <v>0</v>
      </c>
      <c r="AM1045" s="544" t="n">
        <f aca="false">IF($Y1045="--","--",IF($AE1045&gt;$W$4,IF($AE1045&lt;=4,ROUND(($AG1045*4)*($AE1045+0.5)*2,2),0),0))</f>
        <v>0</v>
      </c>
      <c r="AN1045" s="548" t="n">
        <f aca="false">IF($Y1045="--","--",IF($AE1045&gt;$W$4,IF($AE1045&gt;4,ROUND(($AG1045*4)*($AE1045+0.5)*2,2),0),0))</f>
        <v>0</v>
      </c>
      <c r="AO1045" s="530" t="s">
        <v>2065</v>
      </c>
      <c r="AP1045" s="531" t="s">
        <v>10</v>
      </c>
      <c r="AQ1045" s="569" t="s">
        <v>2066</v>
      </c>
      <c r="AR1045" s="533" t="n">
        <v>0.4</v>
      </c>
      <c r="AS1045" s="534"/>
      <c r="AT1045" s="534"/>
      <c r="AU1045" s="535" t="n">
        <v>35</v>
      </c>
      <c r="AV1045" s="533" t="n">
        <f aca="false">IF($Y1045="--","--",Y1045+0.2)</f>
        <v>1.4</v>
      </c>
      <c r="AW1045" s="542" t="s">
        <v>1151</v>
      </c>
      <c r="AX1045" s="534" t="n">
        <f aca="false">AV1045</f>
        <v>1.4</v>
      </c>
      <c r="AY1045" s="538" t="n">
        <f aca="false">IF(D1045&gt;2,AU1045,AU1045-AV1045)</f>
        <v>33.6</v>
      </c>
      <c r="AZ1045" s="538" t="n">
        <f aca="false">N1045</f>
        <v>0.1</v>
      </c>
      <c r="BA1045" s="538" t="n">
        <f aca="false">P1045</f>
        <v>1.08</v>
      </c>
      <c r="BB1045" s="537" t="n">
        <f aca="false">IF(F1045=0,IF(ROUND(AY1045*(((N1045*P1045)+(((D1045+M1045*2)/6)*P1045))-ROUND(((D1045+M1045*2)^2)*((PI()*96.379/(4*360))-((SIN((96.379/2)*PI()/180))*(COS((96.379/2)*PI()/180))/4)),4)),2),ROUND(AY1045*(((N1045*P1045)+(((D1045+M1045*2)/4)*P1045))-ROUND(((D1045+M1045*2)^2)*((PI()*120/(4*360))-((SIN((120/2)*PI()/180))*(COS((120/2)*PI()/180))/4)),4)),2)),0)</f>
        <v>6.79</v>
      </c>
      <c r="BC1045" s="549" t="n">
        <f aca="false">IF(F1045&gt;0,ROUND(AY1045*N1045*P1045,2),0)</f>
        <v>0</v>
      </c>
      <c r="BD1045" s="549" t="n">
        <f aca="false">SUM(Q1045:U1045,AH1045:AL1045)</f>
        <v>45.5</v>
      </c>
      <c r="BE1045" s="549" t="n">
        <f aca="false">IF(F1045=0,ROUND((PI()*((D1045+M1045*2)^2)/4)*AY1045,2),ROUND((D1045+M1045*2)*(F1045+M1045*2)*AY1045,2))</f>
        <v>6.08</v>
      </c>
      <c r="BF1045" s="572" t="n">
        <f aca="false">IF(($I1045+M1045-0.15)&lt;=2,($I1045+M1045+0.15),IF(($I1045+M1045)&lt;=3,2.35,($I1045+M1045+0.2)-0.85))</f>
        <v>1.19</v>
      </c>
      <c r="BG1045" s="572" t="n">
        <f aca="false">IF(D1045&gt;2,(I1045-F1045-M1045-0.11),IF(($I1045+M1045)&lt;=2,0,IF(($I1045+M1045)&gt;3,0.85,(I1045+M1045+0.2-BF1045))))</f>
        <v>0</v>
      </c>
      <c r="BH1045" s="572" t="n">
        <f aca="false">IF(D1045&gt;2,ROUND(((1.42+0.4)+(0.91+0.4))*2*BG1045,2),ROUND(AV1045*AX1045*BF1045,2))</f>
        <v>2.33</v>
      </c>
      <c r="BI1045" s="572" t="n">
        <f aca="false">ROUND(((PI()*0.9^2)/4)*BG1045,2)</f>
        <v>0</v>
      </c>
      <c r="BJ1045" s="550" t="n">
        <f aca="false">ROUND(BD1045-BE1045-BH1045-BI1045-BB1045-BC1045,2)</f>
        <v>30.3</v>
      </c>
      <c r="BK1045" s="516"/>
    </row>
    <row r="1046" customFormat="false" ht="14.25" hidden="false" customHeight="false" outlineLevel="0" collapsed="false">
      <c r="A1046" s="503"/>
      <c r="B1046" s="504"/>
      <c r="C1046" s="604"/>
      <c r="D1046" s="505"/>
      <c r="E1046" s="505"/>
      <c r="F1046" s="505"/>
      <c r="G1046" s="505"/>
      <c r="H1046" s="507"/>
      <c r="I1046" s="508"/>
      <c r="J1046" s="508"/>
      <c r="K1046" s="508"/>
      <c r="L1046" s="509"/>
      <c r="M1046" s="510"/>
      <c r="N1046" s="510"/>
      <c r="O1046" s="509"/>
      <c r="P1046" s="509"/>
      <c r="Q1046" s="511"/>
      <c r="R1046" s="511"/>
      <c r="S1046" s="511"/>
      <c r="T1046" s="511"/>
      <c r="U1046" s="511"/>
      <c r="V1046" s="512"/>
      <c r="W1046" s="513"/>
      <c r="X1046" s="503"/>
      <c r="Y1046" s="505"/>
      <c r="Z1046" s="551"/>
      <c r="AA1046" s="505"/>
      <c r="AB1046" s="552"/>
      <c r="AC1046" s="553"/>
      <c r="AD1046" s="553"/>
      <c r="AE1046" s="554"/>
      <c r="AF1046" s="554"/>
      <c r="AG1046" s="551"/>
      <c r="AH1046" s="555"/>
      <c r="AI1046" s="555"/>
      <c r="AJ1046" s="555"/>
      <c r="AK1046" s="555"/>
      <c r="AL1046" s="555"/>
      <c r="AM1046" s="553"/>
      <c r="AN1046" s="556"/>
      <c r="AO1046" s="503"/>
      <c r="AP1046" s="504"/>
      <c r="AQ1046" s="604"/>
      <c r="AR1046" s="505"/>
      <c r="AS1046" s="505"/>
      <c r="AT1046" s="505"/>
      <c r="AU1046" s="507"/>
      <c r="AV1046" s="505"/>
      <c r="AW1046" s="551"/>
      <c r="AX1046" s="505"/>
      <c r="AY1046" s="510"/>
      <c r="AZ1046" s="510"/>
      <c r="BA1046" s="510"/>
      <c r="BB1046" s="509"/>
      <c r="BC1046" s="509"/>
      <c r="BD1046" s="509"/>
      <c r="BE1046" s="509"/>
      <c r="BF1046" s="511"/>
      <c r="BG1046" s="511"/>
      <c r="BH1046" s="511"/>
      <c r="BI1046" s="511"/>
      <c r="BJ1046" s="515"/>
      <c r="BK1046" s="516"/>
    </row>
    <row r="1047" s="456" customFormat="true" ht="14.25" hidden="false" customHeight="false" outlineLevel="0" collapsed="false">
      <c r="A1047" s="517" t="s">
        <v>2067</v>
      </c>
      <c r="B1047" s="504"/>
      <c r="C1047" s="504"/>
      <c r="D1047" s="505"/>
      <c r="E1047" s="505"/>
      <c r="F1047" s="505"/>
      <c r="G1047" s="506"/>
      <c r="H1047" s="507"/>
      <c r="I1047" s="508"/>
      <c r="J1047" s="508"/>
      <c r="K1047" s="508"/>
      <c r="L1047" s="509"/>
      <c r="M1047" s="510"/>
      <c r="N1047" s="510"/>
      <c r="O1047" s="509"/>
      <c r="P1047" s="509"/>
      <c r="Q1047" s="511"/>
      <c r="R1047" s="511"/>
      <c r="S1047" s="511"/>
      <c r="T1047" s="511"/>
      <c r="U1047" s="511"/>
      <c r="V1047" s="512"/>
      <c r="W1047" s="513"/>
      <c r="X1047" s="518" t="str">
        <f aca="false">$A1047</f>
        <v>BACIA RA - BACIA ROMANA (A)</v>
      </c>
      <c r="Y1047" s="505"/>
      <c r="Z1047" s="551"/>
      <c r="AA1047" s="505"/>
      <c r="AB1047" s="552"/>
      <c r="AC1047" s="553"/>
      <c r="AD1047" s="553"/>
      <c r="AE1047" s="554"/>
      <c r="AF1047" s="554"/>
      <c r="AG1047" s="551"/>
      <c r="AH1047" s="555"/>
      <c r="AI1047" s="555"/>
      <c r="AJ1047" s="555"/>
      <c r="AK1047" s="555"/>
      <c r="AL1047" s="555"/>
      <c r="AM1047" s="553"/>
      <c r="AN1047" s="556"/>
      <c r="AO1047" s="518" t="str">
        <f aca="false">$A1047</f>
        <v>BACIA RA - BACIA ROMANA (A)</v>
      </c>
      <c r="AP1047" s="504"/>
      <c r="AQ1047" s="504"/>
      <c r="AR1047" s="505"/>
      <c r="AS1047" s="505"/>
      <c r="AT1047" s="505"/>
      <c r="AU1047" s="507"/>
      <c r="AV1047" s="506"/>
      <c r="AW1047" s="506"/>
      <c r="AX1047" s="506"/>
      <c r="AY1047" s="510"/>
      <c r="AZ1047" s="510"/>
      <c r="BA1047" s="510"/>
      <c r="BB1047" s="509"/>
      <c r="BC1047" s="509"/>
      <c r="BD1047" s="509"/>
      <c r="BE1047" s="509"/>
      <c r="BF1047" s="509"/>
      <c r="BG1047" s="509"/>
      <c r="BH1047" s="509"/>
      <c r="BI1047" s="509"/>
      <c r="BJ1047" s="515"/>
      <c r="BK1047" s="516"/>
    </row>
    <row r="1048" customFormat="false" ht="14.25" hidden="false" customHeight="false" outlineLevel="0" collapsed="false">
      <c r="A1048" s="557" t="s">
        <v>2068</v>
      </c>
      <c r="B1048" s="504"/>
      <c r="C1048" s="504"/>
      <c r="D1048" s="505"/>
      <c r="E1048" s="505"/>
      <c r="F1048" s="505"/>
      <c r="G1048" s="506"/>
      <c r="H1048" s="507"/>
      <c r="I1048" s="508"/>
      <c r="J1048" s="508"/>
      <c r="K1048" s="508"/>
      <c r="L1048" s="509"/>
      <c r="M1048" s="510"/>
      <c r="N1048" s="510"/>
      <c r="O1048" s="509"/>
      <c r="P1048" s="509"/>
      <c r="Q1048" s="511"/>
      <c r="R1048" s="511"/>
      <c r="S1048" s="511"/>
      <c r="T1048" s="511"/>
      <c r="U1048" s="511"/>
      <c r="V1048" s="512"/>
      <c r="W1048" s="513"/>
      <c r="X1048" s="528" t="str">
        <f aca="false">$A1048</f>
        <v>AV. PREF. ALTIVO MENDES LINHARES</v>
      </c>
      <c r="Y1048" s="522"/>
      <c r="Z1048" s="522"/>
      <c r="AA1048" s="522"/>
      <c r="AB1048" s="525"/>
      <c r="AC1048" s="525"/>
      <c r="AD1048" s="525"/>
      <c r="AE1048" s="525"/>
      <c r="AF1048" s="523"/>
      <c r="AG1048" s="525"/>
      <c r="AH1048" s="525"/>
      <c r="AI1048" s="525"/>
      <c r="AJ1048" s="525"/>
      <c r="AK1048" s="525"/>
      <c r="AL1048" s="525"/>
      <c r="AM1048" s="525"/>
      <c r="AN1048" s="527"/>
      <c r="AO1048" s="557" t="str">
        <f aca="false">$A1048</f>
        <v>AV. PREF. ALTIVO MENDES LINHARES</v>
      </c>
      <c r="AP1048" s="504"/>
      <c r="AQ1048" s="504"/>
      <c r="AR1048" s="505"/>
      <c r="AS1048" s="505"/>
      <c r="AT1048" s="505"/>
      <c r="AU1048" s="507"/>
      <c r="AV1048" s="506"/>
      <c r="AW1048" s="506"/>
      <c r="AX1048" s="506"/>
      <c r="AY1048" s="510"/>
      <c r="AZ1048" s="510"/>
      <c r="BA1048" s="510"/>
      <c r="BB1048" s="509"/>
      <c r="BC1048" s="509"/>
      <c r="BD1048" s="509"/>
      <c r="BE1048" s="509"/>
      <c r="BF1048" s="509"/>
      <c r="BG1048" s="509"/>
      <c r="BH1048" s="509"/>
      <c r="BI1048" s="509"/>
      <c r="BJ1048" s="515"/>
      <c r="BK1048" s="516"/>
    </row>
    <row r="1049" customFormat="false" ht="14.25" hidden="false" customHeight="false" outlineLevel="0" collapsed="false">
      <c r="A1049" s="530" t="s">
        <v>2069</v>
      </c>
      <c r="B1049" s="531" t="s">
        <v>10</v>
      </c>
      <c r="C1049" s="569" t="s">
        <v>2070</v>
      </c>
      <c r="D1049" s="533" t="n">
        <v>0.4</v>
      </c>
      <c r="E1049" s="534"/>
      <c r="F1049" s="534"/>
      <c r="G1049" s="533" t="s">
        <v>1150</v>
      </c>
      <c r="H1049" s="535" t="n">
        <v>39</v>
      </c>
      <c r="I1049" s="536" t="n">
        <v>1</v>
      </c>
      <c r="J1049" s="536" t="n">
        <v>1.4</v>
      </c>
      <c r="K1049" s="536" t="n">
        <v>0.4</v>
      </c>
      <c r="L1049" s="537" t="n">
        <f aca="false">ROUND((I1049+J1049)/2,2)</f>
        <v>1.2</v>
      </c>
      <c r="M1049" s="538" t="n">
        <f aca="false">IF(F1049=0,ROUND($D1049*0.1,2),IF(D1049&gt;2.8,0.18,0.15))</f>
        <v>0.04</v>
      </c>
      <c r="N1049" s="538" t="n">
        <f aca="false">IF(F1049=0,IF(ROUND($D1049/4,2),IF(ROUND(($D1049*1.2)/6,2)&lt;0.1,0.1,ROUND(($D1049*1.2)/6,2))),0.5)</f>
        <v>0.1</v>
      </c>
      <c r="O1049" s="537" t="n">
        <f aca="false">L1049+M1049+N1049</f>
        <v>1.34</v>
      </c>
      <c r="P1049" s="537" t="n">
        <f aca="false">IF(O1049&lt;2,(D1049+M1049*2)+0.6,(D1049+M1049*2)+0.6+ROUNDUP(O1049-2,0)*0.1)</f>
        <v>1.08</v>
      </c>
      <c r="Q1049" s="539" t="n">
        <f aca="false">IF($O1049&lt;=$W$4,ROUND(IF($O1049&lt;1.5,$O1049*$H1049*$P1049,1.5*$H1049*$P1049),2),0)</f>
        <v>56.44</v>
      </c>
      <c r="R1049" s="539" t="n">
        <f aca="false">IF($O1049&gt;$W$4,ROUND(IF($O1049&lt;1.5,$O1049*$H1049*$P1049,1.5*$H1049*$P1049),2),0)</f>
        <v>0</v>
      </c>
      <c r="S1049" s="539" t="n">
        <f aca="false">IF($O1049&gt;$W$4,ROUND(IF($O1049&lt;1.5,0,IF($O1049&gt;3,1.5*$H1049*$P1049,($O1049-1.5)*$H1049*$P1049)),2),0)</f>
        <v>0</v>
      </c>
      <c r="T1049" s="539" t="n">
        <f aca="false">IF($O1049&gt;$W$4,ROUND(IF($O1049&lt;3,0,IF($O1049&gt;4.5,1.5*$H1049*$P1049,($O1049-3)*$H1049*$P1049)),2),0)</f>
        <v>0</v>
      </c>
      <c r="U1049" s="539" t="n">
        <f aca="false">IF($O1049&gt;$W$4,ROUND(IF($O1049&lt;4.5,0,IF($O1049&gt;6,($O1049-4.5)*$H1049*$P1049,($O1049-4.5)*$H1049*$P1049)),2),0)</f>
        <v>0</v>
      </c>
      <c r="V1049" s="540" t="n">
        <f aca="false">IF($O1049&gt;$W$4,IF($O1049&lt;=4,ROUND($H1049*($O1049+0.5)*2,2),0),0)</f>
        <v>0</v>
      </c>
      <c r="W1049" s="541" t="n">
        <f aca="false">IF($O1049&gt;$W$4,IF($O1049&gt;4,ROUND($H1049*($O1049+0.5)*2,2),0),0)</f>
        <v>0</v>
      </c>
      <c r="X1049" s="530" t="str">
        <f aca="false">A1049</f>
        <v>RA1</v>
      </c>
      <c r="Y1049" s="533" t="n">
        <f aca="false">IF($D1049=0.4,1.2,IF($D1049=0.6,1.2,IF($D1049=0.8,1.3,IF($D1049=1,1.5,IF($D1049=1.2,1.7,IF($D1049&lt;=2,2,"--"))))))</f>
        <v>1.2</v>
      </c>
      <c r="Z1049" s="542" t="s">
        <v>1151</v>
      </c>
      <c r="AA1049" s="534" t="n">
        <f aca="false">Y1049</f>
        <v>1.2</v>
      </c>
      <c r="AB1049" s="543" t="n">
        <f aca="false">IF($Y1049="--","--",I1049)</f>
        <v>1</v>
      </c>
      <c r="AC1049" s="544" t="n">
        <f aca="false">IF($Y1049="--","--",IF(D1049&gt;1.5,0.15,ROUND($D1049*0.1,2)))</f>
        <v>0.04</v>
      </c>
      <c r="AD1049" s="544" t="n">
        <f aca="false">IF($Y1049="--","--",0.15)</f>
        <v>0.15</v>
      </c>
      <c r="AE1049" s="545" t="n">
        <f aca="false">IF($Y1049="--","--",ROUND(AB1049+AC1049+AD1049,2))</f>
        <v>1.19</v>
      </c>
      <c r="AF1049" s="545" t="n">
        <f aca="false">IF($Y1049="--","--",IF($AB1049&lt;=2,$Y1049+1,($Y1049+1)+ROUNDUP($AB1049-2,0)*0.1))</f>
        <v>2.2</v>
      </c>
      <c r="AG1049" s="546" t="n">
        <f aca="false">IF($D1049=0.4,0.92,IF($D1049=0.6,0.68,IF($D1049=0.8,0.74,IF($D1049=1,0.7,IF($D1049=1.2,0.66,IF($D1049=1.5,0.6,IF($D1049&lt;=2,(2.4-(D1049+0.3)),"--")))))))</f>
        <v>0.92</v>
      </c>
      <c r="AH1049" s="547" t="n">
        <f aca="false">IF($Y1049="--","--",IF($AE1049&lt;=$W$4,ROUND(IF($AE1049&lt;1.5,$AE1049*$AF1049*$AG1049,1.5*$AF1049*$AG1049),2),0))</f>
        <v>2.41</v>
      </c>
      <c r="AI1049" s="547" t="n">
        <f aca="false">IF($Y1049="--","--",IF($AE1049&gt;$W$4,ROUND(IF($AE1049&lt;1.5,$AE1049*$AF1049*$AG1049,1.5*$AF1049*$AG1049),2),0))</f>
        <v>0</v>
      </c>
      <c r="AJ1049" s="547" t="n">
        <f aca="false">IF($Y1049="--","--",IF($AE1049&gt;$W$4,ROUND(IF($AE1049&lt;1.5,0,IF($AE1049&gt;3,1.5*$AF1049*$AG1049,($AE1049-1.5)*$AF1049*$AG1049)),2),0))</f>
        <v>0</v>
      </c>
      <c r="AK1049" s="547" t="n">
        <f aca="false">IF($Y1049="--","--",IF($AE1049&gt;$W$4,ROUND(IF($AE1049&lt;3,0,IF($AE1049&gt;4.5,1.5*$AF1049*$AG1049,($AE1049-3)*$AF1049*$AG1049)),2),0))</f>
        <v>0</v>
      </c>
      <c r="AL1049" s="547" t="n">
        <f aca="false">IF($Y1049="--","--",IF($AE1049&gt;$W$4,ROUND(IF($AE1049&lt;4.5,0,IF($AE1049&gt;6,($AE1049-4.5)*$AF1049*$AG1049,($AE1049-4.5)*$AF1049*$AG1049)),2),0))</f>
        <v>0</v>
      </c>
      <c r="AM1049" s="544" t="n">
        <f aca="false">IF($Y1049="--","--",IF($AE1049&gt;$W$4,IF($AE1049&lt;=4,ROUND(($AG1049*4)*($AE1049+0.5)*2,2),0),0))</f>
        <v>0</v>
      </c>
      <c r="AN1049" s="548" t="n">
        <f aca="false">IF($Y1049="--","--",IF($AE1049&gt;$W$4,IF($AE1049&gt;4,ROUND(($AG1049*4)*($AE1049+0.5)*2,2),0),0))</f>
        <v>0</v>
      </c>
      <c r="AO1049" s="530" t="s">
        <v>2069</v>
      </c>
      <c r="AP1049" s="531" t="s">
        <v>10</v>
      </c>
      <c r="AQ1049" s="569" t="s">
        <v>2070</v>
      </c>
      <c r="AR1049" s="533" t="n">
        <v>0.4</v>
      </c>
      <c r="AS1049" s="534"/>
      <c r="AT1049" s="534"/>
      <c r="AU1049" s="535" t="n">
        <v>39</v>
      </c>
      <c r="AV1049" s="533" t="n">
        <f aca="false">IF($Y1049="--","--",Y1049+0.2)</f>
        <v>1.4</v>
      </c>
      <c r="AW1049" s="542" t="s">
        <v>1151</v>
      </c>
      <c r="AX1049" s="534" t="n">
        <f aca="false">AV1049</f>
        <v>1.4</v>
      </c>
      <c r="AY1049" s="538" t="n">
        <f aca="false">IF(D1049&gt;2,AU1049,AU1049-AV1049)</f>
        <v>37.6</v>
      </c>
      <c r="AZ1049" s="538" t="n">
        <f aca="false">N1049</f>
        <v>0.1</v>
      </c>
      <c r="BA1049" s="538" t="n">
        <f aca="false">P1049</f>
        <v>1.08</v>
      </c>
      <c r="BB1049" s="537" t="n">
        <f aca="false">IF(F1049=0,IF(ROUND(AY1049*(((N1049*P1049)+(((D1049+M1049*2)/6)*P1049))-ROUND(((D1049+M1049*2)^2)*((PI()*96.379/(4*360))-((SIN((96.379/2)*PI()/180))*(COS((96.379/2)*PI()/180))/4)),4)),2),ROUND(AY1049*(((N1049*P1049)+(((D1049+M1049*2)/4)*P1049))-ROUND(((D1049+M1049*2)^2)*((PI()*120/(4*360))-((SIN((120/2)*PI()/180))*(COS((120/2)*PI()/180))/4)),4)),2)),0)</f>
        <v>7.6</v>
      </c>
      <c r="BC1049" s="549" t="n">
        <f aca="false">IF(F1049&gt;0,ROUND(AY1049*N1049*P1049,2),0)</f>
        <v>0</v>
      </c>
      <c r="BD1049" s="549" t="n">
        <f aca="false">SUM(Q1049:U1049,AH1049:AL1049)</f>
        <v>58.85</v>
      </c>
      <c r="BE1049" s="549" t="n">
        <f aca="false">IF(F1049=0,ROUND((PI()*((D1049+M1049*2)^2)/4)*AY1049,2),ROUND((D1049+M1049*2)*(F1049+M1049*2)*AY1049,2))</f>
        <v>6.8</v>
      </c>
      <c r="BF1049" s="572" t="n">
        <f aca="false">IF(($I1049+M1049-0.15)&lt;=2,($I1049+M1049+0.15),IF(($I1049+M1049)&lt;=3,2.35,($I1049+M1049+0.2)-0.85))</f>
        <v>1.19</v>
      </c>
      <c r="BG1049" s="572" t="n">
        <f aca="false">IF(D1049&gt;2,(I1049-F1049-M1049-0.11),IF(($I1049+M1049)&lt;=2,0,IF(($I1049+M1049)&gt;3,0.85,(I1049+M1049+0.2-BF1049))))</f>
        <v>0</v>
      </c>
      <c r="BH1049" s="572" t="n">
        <f aca="false">IF(D1049&gt;2,ROUND(((1.42+0.4)+(0.91+0.4))*2*BG1049,2),ROUND(AV1049*AX1049*BF1049,2))</f>
        <v>2.33</v>
      </c>
      <c r="BI1049" s="572" t="n">
        <f aca="false">ROUND(((PI()*0.9^2)/4)*BG1049,2)</f>
        <v>0</v>
      </c>
      <c r="BJ1049" s="550" t="n">
        <f aca="false">ROUND(BD1049-BE1049-BH1049-BI1049-BB1049-BC1049,2)</f>
        <v>42.12</v>
      </c>
      <c r="BK1049" s="516"/>
    </row>
    <row r="1050" customFormat="false" ht="14.25" hidden="false" customHeight="false" outlineLevel="0" collapsed="false">
      <c r="A1050" s="503"/>
      <c r="B1050" s="504"/>
      <c r="C1050" s="604"/>
      <c r="D1050" s="505"/>
      <c r="E1050" s="505"/>
      <c r="F1050" s="505"/>
      <c r="G1050" s="505"/>
      <c r="H1050" s="507"/>
      <c r="I1050" s="508"/>
      <c r="J1050" s="508"/>
      <c r="K1050" s="508"/>
      <c r="L1050" s="509"/>
      <c r="M1050" s="510"/>
      <c r="N1050" s="510"/>
      <c r="O1050" s="509"/>
      <c r="P1050" s="509"/>
      <c r="Q1050" s="511"/>
      <c r="R1050" s="511"/>
      <c r="S1050" s="511"/>
      <c r="T1050" s="511"/>
      <c r="U1050" s="511"/>
      <c r="V1050" s="512"/>
      <c r="W1050" s="513"/>
      <c r="X1050" s="503"/>
      <c r="Y1050" s="505"/>
      <c r="Z1050" s="551"/>
      <c r="AA1050" s="505"/>
      <c r="AB1050" s="552"/>
      <c r="AC1050" s="553"/>
      <c r="AD1050" s="553"/>
      <c r="AE1050" s="554"/>
      <c r="AF1050" s="554"/>
      <c r="AG1050" s="551"/>
      <c r="AH1050" s="555"/>
      <c r="AI1050" s="555"/>
      <c r="AJ1050" s="555"/>
      <c r="AK1050" s="555"/>
      <c r="AL1050" s="555"/>
      <c r="AM1050" s="553"/>
      <c r="AN1050" s="556"/>
      <c r="AO1050" s="503"/>
      <c r="AP1050" s="504"/>
      <c r="AQ1050" s="604"/>
      <c r="AR1050" s="505"/>
      <c r="AS1050" s="505"/>
      <c r="AT1050" s="505"/>
      <c r="AU1050" s="507"/>
      <c r="AV1050" s="505"/>
      <c r="AW1050" s="551"/>
      <c r="AX1050" s="505"/>
      <c r="AY1050" s="510"/>
      <c r="AZ1050" s="510"/>
      <c r="BA1050" s="510"/>
      <c r="BB1050" s="509"/>
      <c r="BC1050" s="509"/>
      <c r="BD1050" s="509"/>
      <c r="BE1050" s="509"/>
      <c r="BF1050" s="511"/>
      <c r="BG1050" s="511"/>
      <c r="BH1050" s="511"/>
      <c r="BI1050" s="511"/>
      <c r="BJ1050" s="515"/>
      <c r="BK1050" s="516"/>
    </row>
    <row r="1051" s="456" customFormat="true" ht="14.25" hidden="false" customHeight="false" outlineLevel="0" collapsed="false">
      <c r="A1051" s="517" t="s">
        <v>2071</v>
      </c>
      <c r="B1051" s="504"/>
      <c r="C1051" s="504"/>
      <c r="D1051" s="505"/>
      <c r="E1051" s="505"/>
      <c r="F1051" s="505"/>
      <c r="G1051" s="506"/>
      <c r="H1051" s="507"/>
      <c r="I1051" s="508"/>
      <c r="J1051" s="508"/>
      <c r="K1051" s="508"/>
      <c r="L1051" s="509"/>
      <c r="M1051" s="510"/>
      <c r="N1051" s="510"/>
      <c r="O1051" s="509"/>
      <c r="P1051" s="509"/>
      <c r="Q1051" s="511"/>
      <c r="R1051" s="511"/>
      <c r="S1051" s="511"/>
      <c r="T1051" s="511"/>
      <c r="U1051" s="511"/>
      <c r="V1051" s="512"/>
      <c r="W1051" s="513"/>
      <c r="X1051" s="518" t="str">
        <f aca="false">$A1051</f>
        <v>BACIA RB - BACIA ROMANA (B)</v>
      </c>
      <c r="Y1051" s="505"/>
      <c r="Z1051" s="551"/>
      <c r="AA1051" s="505"/>
      <c r="AB1051" s="552"/>
      <c r="AC1051" s="553"/>
      <c r="AD1051" s="553"/>
      <c r="AE1051" s="554"/>
      <c r="AF1051" s="554"/>
      <c r="AG1051" s="551"/>
      <c r="AH1051" s="555"/>
      <c r="AI1051" s="555"/>
      <c r="AJ1051" s="555"/>
      <c r="AK1051" s="555"/>
      <c r="AL1051" s="555"/>
      <c r="AM1051" s="553"/>
      <c r="AN1051" s="556"/>
      <c r="AO1051" s="518" t="str">
        <f aca="false">$A1051</f>
        <v>BACIA RB - BACIA ROMANA (B)</v>
      </c>
      <c r="AP1051" s="504"/>
      <c r="AQ1051" s="504"/>
      <c r="AR1051" s="505"/>
      <c r="AS1051" s="505"/>
      <c r="AT1051" s="505"/>
      <c r="AU1051" s="507"/>
      <c r="AV1051" s="506"/>
      <c r="AW1051" s="506"/>
      <c r="AX1051" s="506"/>
      <c r="AY1051" s="510"/>
      <c r="AZ1051" s="510"/>
      <c r="BA1051" s="510"/>
      <c r="BB1051" s="509"/>
      <c r="BC1051" s="509"/>
      <c r="BD1051" s="509"/>
      <c r="BE1051" s="509"/>
      <c r="BF1051" s="509"/>
      <c r="BG1051" s="509"/>
      <c r="BH1051" s="509"/>
      <c r="BI1051" s="509"/>
      <c r="BJ1051" s="515"/>
      <c r="BK1051" s="516"/>
    </row>
    <row r="1052" customFormat="false" ht="14.25" hidden="false" customHeight="false" outlineLevel="0" collapsed="false">
      <c r="A1052" s="557" t="s">
        <v>2068</v>
      </c>
      <c r="B1052" s="504"/>
      <c r="C1052" s="504"/>
      <c r="D1052" s="505"/>
      <c r="E1052" s="505"/>
      <c r="F1052" s="505"/>
      <c r="G1052" s="506"/>
      <c r="H1052" s="507"/>
      <c r="I1052" s="508"/>
      <c r="J1052" s="508"/>
      <c r="K1052" s="508"/>
      <c r="L1052" s="509"/>
      <c r="M1052" s="510"/>
      <c r="N1052" s="510"/>
      <c r="O1052" s="509"/>
      <c r="P1052" s="509"/>
      <c r="Q1052" s="511"/>
      <c r="R1052" s="511"/>
      <c r="S1052" s="511"/>
      <c r="T1052" s="511"/>
      <c r="U1052" s="511"/>
      <c r="V1052" s="512"/>
      <c r="W1052" s="513"/>
      <c r="X1052" s="528" t="str">
        <f aca="false">$A1052</f>
        <v>AV. PREF. ALTIVO MENDES LINHARES</v>
      </c>
      <c r="Y1052" s="522"/>
      <c r="Z1052" s="522"/>
      <c r="AA1052" s="522"/>
      <c r="AB1052" s="525"/>
      <c r="AC1052" s="525"/>
      <c r="AD1052" s="525"/>
      <c r="AE1052" s="525"/>
      <c r="AF1052" s="523"/>
      <c r="AG1052" s="525"/>
      <c r="AH1052" s="525"/>
      <c r="AI1052" s="525"/>
      <c r="AJ1052" s="525"/>
      <c r="AK1052" s="525"/>
      <c r="AL1052" s="525"/>
      <c r="AM1052" s="525"/>
      <c r="AN1052" s="527"/>
      <c r="AO1052" s="557" t="str">
        <f aca="false">$A1052</f>
        <v>AV. PREF. ALTIVO MENDES LINHARES</v>
      </c>
      <c r="AP1052" s="504"/>
      <c r="AQ1052" s="504"/>
      <c r="AR1052" s="505"/>
      <c r="AS1052" s="505"/>
      <c r="AT1052" s="505"/>
      <c r="AU1052" s="507"/>
      <c r="AV1052" s="506"/>
      <c r="AW1052" s="506"/>
      <c r="AX1052" s="506"/>
      <c r="AY1052" s="510"/>
      <c r="AZ1052" s="510"/>
      <c r="BA1052" s="510"/>
      <c r="BB1052" s="509"/>
      <c r="BC1052" s="509"/>
      <c r="BD1052" s="509"/>
      <c r="BE1052" s="509"/>
      <c r="BF1052" s="509"/>
      <c r="BG1052" s="509"/>
      <c r="BH1052" s="509"/>
      <c r="BI1052" s="509"/>
      <c r="BJ1052" s="515"/>
      <c r="BK1052" s="516"/>
    </row>
    <row r="1053" customFormat="false" ht="14.25" hidden="false" customHeight="false" outlineLevel="0" collapsed="false">
      <c r="A1053" s="558" t="s">
        <v>2072</v>
      </c>
      <c r="B1053" s="570" t="s">
        <v>10</v>
      </c>
      <c r="C1053" s="571" t="s">
        <v>2073</v>
      </c>
      <c r="D1053" s="560" t="n">
        <v>0.4</v>
      </c>
      <c r="E1053" s="561"/>
      <c r="F1053" s="561"/>
      <c r="G1053" s="560" t="s">
        <v>1155</v>
      </c>
      <c r="H1053" s="562" t="n">
        <v>30</v>
      </c>
      <c r="I1053" s="563" t="n">
        <v>0.964</v>
      </c>
      <c r="J1053" s="563" t="n">
        <v>0.964</v>
      </c>
      <c r="K1053" s="536" t="n">
        <v>0</v>
      </c>
      <c r="L1053" s="537" t="n">
        <f aca="false">ROUND((I1053+J1053)/2,2)</f>
        <v>0.96</v>
      </c>
      <c r="M1053" s="538" t="n">
        <f aca="false">IF(F1053=0,ROUND($D1053*0.1,2),IF(D1053&gt;2.8,0.18,0.15))</f>
        <v>0.04</v>
      </c>
      <c r="N1053" s="538" t="n">
        <f aca="false">IF(F1053=0,IF(ROUND($D1053/4,2),IF(ROUND(($D1053*1.2)/6,2)&lt;0.1,0.1,ROUND(($D1053*1.2)/6,2))),0.5)</f>
        <v>0.1</v>
      </c>
      <c r="O1053" s="537" t="n">
        <f aca="false">L1053+M1053+N1053</f>
        <v>1.1</v>
      </c>
      <c r="P1053" s="537" t="n">
        <f aca="false">IF(O1053&lt;2,(D1053+M1053*2)+0.6,(D1053+M1053*2)+0.6+ROUNDUP(O1053-2,0)*0.1)</f>
        <v>1.08</v>
      </c>
      <c r="Q1053" s="539" t="n">
        <f aca="false">IF($O1053&lt;=$W$4,ROUND(IF($O1053&lt;1.5,$O1053*$H1053*$P1053,1.5*$H1053*$P1053),2),0)</f>
        <v>35.64</v>
      </c>
      <c r="R1053" s="539" t="n">
        <f aca="false">IF($O1053&gt;$W$4,ROUND(IF($O1053&lt;1.5,$O1053*$H1053*$P1053,1.5*$H1053*$P1053),2),0)</f>
        <v>0</v>
      </c>
      <c r="S1053" s="539" t="n">
        <f aca="false">IF($O1053&gt;$W$4,ROUND(IF($O1053&lt;1.5,0,IF($O1053&gt;3,1.5*$H1053*$P1053,($O1053-1.5)*$H1053*$P1053)),2),0)</f>
        <v>0</v>
      </c>
      <c r="T1053" s="539" t="n">
        <f aca="false">IF($O1053&gt;$W$4,ROUND(IF($O1053&lt;3,0,IF($O1053&gt;4.5,1.5*$H1053*$P1053,($O1053-3)*$H1053*$P1053)),2),0)</f>
        <v>0</v>
      </c>
      <c r="U1053" s="539" t="n">
        <f aca="false">IF($O1053&gt;$W$4,ROUND(IF($O1053&lt;4.5,0,IF($O1053&gt;6,($O1053-4.5)*$H1053*$P1053,($O1053-4.5)*$H1053*$P1053)),2),0)</f>
        <v>0</v>
      </c>
      <c r="V1053" s="540" t="n">
        <f aca="false">IF($O1053&gt;$W$4,IF($O1053&lt;=4,ROUND($H1053*($O1053+0.5)*2,2),0),0)</f>
        <v>0</v>
      </c>
      <c r="W1053" s="541" t="n">
        <f aca="false">IF($O1053&gt;$W$4,IF($O1053&gt;4,ROUND($H1053*($O1053+0.5)*2,2),0),0)</f>
        <v>0</v>
      </c>
      <c r="X1053" s="558" t="str">
        <f aca="false">A1053</f>
        <v>RB1</v>
      </c>
      <c r="Y1053" s="560" t="n">
        <f aca="false">IF($D1053=0.4,1.2,IF($D1053=0.6,1.2,IF($D1053=0.8,1.3,IF($D1053=1,1.5,IF($D1053=1.2,1.7,IF($D1053&lt;=2,2,"--"))))))</f>
        <v>1.2</v>
      </c>
      <c r="Z1053" s="564" t="s">
        <v>1151</v>
      </c>
      <c r="AA1053" s="561" t="n">
        <f aca="false">Y1053</f>
        <v>1.2</v>
      </c>
      <c r="AB1053" s="543" t="n">
        <f aca="false">IF($Y1053="--","--",I1053)</f>
        <v>0.964</v>
      </c>
      <c r="AC1053" s="544" t="n">
        <f aca="false">IF($Y1053="--","--",IF(D1053&gt;1.5,0.15,ROUND($D1053*0.1,2)))</f>
        <v>0.04</v>
      </c>
      <c r="AD1053" s="544" t="n">
        <f aca="false">IF($Y1053="--","--",0.15)</f>
        <v>0.15</v>
      </c>
      <c r="AE1053" s="545" t="n">
        <f aca="false">IF($Y1053="--","--",ROUND(AB1053+AC1053+AD1053,2))</f>
        <v>1.15</v>
      </c>
      <c r="AF1053" s="565" t="n">
        <f aca="false">IF($Y1053="--","--",IF($AB1053&lt;=2,$Y1053+1,($Y1053+1)+ROUNDUP($AB1053-2,0)*0.1))</f>
        <v>2.2</v>
      </c>
      <c r="AG1053" s="566" t="n">
        <f aca="false">IF($D1053=0.4,0.92,IF($D1053=0.6,0.68,IF($D1053=0.8,0.74,IF($D1053=1,0.7,IF($D1053=1.2,0.66,IF($D1053=1.5,0.6,IF($D1053&lt;=2,(2.4-(D1053+0.3)),"--")))))))</f>
        <v>0.92</v>
      </c>
      <c r="AH1053" s="547" t="n">
        <f aca="false">IF($Y1053="--","--",IF($AE1053&lt;=$W$4,ROUND(IF($AE1053&lt;1.5,$AE1053*$AF1053*$AG1053,1.5*$AF1053*$AG1053),2),0))</f>
        <v>2.33</v>
      </c>
      <c r="AI1053" s="547" t="n">
        <f aca="false">IF($Y1053="--","--",IF($AE1053&gt;$W$4,ROUND(IF($AE1053&lt;1.5,$AE1053*$AF1053*$AG1053,1.5*$AF1053*$AG1053),2),0))</f>
        <v>0</v>
      </c>
      <c r="AJ1053" s="547" t="n">
        <f aca="false">IF($Y1053="--","--",IF($AE1053&gt;$W$4,ROUND(IF($AE1053&lt;1.5,0,IF($AE1053&gt;3,1.5*$AF1053*$AG1053,($AE1053-1.5)*$AF1053*$AG1053)),2),0))</f>
        <v>0</v>
      </c>
      <c r="AK1053" s="547" t="n">
        <f aca="false">IF($Y1053="--","--",IF($AE1053&gt;$W$4,ROUND(IF($AE1053&lt;3,0,IF($AE1053&gt;4.5,1.5*$AF1053*$AG1053,($AE1053-3)*$AF1053*$AG1053)),2),0))</f>
        <v>0</v>
      </c>
      <c r="AL1053" s="547" t="n">
        <f aca="false">IF($Y1053="--","--",IF($AE1053&gt;$W$4,ROUND(IF($AE1053&lt;4.5,0,IF($AE1053&gt;6,($AE1053-4.5)*$AF1053*$AG1053,($AE1053-4.5)*$AF1053*$AG1053)),2),0))</f>
        <v>0</v>
      </c>
      <c r="AM1053" s="544" t="n">
        <f aca="false">IF($Y1053="--","--",IF($AE1053&gt;$W$4,IF($AE1053&lt;=4,ROUND(($AG1053*4)*($AE1053+0.5)*2,2),0),0))</f>
        <v>0</v>
      </c>
      <c r="AN1053" s="548" t="n">
        <f aca="false">IF($Y1053="--","--",IF($AE1053&gt;$W$4,IF($AE1053&gt;4,ROUND(($AG1053*4)*($AE1053+0.5)*2,2),0),0))</f>
        <v>0</v>
      </c>
      <c r="AO1053" s="558" t="s">
        <v>2072</v>
      </c>
      <c r="AP1053" s="570" t="s">
        <v>10</v>
      </c>
      <c r="AQ1053" s="571" t="s">
        <v>2073</v>
      </c>
      <c r="AR1053" s="560" t="n">
        <v>0.4</v>
      </c>
      <c r="AS1053" s="561"/>
      <c r="AT1053" s="561"/>
      <c r="AU1053" s="562" t="n">
        <v>30</v>
      </c>
      <c r="AV1053" s="560" t="n">
        <f aca="false">IF($Y1053="--","--",Y1053+0.2)</f>
        <v>1.4</v>
      </c>
      <c r="AW1053" s="564" t="s">
        <v>1151</v>
      </c>
      <c r="AX1053" s="561" t="n">
        <f aca="false">AV1053</f>
        <v>1.4</v>
      </c>
      <c r="AY1053" s="538" t="n">
        <f aca="false">IF(D1053&gt;2,AU1053,AU1053-AV1053)</f>
        <v>28.6</v>
      </c>
      <c r="AZ1053" s="538" t="n">
        <f aca="false">N1053</f>
        <v>0.1</v>
      </c>
      <c r="BA1053" s="538" t="n">
        <f aca="false">P1053</f>
        <v>1.08</v>
      </c>
      <c r="BB1053" s="537" t="n">
        <f aca="false">IF(F1053=0,IF(ROUND(AY1053*(((N1053*P1053)+(((D1053+M1053*2)/6)*P1053))-ROUND(((D1053+M1053*2)^2)*((PI()*96.379/(4*360))-((SIN((96.379/2)*PI()/180))*(COS((96.379/2)*PI()/180))/4)),4)),2),ROUND(AY1053*(((N1053*P1053)+(((D1053+M1053*2)/4)*P1053))-ROUND(((D1053+M1053*2)^2)*((PI()*120/(4*360))-((SIN((120/2)*PI()/180))*(COS((120/2)*PI()/180))/4)),4)),2)),0)</f>
        <v>5.78</v>
      </c>
      <c r="BC1053" s="549" t="n">
        <f aca="false">IF(F1053&gt;0,ROUND(AY1053*N1053*P1053,2),0)</f>
        <v>0</v>
      </c>
      <c r="BD1053" s="549" t="n">
        <f aca="false">SUM(Q1053:U1053,AH1053:AL1053)</f>
        <v>37.97</v>
      </c>
      <c r="BE1053" s="549" t="n">
        <f aca="false">IF(F1053=0,ROUND((PI()*((D1053+M1053*2)^2)/4)*AY1053,2),ROUND((D1053+M1053*2)*(F1053+M1053*2)*AY1053,2))</f>
        <v>5.18</v>
      </c>
      <c r="BF1053" s="572" t="n">
        <f aca="false">IF(($I1053+M1053-0.15)&lt;=2,($I1053+M1053+0.15),IF(($I1053+M1053)&lt;=3,2.35,($I1053+M1053+0.2)-0.85))</f>
        <v>1.154</v>
      </c>
      <c r="BG1053" s="572" t="n">
        <f aca="false">IF(D1053&gt;2,(I1053-F1053-M1053-0.11),IF(($I1053+M1053)&lt;=2,0,IF(($I1053+M1053)&gt;3,0.85,(I1053+M1053+0.2-BF1053))))</f>
        <v>0</v>
      </c>
      <c r="BH1053" s="572" t="n">
        <f aca="false">IF(D1053&gt;2,ROUND(((1.42+0.4)+(0.91+0.4))*2*BG1053,2),ROUND(AV1053*AX1053*BF1053,2))</f>
        <v>2.26</v>
      </c>
      <c r="BI1053" s="572" t="n">
        <f aca="false">ROUND(((PI()*0.9^2)/4)*BG1053,2)</f>
        <v>0</v>
      </c>
      <c r="BJ1053" s="550" t="n">
        <f aca="false">ROUND(BD1053-BE1053-BH1053-BI1053-BB1053-BC1053,2)</f>
        <v>24.75</v>
      </c>
      <c r="BK1053" s="516"/>
    </row>
    <row r="1054" customFormat="false" ht="14.25" hidden="false" customHeight="false" outlineLevel="0" collapsed="false">
      <c r="A1054" s="530" t="s">
        <v>2073</v>
      </c>
      <c r="B1054" s="531" t="s">
        <v>10</v>
      </c>
      <c r="C1054" s="569" t="s">
        <v>2073</v>
      </c>
      <c r="D1054" s="533" t="n">
        <v>0.4</v>
      </c>
      <c r="E1054" s="534"/>
      <c r="F1054" s="534"/>
      <c r="G1054" s="533" t="s">
        <v>1155</v>
      </c>
      <c r="H1054" s="535" t="n">
        <v>9</v>
      </c>
      <c r="I1054" s="536" t="n">
        <v>0.964</v>
      </c>
      <c r="J1054" s="536" t="n">
        <v>1.1799</v>
      </c>
      <c r="K1054" s="536" t="n">
        <v>0</v>
      </c>
      <c r="L1054" s="537" t="n">
        <f aca="false">ROUND((I1054+J1054)/2,2)</f>
        <v>1.07</v>
      </c>
      <c r="M1054" s="538" t="n">
        <f aca="false">IF(F1054=0,ROUND($D1054*0.1,2),IF(D1054&gt;2.8,0.18,0.15))</f>
        <v>0.04</v>
      </c>
      <c r="N1054" s="538" t="n">
        <f aca="false">IF(F1054=0,IF(ROUND($D1054/4,2),IF(ROUND(($D1054*1.2)/6,2)&lt;0.1,0.1,ROUND(($D1054*1.2)/6,2))),0.5)</f>
        <v>0.1</v>
      </c>
      <c r="O1054" s="537" t="n">
        <f aca="false">L1054+M1054+N1054</f>
        <v>1.21</v>
      </c>
      <c r="P1054" s="537" t="n">
        <f aca="false">IF(O1054&lt;2,(D1054+M1054*2)+0.6,(D1054+M1054*2)+0.6+ROUNDUP(O1054-2,0)*0.1)</f>
        <v>1.08</v>
      </c>
      <c r="Q1054" s="539" t="n">
        <f aca="false">IF($O1054&lt;=$W$4,ROUND(IF($O1054&lt;1.5,$O1054*$H1054*$P1054,1.5*$H1054*$P1054),2),0)</f>
        <v>11.76</v>
      </c>
      <c r="R1054" s="539" t="n">
        <f aca="false">IF($O1054&gt;$W$4,ROUND(IF($O1054&lt;1.5,$O1054*$H1054*$P1054,1.5*$H1054*$P1054),2),0)</f>
        <v>0</v>
      </c>
      <c r="S1054" s="539" t="n">
        <f aca="false">IF($O1054&gt;$W$4,ROUND(IF($O1054&lt;1.5,0,IF($O1054&gt;3,1.5*$H1054*$P1054,($O1054-1.5)*$H1054*$P1054)),2),0)</f>
        <v>0</v>
      </c>
      <c r="T1054" s="539" t="n">
        <f aca="false">IF($O1054&gt;$W$4,ROUND(IF($O1054&lt;3,0,IF($O1054&gt;4.5,1.5*$H1054*$P1054,($O1054-3)*$H1054*$P1054)),2),0)</f>
        <v>0</v>
      </c>
      <c r="U1054" s="539" t="n">
        <f aca="false">IF($O1054&gt;$W$4,ROUND(IF($O1054&lt;4.5,0,IF($O1054&gt;6,($O1054-4.5)*$H1054*$P1054,($O1054-4.5)*$H1054*$P1054)),2),0)</f>
        <v>0</v>
      </c>
      <c r="V1054" s="540" t="n">
        <f aca="false">IF($O1054&gt;$W$4,IF($O1054&lt;=4,ROUND($H1054*($O1054+0.5)*2,2),0),0)</f>
        <v>0</v>
      </c>
      <c r="W1054" s="541" t="n">
        <f aca="false">IF($O1054&gt;$W$4,IF($O1054&gt;4,ROUND($H1054*($O1054+0.5)*2,2),0),0)</f>
        <v>0</v>
      </c>
      <c r="X1054" s="530" t="str">
        <f aca="false">A1054</f>
        <v>RB2</v>
      </c>
      <c r="Y1054" s="533" t="n">
        <f aca="false">IF($D1054=0.4,1.2,IF($D1054=0.6,1.2,IF($D1054=0.8,1.3,IF($D1054=1,1.5,IF($D1054=1.2,1.7,IF($D1054&lt;=2,2,"--"))))))</f>
        <v>1.2</v>
      </c>
      <c r="Z1054" s="542" t="s">
        <v>1151</v>
      </c>
      <c r="AA1054" s="534" t="n">
        <f aca="false">Y1054</f>
        <v>1.2</v>
      </c>
      <c r="AB1054" s="543" t="n">
        <f aca="false">IF($Y1054="--","--",I1054)</f>
        <v>0.964</v>
      </c>
      <c r="AC1054" s="544" t="n">
        <f aca="false">IF($Y1054="--","--",IF(D1054&gt;1.5,0.15,ROUND($D1054*0.1,2)))</f>
        <v>0.04</v>
      </c>
      <c r="AD1054" s="544" t="n">
        <f aca="false">IF($Y1054="--","--",0.15)</f>
        <v>0.15</v>
      </c>
      <c r="AE1054" s="545" t="n">
        <f aca="false">IF($Y1054="--","--",ROUND(AB1054+AC1054+AD1054,2))</f>
        <v>1.15</v>
      </c>
      <c r="AF1054" s="545" t="n">
        <f aca="false">IF($Y1054="--","--",IF($AB1054&lt;=2,$Y1054+1,($Y1054+1)+ROUNDUP($AB1054-2,0)*0.1))</f>
        <v>2.2</v>
      </c>
      <c r="AG1054" s="546" t="n">
        <f aca="false">IF($D1054=0.4,0.92,IF($D1054=0.6,0.68,IF($D1054=0.8,0.74,IF($D1054=1,0.7,IF($D1054=1.2,0.66,IF($D1054=1.5,0.6,IF($D1054&lt;=2,(2.4-(D1054+0.3)),"--")))))))</f>
        <v>0.92</v>
      </c>
      <c r="AH1054" s="547" t="n">
        <f aca="false">IF($Y1054="--","--",IF($AE1054&lt;=$W$4,ROUND(IF($AE1054&lt;1.5,$AE1054*$AF1054*$AG1054,1.5*$AF1054*$AG1054),2),0))</f>
        <v>2.33</v>
      </c>
      <c r="AI1054" s="547" t="n">
        <f aca="false">IF($Y1054="--","--",IF($AE1054&gt;$W$4,ROUND(IF($AE1054&lt;1.5,$AE1054*$AF1054*$AG1054,1.5*$AF1054*$AG1054),2),0))</f>
        <v>0</v>
      </c>
      <c r="AJ1054" s="547" t="n">
        <f aca="false">IF($Y1054="--","--",IF($AE1054&gt;$W$4,ROUND(IF($AE1054&lt;1.5,0,IF($AE1054&gt;3,1.5*$AF1054*$AG1054,($AE1054-1.5)*$AF1054*$AG1054)),2),0))</f>
        <v>0</v>
      </c>
      <c r="AK1054" s="547" t="n">
        <f aca="false">IF($Y1054="--","--",IF($AE1054&gt;$W$4,ROUND(IF($AE1054&lt;3,0,IF($AE1054&gt;4.5,1.5*$AF1054*$AG1054,($AE1054-3)*$AF1054*$AG1054)),2),0))</f>
        <v>0</v>
      </c>
      <c r="AL1054" s="547" t="n">
        <f aca="false">IF($Y1054="--","--",IF($AE1054&gt;$W$4,ROUND(IF($AE1054&lt;4.5,0,IF($AE1054&gt;6,($AE1054-4.5)*$AF1054*$AG1054,($AE1054-4.5)*$AF1054*$AG1054)),2),0))</f>
        <v>0</v>
      </c>
      <c r="AM1054" s="544" t="n">
        <f aca="false">IF($Y1054="--","--",IF($AE1054&gt;$W$4,IF($AE1054&lt;=4,ROUND(($AG1054*4)*($AE1054+0.5)*2,2),0),0))</f>
        <v>0</v>
      </c>
      <c r="AN1054" s="548" t="n">
        <f aca="false">IF($Y1054="--","--",IF($AE1054&gt;$W$4,IF($AE1054&gt;4,ROUND(($AG1054*4)*($AE1054+0.5)*2,2),0),0))</f>
        <v>0</v>
      </c>
      <c r="AO1054" s="530" t="s">
        <v>2073</v>
      </c>
      <c r="AP1054" s="531" t="s">
        <v>10</v>
      </c>
      <c r="AQ1054" s="569" t="s">
        <v>2073</v>
      </c>
      <c r="AR1054" s="533" t="n">
        <v>0.4</v>
      </c>
      <c r="AS1054" s="534"/>
      <c r="AT1054" s="534"/>
      <c r="AU1054" s="535" t="n">
        <v>9</v>
      </c>
      <c r="AV1054" s="533" t="n">
        <f aca="false">IF($Y1054="--","--",Y1054+0.2)</f>
        <v>1.4</v>
      </c>
      <c r="AW1054" s="542" t="s">
        <v>1151</v>
      </c>
      <c r="AX1054" s="534" t="n">
        <f aca="false">AV1054</f>
        <v>1.4</v>
      </c>
      <c r="AY1054" s="538" t="n">
        <f aca="false">IF(D1054&gt;2,AU1054,AU1054-AV1054)</f>
        <v>7.6</v>
      </c>
      <c r="AZ1054" s="538" t="n">
        <f aca="false">N1054</f>
        <v>0.1</v>
      </c>
      <c r="BA1054" s="538" t="n">
        <f aca="false">P1054</f>
        <v>1.08</v>
      </c>
      <c r="BB1054" s="537" t="n">
        <f aca="false">IF(F1054=0,IF(ROUND(AY1054*(((N1054*P1054)+(((D1054+M1054*2)/6)*P1054))-ROUND(((D1054+M1054*2)^2)*((PI()*96.379/(4*360))-((SIN((96.379/2)*PI()/180))*(COS((96.379/2)*PI()/180))/4)),4)),2),ROUND(AY1054*(((N1054*P1054)+(((D1054+M1054*2)/4)*P1054))-ROUND(((D1054+M1054*2)^2)*((PI()*120/(4*360))-((SIN((120/2)*PI()/180))*(COS((120/2)*PI()/180))/4)),4)),2)),0)</f>
        <v>1.54</v>
      </c>
      <c r="BC1054" s="549" t="n">
        <f aca="false">IF(F1054&gt;0,ROUND(AY1054*N1054*P1054,2),0)</f>
        <v>0</v>
      </c>
      <c r="BD1054" s="549" t="n">
        <f aca="false">SUM(Q1054:U1054,AH1054:AL1054)</f>
        <v>14.09</v>
      </c>
      <c r="BE1054" s="549" t="n">
        <f aca="false">IF(F1054=0,ROUND((PI()*((D1054+M1054*2)^2)/4)*AY1054,2),ROUND((D1054+M1054*2)*(F1054+M1054*2)*AY1054,2))</f>
        <v>1.38</v>
      </c>
      <c r="BF1054" s="572" t="n">
        <f aca="false">IF(($I1054+M1054-0.15)&lt;=2,($I1054+M1054+0.15),IF(($I1054+M1054)&lt;=3,2.35,($I1054+M1054+0.2)-0.85))</f>
        <v>1.154</v>
      </c>
      <c r="BG1054" s="572" t="n">
        <f aca="false">IF(D1054&gt;2,(I1054-F1054-M1054-0.11),IF(($I1054+M1054)&lt;=2,0,IF(($I1054+M1054)&gt;3,0.85,(I1054+M1054+0.2-BF1054))))</f>
        <v>0</v>
      </c>
      <c r="BH1054" s="572" t="n">
        <f aca="false">IF(D1054&gt;2,ROUND(((1.42+0.4)+(0.91+0.4))*2*BG1054,2),ROUND(AV1054*AX1054*BF1054,2))</f>
        <v>2.26</v>
      </c>
      <c r="BI1054" s="572" t="n">
        <f aca="false">ROUND(((PI()*0.9^2)/4)*BG1054,2)</f>
        <v>0</v>
      </c>
      <c r="BJ1054" s="550" t="n">
        <f aca="false">ROUND(BD1054-BE1054-BH1054-BI1054-BB1054-BC1054,2)</f>
        <v>8.91</v>
      </c>
      <c r="BK1054" s="516"/>
    </row>
    <row r="1055" s="456" customFormat="true" ht="14.25" hidden="false" customHeight="false" outlineLevel="0" collapsed="false">
      <c r="A1055" s="558"/>
      <c r="B1055" s="570"/>
      <c r="C1055" s="634"/>
      <c r="D1055" s="561"/>
      <c r="E1055" s="561"/>
      <c r="F1055" s="561"/>
      <c r="G1055" s="561"/>
      <c r="H1055" s="635"/>
      <c r="I1055" s="636"/>
      <c r="J1055" s="636"/>
      <c r="K1055" s="636"/>
      <c r="L1055" s="637"/>
      <c r="M1055" s="638"/>
      <c r="N1055" s="638"/>
      <c r="O1055" s="637"/>
      <c r="P1055" s="637"/>
      <c r="Q1055" s="639"/>
      <c r="R1055" s="639"/>
      <c r="S1055" s="639"/>
      <c r="T1055" s="639"/>
      <c r="U1055" s="639"/>
      <c r="V1055" s="640"/>
      <c r="W1055" s="641"/>
      <c r="X1055" s="558"/>
      <c r="Y1055" s="561"/>
      <c r="Z1055" s="564"/>
      <c r="AA1055" s="561"/>
      <c r="AB1055" s="642"/>
      <c r="AC1055" s="643"/>
      <c r="AD1055" s="643"/>
      <c r="AE1055" s="644"/>
      <c r="AF1055" s="644"/>
      <c r="AG1055" s="564"/>
      <c r="AH1055" s="645"/>
      <c r="AI1055" s="645"/>
      <c r="AJ1055" s="645"/>
      <c r="AK1055" s="645"/>
      <c r="AL1055" s="645"/>
      <c r="AM1055" s="643"/>
      <c r="AN1055" s="646"/>
      <c r="AO1055" s="558"/>
      <c r="AP1055" s="570"/>
      <c r="AQ1055" s="634"/>
      <c r="AR1055" s="561"/>
      <c r="AS1055" s="561"/>
      <c r="AT1055" s="561"/>
      <c r="AU1055" s="635"/>
      <c r="AV1055" s="561"/>
      <c r="AW1055" s="564"/>
      <c r="AX1055" s="561"/>
      <c r="AY1055" s="638"/>
      <c r="AZ1055" s="638"/>
      <c r="BA1055" s="638"/>
      <c r="BB1055" s="637"/>
      <c r="BC1055" s="637"/>
      <c r="BD1055" s="637"/>
      <c r="BE1055" s="637"/>
      <c r="BF1055" s="639"/>
      <c r="BG1055" s="639"/>
      <c r="BH1055" s="639"/>
      <c r="BI1055" s="639"/>
      <c r="BJ1055" s="647"/>
      <c r="BK1055" s="516"/>
    </row>
    <row r="1056" customFormat="false" ht="14.25" hidden="false" customHeight="false" outlineLevel="0" collapsed="false">
      <c r="A1056" s="517" t="s">
        <v>2074</v>
      </c>
      <c r="B1056" s="504"/>
      <c r="C1056" s="504"/>
      <c r="D1056" s="505"/>
      <c r="E1056" s="505"/>
      <c r="F1056" s="505"/>
      <c r="G1056" s="506"/>
      <c r="H1056" s="507"/>
      <c r="I1056" s="508"/>
      <c r="J1056" s="508"/>
      <c r="K1056" s="508"/>
      <c r="L1056" s="509"/>
      <c r="M1056" s="510"/>
      <c r="N1056" s="510"/>
      <c r="O1056" s="509"/>
      <c r="P1056" s="509"/>
      <c r="Q1056" s="511"/>
      <c r="R1056" s="511"/>
      <c r="S1056" s="511"/>
      <c r="T1056" s="511"/>
      <c r="U1056" s="511"/>
      <c r="V1056" s="512"/>
      <c r="W1056" s="513"/>
      <c r="X1056" s="517" t="str">
        <f aca="false">$A1056</f>
        <v>REMANEJAMENTO DE GALERIA RUA DR. LUIZ DE ARAÚJO BRAZ</v>
      </c>
      <c r="Y1056" s="522"/>
      <c r="Z1056" s="522"/>
      <c r="AA1056" s="522"/>
      <c r="AB1056" s="525"/>
      <c r="AC1056" s="525"/>
      <c r="AD1056" s="525"/>
      <c r="AE1056" s="525"/>
      <c r="AF1056" s="523"/>
      <c r="AG1056" s="525"/>
      <c r="AH1056" s="525"/>
      <c r="AI1056" s="525"/>
      <c r="AJ1056" s="525"/>
      <c r="AK1056" s="525"/>
      <c r="AL1056" s="525"/>
      <c r="AM1056" s="525"/>
      <c r="AN1056" s="527"/>
      <c r="AO1056" s="517" t="str">
        <f aca="false">$A1056</f>
        <v>REMANEJAMENTO DE GALERIA RUA DR. LUIZ DE ARAÚJO BRAZ</v>
      </c>
      <c r="AP1056" s="504"/>
      <c r="AQ1056" s="504"/>
      <c r="AR1056" s="505"/>
      <c r="AS1056" s="505"/>
      <c r="AT1056" s="505"/>
      <c r="AU1056" s="507"/>
      <c r="AV1056" s="506"/>
      <c r="AW1056" s="506"/>
      <c r="AX1056" s="506"/>
      <c r="AY1056" s="510"/>
      <c r="AZ1056" s="510"/>
      <c r="BA1056" s="510"/>
      <c r="BB1056" s="509"/>
      <c r="BC1056" s="509"/>
      <c r="BD1056" s="509"/>
      <c r="BE1056" s="509"/>
      <c r="BF1056" s="509"/>
      <c r="BG1056" s="509"/>
      <c r="BH1056" s="509"/>
      <c r="BI1056" s="509"/>
      <c r="BJ1056" s="515"/>
      <c r="BK1056" s="516"/>
    </row>
    <row r="1057" customFormat="false" ht="14.25" hidden="false" customHeight="false" outlineLevel="0" collapsed="false">
      <c r="A1057" s="648" t="s">
        <v>2075</v>
      </c>
      <c r="B1057" s="570"/>
      <c r="C1057" s="571"/>
      <c r="D1057" s="560" t="n">
        <v>2.6</v>
      </c>
      <c r="E1057" s="561" t="s">
        <v>1151</v>
      </c>
      <c r="F1057" s="561" t="n">
        <v>1</v>
      </c>
      <c r="G1057" s="560" t="s">
        <v>1193</v>
      </c>
      <c r="H1057" s="562" t="n">
        <v>20</v>
      </c>
      <c r="I1057" s="563" t="n">
        <v>1.44</v>
      </c>
      <c r="J1057" s="563" t="n">
        <v>1.42</v>
      </c>
      <c r="K1057" s="536" t="n">
        <v>0</v>
      </c>
      <c r="L1057" s="537" t="n">
        <f aca="false">ROUND((I1057+J1057)/2,2)</f>
        <v>1.43</v>
      </c>
      <c r="M1057" s="538" t="n">
        <f aca="false">IF(F1057=0,ROUND($D1057*0.1,2),IF(D1057&gt;2.8,0.18,0.15))</f>
        <v>0.15</v>
      </c>
      <c r="N1057" s="538" t="n">
        <f aca="false">IF(F1057=0,IF(ROUND($D1057/4,2),IF(ROUND(($D1057*1.2)/6,2)&lt;0.1,0.1,ROUND(($D1057*1.2)/6,2))),0.5)</f>
        <v>0.5</v>
      </c>
      <c r="O1057" s="537" t="n">
        <f aca="false">L1057+M1057+N1057</f>
        <v>2.08</v>
      </c>
      <c r="P1057" s="537" t="n">
        <f aca="false">IF(O1057&lt;2,(D1057+M1057*2)+0.6,(D1057+M1057*2)+0.6+ROUNDUP(O1057-2,0)*0.1)</f>
        <v>3.6</v>
      </c>
      <c r="Q1057" s="539" t="n">
        <f aca="false">IF($O1057&lt;=$W$4,ROUND(IF($O1057&lt;1.5,$O1057*$H1057*$P1057,1.5*$H1057*$P1057),2),0)</f>
        <v>0</v>
      </c>
      <c r="R1057" s="539" t="n">
        <f aca="false">IF($O1057&gt;$W$4,ROUND(IF($O1057&lt;1.5,$O1057*$H1057*$P1057,1.5*$H1057*$P1057),2),0)</f>
        <v>108</v>
      </c>
      <c r="S1057" s="539" t="n">
        <f aca="false">IF($O1057&gt;$W$4,ROUND(IF($O1057&lt;1.5,0,IF($O1057&gt;3,1.5*$H1057*$P1057,($O1057-1.5)*$H1057*$P1057)),2),0)</f>
        <v>41.76</v>
      </c>
      <c r="T1057" s="539" t="n">
        <f aca="false">IF($O1057&gt;$W$4,ROUND(IF($O1057&lt;3,0,IF($O1057&gt;4.5,1.5*$H1057*$P1057,($O1057-3)*$H1057*$P1057)),2),0)</f>
        <v>0</v>
      </c>
      <c r="U1057" s="539" t="n">
        <f aca="false">IF($O1057&gt;$W$4,ROUND(IF($O1057&lt;4.5,0,IF($O1057&gt;6,($O1057-4.5)*$H1057*$P1057,($O1057-4.5)*$H1057*$P1057)),2),0)</f>
        <v>0</v>
      </c>
      <c r="V1057" s="540" t="n">
        <f aca="false">IF($O1057&gt;$W$4,IF($O1057&lt;=4,ROUND($H1057*($O1057+0.5)*2,2),0),0)</f>
        <v>103.2</v>
      </c>
      <c r="W1057" s="541" t="n">
        <f aca="false">IF($O1057&gt;$W$4,IF($O1057&gt;4,ROUND($H1057*($O1057+0.5)*2,2),0),0)</f>
        <v>0</v>
      </c>
      <c r="X1057" s="558" t="str">
        <f aca="false">A1057</f>
        <v>PV EXISENTE</v>
      </c>
      <c r="Y1057" s="560" t="str">
        <f aca="false">IF($D1057=0.4,1.2,IF($D1057=0.6,1.2,IF($D1057=0.8,1.3,IF($D1057=1,1.5,IF($D1057=1.2,1.7,IF($D1057&lt;=2,2,"--"))))))</f>
        <v>--</v>
      </c>
      <c r="Z1057" s="564" t="s">
        <v>1151</v>
      </c>
      <c r="AA1057" s="561" t="str">
        <f aca="false">Y1057</f>
        <v>--</v>
      </c>
      <c r="AB1057" s="543" t="str">
        <f aca="false">IF($Y1057="--","--",I1057)</f>
        <v>--</v>
      </c>
      <c r="AC1057" s="544" t="str">
        <f aca="false">IF($Y1057="--","--",IF(D1057&gt;1.5,0.15,ROUND($D1057*0.1,2)))</f>
        <v>--</v>
      </c>
      <c r="AD1057" s="544" t="str">
        <f aca="false">IF($Y1057="--","--",0.15)</f>
        <v>--</v>
      </c>
      <c r="AE1057" s="545" t="str">
        <f aca="false">IF($Y1057="--","--",ROUND(AB1057+AC1057+AD1057,2))</f>
        <v>--</v>
      </c>
      <c r="AF1057" s="565" t="str">
        <f aca="false">IF($Y1057="--","--",IF($AB1057&lt;=2,$Y1057+1,($Y1057+1)+ROUNDUP($AB1057-2,0)*0.1))</f>
        <v>--</v>
      </c>
      <c r="AG1057" s="566" t="str">
        <f aca="false">IF($D1057=0.4,0.92,IF($D1057=0.6,0.68,IF($D1057=0.8,0.74,IF($D1057=1,0.7,IF($D1057=1.2,0.66,IF($D1057=1.5,0.6,IF($D1057&lt;=2,(2.4-(D1057+0.3)),"--")))))))</f>
        <v>--</v>
      </c>
      <c r="AH1057" s="547" t="str">
        <f aca="false">IF($Y1057="--","--",IF($AE1057&lt;=$W$4,ROUND(IF($AE1057&lt;1.5,$AE1057*$AF1057*$AG1057,1.5*$AF1057*$AG1057),2),0))</f>
        <v>--</v>
      </c>
      <c r="AI1057" s="547" t="str">
        <f aca="false">IF($Y1057="--","--",IF($AE1057&gt;$W$4,ROUND(IF($AE1057&lt;1.5,$AE1057*$AF1057*$AG1057,1.5*$AF1057*$AG1057),2),0))</f>
        <v>--</v>
      </c>
      <c r="AJ1057" s="547" t="str">
        <f aca="false">IF($Y1057="--","--",IF($AE1057&gt;$W$4,ROUND(IF($AE1057&lt;1.5,0,IF($AE1057&gt;3,1.5*$AF1057*$AG1057,($AE1057-1.5)*$AF1057*$AG1057)),2),0))</f>
        <v>--</v>
      </c>
      <c r="AK1057" s="547" t="str">
        <f aca="false">IF($Y1057="--","--",IF($AE1057&gt;$W$4,ROUND(IF($AE1057&lt;3,0,IF($AE1057&gt;4.5,1.5*$AF1057*$AG1057,($AE1057-3)*$AF1057*$AG1057)),2),0))</f>
        <v>--</v>
      </c>
      <c r="AL1057" s="547" t="str">
        <f aca="false">IF($Y1057="--","--",IF($AE1057&gt;$W$4,ROUND(IF($AE1057&lt;4.5,0,IF($AE1057&gt;6,($AE1057-4.5)*$AF1057*$AG1057,($AE1057-4.5)*$AF1057*$AG1057)),2),0))</f>
        <v>--</v>
      </c>
      <c r="AM1057" s="544" t="str">
        <f aca="false">IF($Y1057="--","--",IF($AE1057&gt;$W$4,IF($AE1057&lt;=4,ROUND(($AG1057*4)*($AE1057+0.5)*2,2),0),0))</f>
        <v>--</v>
      </c>
      <c r="AN1057" s="548" t="str">
        <f aca="false">IF($Y1057="--","--",IF($AE1057&gt;$W$4,IF($AE1057&gt;4,ROUND(($AG1057*4)*($AE1057+0.5)*2,2),0),0))</f>
        <v>--</v>
      </c>
      <c r="AO1057" s="648" t="str">
        <f aca="false">A1057</f>
        <v>PV EXISENTE</v>
      </c>
      <c r="AP1057" s="570"/>
      <c r="AQ1057" s="571"/>
      <c r="AR1057" s="560" t="n">
        <f aca="false">D1057</f>
        <v>2.6</v>
      </c>
      <c r="AS1057" s="561" t="str">
        <f aca="false">IF(E1057="x","x","")</f>
        <v>x</v>
      </c>
      <c r="AT1057" s="561" t="n">
        <f aca="false">IF(F1057&gt;0,F1057,"")</f>
        <v>1</v>
      </c>
      <c r="AU1057" s="562" t="n">
        <f aca="false">H1057</f>
        <v>20</v>
      </c>
      <c r="AV1057" s="560" t="str">
        <f aca="false">IF($Y1057="--","--",Y1057+0.2)</f>
        <v>--</v>
      </c>
      <c r="AW1057" s="564" t="s">
        <v>1151</v>
      </c>
      <c r="AX1057" s="561" t="str">
        <f aca="false">AV1057</f>
        <v>--</v>
      </c>
      <c r="AY1057" s="538" t="n">
        <f aca="false">IF(D1057&gt;2,AU1057,AU1057-AV1057)</f>
        <v>20</v>
      </c>
      <c r="AZ1057" s="538" t="n">
        <f aca="false">N1057</f>
        <v>0.5</v>
      </c>
      <c r="BA1057" s="538" t="n">
        <f aca="false">P1057</f>
        <v>3.6</v>
      </c>
      <c r="BB1057" s="537" t="n">
        <f aca="false">IF(F1057=0,IF(ROUND(AY1057*(((N1057*P1057)+(((D1057+M1057*2)/6)*P1057))-ROUND(((D1057+M1057*2)^2)*((PI()*96.379/(4*360))-((SIN((96.379/2)*PI()/180))*(COS((96.379/2)*PI()/180))/4)),4)),2),ROUND(AY1057*(((N1057*P1057)+(((D1057+M1057*2)/4)*P1057))-ROUND(((D1057+M1057*2)^2)*((PI()*120/(4*360))-((SIN((120/2)*PI()/180))*(COS((120/2)*PI()/180))/4)),4)),2)),0)</f>
        <v>0</v>
      </c>
      <c r="BC1057" s="549" t="n">
        <f aca="false">IF(F1057&gt;0,ROUND(AY1057*N1057*P1057,2),0)</f>
        <v>36</v>
      </c>
      <c r="BD1057" s="549" t="n">
        <f aca="false">SUM(Q1057:U1057,AH1057:AL1057)</f>
        <v>149.76</v>
      </c>
      <c r="BE1057" s="549" t="n">
        <f aca="false">IF(F1057=0,ROUND((PI()*((D1057+M1057*2)^2)/4)*AY1057,2),ROUND((D1057+M1057*2)*(F1057+M1057*2)*AY1057,2))</f>
        <v>75.4</v>
      </c>
      <c r="BF1057" s="572" t="n">
        <f aca="false">IF(($I1057+M1057-0.15)&lt;=2,($I1057+M1057+0.15),IF(($I1057+M1057)&lt;=3,2.35,($I1057+M1057+0.2)-0.85))</f>
        <v>1.74</v>
      </c>
      <c r="BG1057" s="572" t="n">
        <f aca="false">IF(D1057&gt;2,(I1057-F1057-M1057-0.11),IF(($I1057+M1057)&lt;=2,0,IF(($I1057+M1057)&gt;3,0.85,(I1057+M1057+0.2-BF1057))))</f>
        <v>0.18</v>
      </c>
      <c r="BH1057" s="572" t="n">
        <f aca="false">IF(D1057&gt;2,ROUND(((1.42+0.4)+(0.91+0.4))*2*BG1057,2),ROUND(AV1057*AX1057*BF1057,2))</f>
        <v>1.13</v>
      </c>
      <c r="BI1057" s="572" t="n">
        <f aca="false">ROUND(((PI()*0.9^2)/4)*BG1057,2)</f>
        <v>0.11</v>
      </c>
      <c r="BJ1057" s="550" t="n">
        <f aca="false">ROUND(BD1057-BE1057-BH1057-BI1057-BB1057-BC1057,2)</f>
        <v>37.12</v>
      </c>
      <c r="BK1057" s="516"/>
    </row>
    <row r="1058" customFormat="false" ht="15" hidden="false" customHeight="false" outlineLevel="0" collapsed="false">
      <c r="A1058" s="558"/>
      <c r="B1058" s="570"/>
      <c r="C1058" s="571"/>
      <c r="D1058" s="560"/>
      <c r="E1058" s="561"/>
      <c r="F1058" s="561"/>
      <c r="G1058" s="560"/>
      <c r="H1058" s="562"/>
      <c r="I1058" s="563"/>
      <c r="J1058" s="563"/>
      <c r="K1058" s="536"/>
      <c r="L1058" s="537"/>
      <c r="M1058" s="538"/>
      <c r="N1058" s="538"/>
      <c r="O1058" s="537"/>
      <c r="P1058" s="537"/>
      <c r="Q1058" s="539"/>
      <c r="R1058" s="539"/>
      <c r="S1058" s="539"/>
      <c r="T1058" s="539"/>
      <c r="U1058" s="539"/>
      <c r="V1058" s="649"/>
      <c r="W1058" s="650"/>
      <c r="X1058" s="651"/>
      <c r="Y1058" s="560"/>
      <c r="Z1058" s="564"/>
      <c r="AA1058" s="561"/>
      <c r="AB1058" s="543"/>
      <c r="AC1058" s="544"/>
      <c r="AD1058" s="544"/>
      <c r="AE1058" s="545"/>
      <c r="AF1058" s="565"/>
      <c r="AG1058" s="566"/>
      <c r="AH1058" s="547"/>
      <c r="AI1058" s="547"/>
      <c r="AJ1058" s="547"/>
      <c r="AK1058" s="547"/>
      <c r="AL1058" s="547"/>
      <c r="AM1058" s="544"/>
      <c r="AN1058" s="548"/>
      <c r="AO1058" s="558"/>
      <c r="AP1058" s="570"/>
      <c r="AQ1058" s="571"/>
      <c r="AR1058" s="560"/>
      <c r="AS1058" s="561"/>
      <c r="AT1058" s="561"/>
      <c r="AU1058" s="562"/>
      <c r="AV1058" s="560"/>
      <c r="AW1058" s="564"/>
      <c r="AX1058" s="561"/>
      <c r="AY1058" s="538"/>
      <c r="AZ1058" s="538"/>
      <c r="BA1058" s="538"/>
      <c r="BB1058" s="537"/>
      <c r="BC1058" s="549"/>
      <c r="BD1058" s="549"/>
      <c r="BE1058" s="549"/>
      <c r="BF1058" s="572"/>
      <c r="BG1058" s="572"/>
      <c r="BH1058" s="572"/>
      <c r="BI1058" s="572"/>
      <c r="BJ1058" s="550"/>
      <c r="BK1058" s="516"/>
    </row>
    <row r="1059" customFormat="false" ht="20.25" hidden="false" customHeight="true" outlineLevel="0" collapsed="false">
      <c r="A1059" s="652"/>
      <c r="B1059" s="652"/>
      <c r="C1059" s="652"/>
      <c r="D1059" s="653"/>
      <c r="E1059" s="653"/>
      <c r="F1059" s="653"/>
      <c r="G1059" s="653"/>
      <c r="H1059" s="654"/>
      <c r="I1059" s="655"/>
      <c r="J1059" s="655"/>
      <c r="K1059" s="655"/>
      <c r="L1059" s="656"/>
      <c r="M1059" s="656"/>
      <c r="N1059" s="656"/>
      <c r="O1059" s="657" t="s">
        <v>2076</v>
      </c>
      <c r="P1059" s="657"/>
      <c r="Q1059" s="658" t="n">
        <f aca="false">SUM(Q10:Q1058)</f>
        <v>13115.14</v>
      </c>
      <c r="R1059" s="658" t="n">
        <f aca="false">SUM(R10:R1058)</f>
        <v>35724.93</v>
      </c>
      <c r="S1059" s="658" t="n">
        <f aca="false">SUM(S10:S1058)</f>
        <v>21595.7</v>
      </c>
      <c r="T1059" s="658" t="n">
        <f aca="false">SUM(T10:T1058)</f>
        <v>3720.1</v>
      </c>
      <c r="U1059" s="658" t="n">
        <f aca="false">SUM(U10:U1058)</f>
        <v>50.21</v>
      </c>
      <c r="V1059" s="659" t="n">
        <f aca="false">SUM(V10:V1058)</f>
        <v>63601.3</v>
      </c>
      <c r="W1059" s="660" t="n">
        <f aca="false">SUM(W10:W1058)</f>
        <v>3010.62</v>
      </c>
      <c r="X1059" s="652"/>
      <c r="Y1059" s="652"/>
      <c r="Z1059" s="652"/>
      <c r="AA1059" s="653"/>
      <c r="AB1059" s="653"/>
      <c r="AC1059" s="653"/>
      <c r="AD1059" s="653"/>
      <c r="AE1059" s="653"/>
      <c r="AF1059" s="661" t="s">
        <v>2076</v>
      </c>
      <c r="AG1059" s="661"/>
      <c r="AH1059" s="662" t="n">
        <f aca="false">SUM(AH10:AH1058)</f>
        <v>783.17</v>
      </c>
      <c r="AI1059" s="658" t="n">
        <f aca="false">SUM(AI10:AI1058)</f>
        <v>942.689999999998</v>
      </c>
      <c r="AJ1059" s="658" t="n">
        <f aca="false">SUM(AJ10:AJ1058)</f>
        <v>379.44</v>
      </c>
      <c r="AK1059" s="658" t="n">
        <f aca="false">SUM(AK10:AK1058)</f>
        <v>26.8</v>
      </c>
      <c r="AL1059" s="658" t="n">
        <f aca="false">SUM(AL10:AL1058)</f>
        <v>0</v>
      </c>
      <c r="AM1059" s="658" t="n">
        <f aca="false">SUM(AM10:AM1058)</f>
        <v>5269.3</v>
      </c>
      <c r="AN1059" s="663" t="n">
        <f aca="false">SUM(AN10:AN1058)</f>
        <v>21.89</v>
      </c>
      <c r="AO1059" s="652"/>
      <c r="AP1059" s="652"/>
      <c r="AQ1059" s="652"/>
      <c r="AR1059" s="653"/>
      <c r="AS1059" s="653"/>
      <c r="AT1059" s="653"/>
      <c r="AU1059" s="653"/>
      <c r="AV1059" s="653"/>
      <c r="AW1059" s="653"/>
      <c r="AX1059" s="653"/>
      <c r="AY1059" s="653"/>
      <c r="AZ1059" s="657" t="s">
        <v>2076</v>
      </c>
      <c r="BA1059" s="657"/>
      <c r="BB1059" s="658" t="n">
        <f aca="false">SUM(BB10:BB1058)</f>
        <v>7158.98</v>
      </c>
      <c r="BC1059" s="658" t="n">
        <f aca="false">SUM(BC10:BC1058)</f>
        <v>4102.5</v>
      </c>
      <c r="BD1059" s="664"/>
      <c r="BE1059" s="665"/>
      <c r="BF1059" s="665"/>
      <c r="BG1059" s="658" t="n">
        <f aca="false">SUM(BG10:BG1058)</f>
        <v>94.65506286719</v>
      </c>
      <c r="BH1059" s="664"/>
      <c r="BI1059" s="665"/>
      <c r="BJ1059" s="666" t="n">
        <f aca="false">SUM(BJ10:BJ1058)</f>
        <v>40128.2000000001</v>
      </c>
      <c r="BK1059" s="667"/>
    </row>
    <row r="1060" customFormat="false" ht="20.25" hidden="false" customHeight="true" outlineLevel="0" collapsed="false">
      <c r="A1060" s="668"/>
      <c r="B1060" s="668"/>
      <c r="C1060" s="668"/>
      <c r="D1060" s="669"/>
      <c r="E1060" s="669"/>
      <c r="F1060" s="669"/>
      <c r="G1060" s="669"/>
      <c r="H1060" s="670"/>
      <c r="I1060" s="671"/>
      <c r="J1060" s="671"/>
      <c r="K1060" s="671"/>
      <c r="L1060" s="509"/>
      <c r="M1060" s="509"/>
      <c r="N1060" s="509"/>
      <c r="O1060" s="672"/>
      <c r="P1060" s="672"/>
      <c r="Q1060" s="673"/>
      <c r="R1060" s="673"/>
      <c r="S1060" s="673"/>
      <c r="T1060" s="673"/>
      <c r="U1060" s="673"/>
      <c r="V1060" s="674"/>
      <c r="W1060" s="674"/>
      <c r="X1060" s="668"/>
      <c r="Y1060" s="668"/>
      <c r="Z1060" s="668"/>
      <c r="AA1060" s="669"/>
      <c r="AB1060" s="669"/>
      <c r="AC1060" s="669"/>
      <c r="AD1060" s="669"/>
      <c r="AE1060" s="669"/>
      <c r="AF1060" s="669"/>
      <c r="AG1060" s="672"/>
      <c r="AH1060" s="672"/>
      <c r="AI1060" s="673"/>
      <c r="AJ1060" s="673"/>
      <c r="AK1060" s="673"/>
      <c r="AL1060" s="673"/>
      <c r="AM1060" s="673"/>
      <c r="AN1060" s="674"/>
      <c r="AO1060" s="668"/>
      <c r="AP1060" s="668"/>
      <c r="AQ1060" s="668"/>
      <c r="AR1060" s="669"/>
      <c r="AS1060" s="669"/>
      <c r="AT1060" s="669"/>
      <c r="AU1060" s="669"/>
      <c r="AV1060" s="669"/>
      <c r="AW1060" s="669"/>
      <c r="AX1060" s="669"/>
      <c r="AY1060" s="669"/>
      <c r="AZ1060" s="672"/>
      <c r="BA1060" s="672"/>
      <c r="BB1060" s="673"/>
      <c r="BC1060" s="673"/>
      <c r="BD1060" s="673"/>
      <c r="BE1060" s="673"/>
      <c r="BF1060" s="675" t="s">
        <v>2077</v>
      </c>
      <c r="BG1060" s="673" t="n">
        <f aca="false">SUMIF(AV10:$AV$1058,$AV$676,$BG$10:$BG$1059)</f>
        <v>37.4592419068475</v>
      </c>
      <c r="BH1060" s="673"/>
      <c r="BI1060" s="673"/>
      <c r="BJ1060" s="673"/>
      <c r="BK1060" s="667"/>
    </row>
    <row r="1061" customFormat="false" ht="20.25" hidden="false" customHeight="true" outlineLevel="0" collapsed="false">
      <c r="A1061" s="668"/>
      <c r="B1061" s="668"/>
      <c r="C1061" s="668"/>
      <c r="D1061" s="669"/>
      <c r="E1061" s="669"/>
      <c r="F1061" s="669"/>
      <c r="G1061" s="669"/>
      <c r="H1061" s="670"/>
      <c r="I1061" s="671"/>
      <c r="J1061" s="671"/>
      <c r="K1061" s="671"/>
      <c r="L1061" s="509"/>
      <c r="M1061" s="509"/>
      <c r="N1061" s="509"/>
      <c r="O1061" s="672"/>
      <c r="P1061" s="672"/>
      <c r="Q1061" s="673"/>
      <c r="R1061" s="673"/>
      <c r="S1061" s="673"/>
      <c r="T1061" s="673"/>
      <c r="U1061" s="673"/>
      <c r="V1061" s="674"/>
      <c r="W1061" s="674"/>
      <c r="X1061" s="668"/>
      <c r="Y1061" s="668"/>
      <c r="Z1061" s="668"/>
      <c r="AA1061" s="669"/>
      <c r="AB1061" s="669"/>
      <c r="AC1061" s="669"/>
      <c r="AD1061" s="669"/>
      <c r="AE1061" s="669"/>
      <c r="AF1061" s="669"/>
      <c r="AG1061" s="672"/>
      <c r="AH1061" s="672"/>
      <c r="AI1061" s="673"/>
      <c r="AJ1061" s="673"/>
      <c r="AK1061" s="673"/>
      <c r="AL1061" s="673"/>
      <c r="AM1061" s="673"/>
      <c r="AN1061" s="674"/>
      <c r="AO1061" s="668"/>
      <c r="AP1061" s="668"/>
      <c r="AQ1061" s="668"/>
      <c r="AR1061" s="669"/>
      <c r="AS1061" s="669"/>
      <c r="AT1061" s="669"/>
      <c r="AU1061" s="669"/>
      <c r="AV1061" s="669"/>
      <c r="AW1061" s="669"/>
      <c r="AX1061" s="669"/>
      <c r="AY1061" s="669"/>
      <c r="AZ1061" s="672"/>
      <c r="BA1061" s="672"/>
      <c r="BB1061" s="673"/>
      <c r="BC1061" s="673"/>
      <c r="BD1061" s="673"/>
      <c r="BE1061" s="673"/>
      <c r="BF1061" s="675" t="s">
        <v>2078</v>
      </c>
      <c r="BG1061" s="673" t="n">
        <f aca="false">BG1059-BG1060</f>
        <v>57.1958209603425</v>
      </c>
      <c r="BH1061" s="673"/>
      <c r="BI1061" s="673"/>
      <c r="BJ1061" s="673"/>
      <c r="BK1061" s="667"/>
    </row>
    <row r="1062" customFormat="false" ht="14.25" hidden="false" customHeight="false" outlineLevel="0" collapsed="false">
      <c r="A1062" s="676" t="s">
        <v>2079</v>
      </c>
      <c r="B1062" s="676"/>
      <c r="C1062" s="676"/>
      <c r="D1062" s="459"/>
      <c r="E1062" s="459"/>
      <c r="F1062" s="459"/>
      <c r="G1062" s="459"/>
      <c r="H1062" s="459"/>
      <c r="I1062" s="459"/>
      <c r="J1062" s="459"/>
      <c r="K1062" s="459"/>
      <c r="L1062" s="459"/>
      <c r="M1062" s="459"/>
      <c r="N1062" s="459"/>
      <c r="O1062" s="459"/>
      <c r="P1062" s="459"/>
      <c r="Q1062" s="676"/>
      <c r="R1062" s="676"/>
      <c r="S1062" s="676"/>
      <c r="T1062" s="676"/>
      <c r="U1062" s="677"/>
      <c r="V1062" s="678"/>
      <c r="W1062" s="678"/>
      <c r="X1062" s="676" t="s">
        <v>2079</v>
      </c>
      <c r="Y1062" s="676"/>
      <c r="Z1062" s="676"/>
      <c r="AA1062" s="459"/>
      <c r="AB1062" s="459"/>
      <c r="AC1062" s="459"/>
      <c r="AD1062" s="459"/>
      <c r="AE1062" s="459"/>
      <c r="AF1062" s="459"/>
      <c r="AG1062" s="459"/>
      <c r="AH1062" s="459"/>
      <c r="AI1062" s="459"/>
      <c r="AJ1062" s="459"/>
      <c r="AK1062" s="459"/>
      <c r="AL1062" s="459"/>
      <c r="AM1062" s="459"/>
      <c r="AN1062" s="678"/>
      <c r="AO1062" s="679" t="s">
        <v>2080</v>
      </c>
      <c r="AP1062" s="676"/>
      <c r="AQ1062" s="676"/>
      <c r="AR1062" s="459"/>
      <c r="AS1062" s="459"/>
      <c r="AT1062" s="459"/>
      <c r="AU1062" s="459"/>
      <c r="AV1062" s="459"/>
      <c r="AW1062" s="459"/>
      <c r="AX1062" s="459"/>
      <c r="AY1062" s="459"/>
      <c r="AZ1062" s="459"/>
      <c r="BA1062" s="459"/>
      <c r="BB1062" s="459"/>
      <c r="BC1062" s="459"/>
      <c r="BD1062" s="459"/>
      <c r="BE1062" s="676"/>
      <c r="BF1062" s="676"/>
      <c r="BG1062" s="676"/>
      <c r="BH1062" s="676"/>
      <c r="BI1062" s="677"/>
      <c r="BJ1062" s="676"/>
      <c r="BK1062" s="676"/>
    </row>
    <row r="1063" customFormat="false" ht="14.25" hidden="false" customHeight="false" outlineLevel="0" collapsed="false">
      <c r="A1063" s="679"/>
      <c r="B1063" s="679"/>
      <c r="C1063" s="679"/>
      <c r="D1063" s="676"/>
      <c r="E1063" s="676"/>
      <c r="F1063" s="676"/>
      <c r="G1063" s="676"/>
      <c r="H1063" s="676"/>
      <c r="I1063" s="676"/>
      <c r="J1063" s="676"/>
      <c r="K1063" s="676"/>
      <c r="L1063" s="676"/>
      <c r="M1063" s="676"/>
      <c r="N1063" s="676"/>
      <c r="O1063" s="676"/>
      <c r="P1063" s="676"/>
      <c r="Q1063" s="676"/>
      <c r="R1063" s="676"/>
      <c r="S1063" s="676"/>
      <c r="T1063" s="676"/>
      <c r="U1063" s="676"/>
      <c r="V1063" s="678"/>
      <c r="W1063" s="678"/>
      <c r="X1063" s="679"/>
      <c r="Y1063" s="679"/>
      <c r="Z1063" s="679"/>
      <c r="AA1063" s="676"/>
      <c r="AB1063" s="676"/>
      <c r="AC1063" s="676"/>
      <c r="AD1063" s="676"/>
      <c r="AE1063" s="676"/>
      <c r="AF1063" s="676"/>
      <c r="AG1063" s="676"/>
      <c r="AH1063" s="676"/>
      <c r="AI1063" s="676"/>
      <c r="AJ1063" s="676"/>
      <c r="AK1063" s="676"/>
      <c r="AL1063" s="676"/>
      <c r="AM1063" s="676"/>
      <c r="AN1063" s="678"/>
      <c r="AO1063" s="679"/>
      <c r="AP1063" s="679"/>
      <c r="AQ1063" s="679"/>
      <c r="AR1063" s="676"/>
      <c r="AS1063" s="676"/>
      <c r="AT1063" s="676"/>
      <c r="AU1063" s="676"/>
      <c r="AV1063" s="676"/>
      <c r="AW1063" s="676"/>
      <c r="AX1063" s="676"/>
      <c r="AY1063" s="676"/>
      <c r="AZ1063" s="676"/>
      <c r="BA1063" s="676"/>
      <c r="BB1063" s="676"/>
      <c r="BC1063" s="676"/>
      <c r="BD1063" s="676"/>
      <c r="BE1063" s="676"/>
      <c r="BF1063" s="676"/>
      <c r="BG1063" s="676"/>
      <c r="BH1063" s="676"/>
      <c r="BI1063" s="676"/>
      <c r="BJ1063" s="676"/>
      <c r="BK1063" s="676"/>
    </row>
    <row r="1064" customFormat="false" ht="14.25" hidden="false" customHeight="false" outlineLevel="0" collapsed="false">
      <c r="A1064" s="676"/>
      <c r="B1064" s="676"/>
      <c r="C1064" s="676"/>
      <c r="D1064" s="669"/>
      <c r="E1064" s="669"/>
      <c r="F1064" s="669"/>
      <c r="G1064" s="669"/>
      <c r="H1064" s="680"/>
      <c r="I1064" s="671"/>
      <c r="J1064" s="671"/>
      <c r="K1064" s="671"/>
      <c r="L1064" s="509"/>
      <c r="M1064" s="509"/>
      <c r="N1064" s="509"/>
      <c r="O1064" s="509"/>
      <c r="P1064" s="509"/>
      <c r="Q1064" s="681"/>
      <c r="R1064" s="681"/>
      <c r="S1064" s="681"/>
      <c r="T1064" s="681"/>
      <c r="U1064" s="681"/>
      <c r="V1064" s="682"/>
      <c r="W1064" s="682"/>
      <c r="X1064" s="676"/>
      <c r="Y1064" s="676"/>
      <c r="Z1064" s="676"/>
      <c r="AA1064" s="669"/>
      <c r="AB1064" s="669"/>
      <c r="AC1064" s="669"/>
      <c r="AD1064" s="669"/>
      <c r="AE1064" s="680"/>
      <c r="AF1064" s="671"/>
      <c r="AG1064" s="671"/>
      <c r="AH1064" s="671"/>
      <c r="AI1064" s="509"/>
      <c r="AJ1064" s="509"/>
      <c r="AK1064" s="509"/>
      <c r="AL1064" s="509"/>
      <c r="AM1064" s="509"/>
      <c r="AN1064" s="683"/>
      <c r="AO1064" s="676"/>
      <c r="AP1064" s="676"/>
      <c r="AQ1064" s="676"/>
      <c r="AR1064" s="669"/>
      <c r="AS1064" s="669"/>
      <c r="AT1064" s="669"/>
      <c r="AU1064" s="669"/>
      <c r="AV1064" s="680"/>
      <c r="AW1064" s="671"/>
      <c r="AX1064" s="671"/>
      <c r="AY1064" s="671"/>
      <c r="AZ1064" s="509"/>
      <c r="BA1064" s="509"/>
      <c r="BB1064" s="509"/>
      <c r="BC1064" s="509"/>
      <c r="BD1064" s="509"/>
      <c r="BE1064" s="681"/>
      <c r="BF1064" s="681"/>
      <c r="BG1064" s="681"/>
      <c r="BH1064" s="681"/>
      <c r="BI1064" s="681"/>
      <c r="BJ1064" s="509"/>
      <c r="BK1064" s="509"/>
    </row>
    <row r="1065" customFormat="false" ht="14.25" hidden="false" customHeight="false" outlineLevel="0" collapsed="false">
      <c r="A1065" s="684"/>
      <c r="B1065" s="684"/>
      <c r="C1065" s="684"/>
      <c r="D1065" s="685"/>
      <c r="E1065" s="685"/>
      <c r="F1065" s="685"/>
      <c r="G1065" s="685"/>
      <c r="H1065" s="686" t="n">
        <f aca="false">SUM(H12:H1058)</f>
        <v>21349</v>
      </c>
      <c r="I1065" s="687"/>
      <c r="J1065" s="687"/>
      <c r="K1065" s="687"/>
      <c r="L1065" s="516"/>
      <c r="M1065" s="516"/>
      <c r="N1065" s="516"/>
      <c r="O1065" s="516"/>
      <c r="P1065" s="516"/>
      <c r="Q1065" s="688"/>
      <c r="R1065" s="688"/>
      <c r="S1065" s="688"/>
      <c r="T1065" s="688"/>
      <c r="U1065" s="688"/>
      <c r="V1065" s="594"/>
      <c r="W1065" s="594"/>
      <c r="X1065" s="516"/>
      <c r="Y1065" s="505"/>
      <c r="Z1065" s="505"/>
      <c r="AA1065" s="505"/>
      <c r="AB1065" s="516"/>
      <c r="AC1065" s="516"/>
      <c r="AD1065" s="516"/>
      <c r="AE1065" s="516"/>
      <c r="AF1065" s="516"/>
      <c r="AG1065" s="516"/>
      <c r="AH1065" s="516"/>
      <c r="AI1065" s="516"/>
      <c r="AJ1065" s="516"/>
      <c r="AK1065" s="516"/>
      <c r="AL1065" s="516"/>
      <c r="AM1065" s="516"/>
      <c r="AN1065" s="594"/>
      <c r="AO1065" s="684"/>
      <c r="AP1065" s="684"/>
      <c r="AQ1065" s="684"/>
      <c r="AR1065" s="685"/>
      <c r="AS1065" s="685"/>
      <c r="AT1065" s="685"/>
      <c r="AU1065" s="686"/>
      <c r="AV1065" s="505"/>
      <c r="AW1065" s="505"/>
      <c r="AX1065" s="505"/>
      <c r="AY1065" s="516"/>
      <c r="AZ1065" s="516"/>
      <c r="BA1065" s="516"/>
      <c r="BB1065" s="516"/>
      <c r="BC1065" s="516"/>
      <c r="BD1065" s="516"/>
      <c r="BE1065" s="516"/>
      <c r="BF1065" s="516"/>
      <c r="BG1065" s="516"/>
      <c r="BH1065" s="516"/>
      <c r="BI1065" s="516"/>
      <c r="BJ1065" s="516"/>
      <c r="BK1065" s="516"/>
    </row>
    <row r="1066" customFormat="false" ht="14.25" hidden="false" customHeight="false" outlineLevel="0" collapsed="false">
      <c r="A1066" s="689"/>
      <c r="B1066" s="689"/>
      <c r="C1066" s="689"/>
      <c r="D1066" s="451" t="s">
        <v>1150</v>
      </c>
      <c r="J1066" s="687"/>
      <c r="K1066" s="687"/>
      <c r="L1066" s="516"/>
      <c r="M1066" s="516"/>
      <c r="N1066" s="516"/>
      <c r="O1066" s="516"/>
      <c r="P1066" s="516"/>
      <c r="Q1066" s="688"/>
      <c r="R1066" s="688"/>
      <c r="S1066" s="688"/>
      <c r="T1066" s="688"/>
      <c r="U1066" s="688"/>
      <c r="V1066" s="594"/>
      <c r="W1066" s="594"/>
      <c r="X1066" s="516" t="s">
        <v>2081</v>
      </c>
      <c r="Y1066" s="505"/>
      <c r="Z1066" s="505"/>
      <c r="AA1066" s="505"/>
      <c r="AB1066" s="516"/>
      <c r="AC1066" s="516"/>
      <c r="AD1066" s="516"/>
      <c r="AE1066" s="516"/>
      <c r="AF1066" s="516"/>
      <c r="AG1066" s="516"/>
      <c r="AH1066" s="516"/>
      <c r="AI1066" s="516"/>
      <c r="AJ1066" s="516"/>
      <c r="AK1066" s="516"/>
      <c r="AL1066" s="516"/>
      <c r="AM1066" s="516"/>
      <c r="AN1066" s="594"/>
      <c r="AO1066" s="689"/>
      <c r="AP1066" s="689"/>
      <c r="AQ1066" s="689"/>
      <c r="AR1066" s="456"/>
      <c r="AS1066" s="456"/>
      <c r="AT1066" s="456"/>
      <c r="AU1066" s="456"/>
      <c r="AV1066" s="505"/>
      <c r="AW1066" s="505"/>
      <c r="AX1066" s="505"/>
      <c r="AY1066" s="516"/>
      <c r="AZ1066" s="516"/>
      <c r="BA1066" s="516"/>
      <c r="BB1066" s="516"/>
      <c r="BC1066" s="516"/>
      <c r="BD1066" s="516"/>
      <c r="BE1066" s="516"/>
      <c r="BF1066" s="516"/>
      <c r="BG1066" s="516"/>
      <c r="BH1066" s="516"/>
      <c r="BI1066" s="516"/>
      <c r="BJ1066" s="516"/>
      <c r="BK1066" s="516"/>
    </row>
    <row r="1067" customFormat="false" ht="14.25" hidden="false" customHeight="false" outlineLevel="0" collapsed="false">
      <c r="D1067" s="690" t="n">
        <v>0.4</v>
      </c>
      <c r="E1067" s="506"/>
      <c r="F1067" s="506"/>
      <c r="G1067" s="506" t="s">
        <v>1150</v>
      </c>
      <c r="H1067" s="451" t="n">
        <f aca="false">SUMIFS($H$1:$H$1058,$D$1:$D$1058,D1067,$G$1:$G$1058,G1067)</f>
        <v>7323</v>
      </c>
      <c r="W1067" s="691"/>
      <c r="X1067" s="692"/>
      <c r="Y1067" s="505" t="n">
        <v>1.2</v>
      </c>
      <c r="Z1067" s="505" t="s">
        <v>1151</v>
      </c>
      <c r="AA1067" s="505" t="n">
        <v>1.2</v>
      </c>
      <c r="AB1067" s="693" t="n">
        <f aca="false">COUNTIFS($Y$10:$Y$1058,Y1067,$AA$10:$AA$1058,AA1067)</f>
        <v>461</v>
      </c>
      <c r="AC1067" s="692"/>
      <c r="AD1067" s="692"/>
      <c r="AE1067" s="692"/>
      <c r="AF1067" s="692"/>
      <c r="AG1067" s="692"/>
      <c r="AH1067" s="692"/>
      <c r="AI1067" s="692"/>
      <c r="AJ1067" s="692"/>
      <c r="AK1067" s="692"/>
      <c r="AL1067" s="692"/>
      <c r="AM1067" s="692"/>
      <c r="AN1067" s="691"/>
      <c r="AQ1067" s="456"/>
      <c r="AR1067" s="506"/>
      <c r="AS1067" s="506"/>
      <c r="AT1067" s="506"/>
      <c r="AU1067" s="456"/>
      <c r="AV1067" s="505"/>
      <c r="AW1067" s="505"/>
      <c r="AX1067" s="505"/>
      <c r="AY1067" s="693"/>
      <c r="AZ1067" s="693"/>
      <c r="BA1067" s="693"/>
    </row>
    <row r="1068" customFormat="false" ht="14.25" hidden="false" customHeight="false" outlineLevel="0" collapsed="false">
      <c r="D1068" s="690" t="n">
        <v>0.6</v>
      </c>
      <c r="E1068" s="506"/>
      <c r="F1068" s="506"/>
      <c r="G1068" s="506" t="s">
        <v>1150</v>
      </c>
      <c r="H1068" s="451" t="n">
        <f aca="false">SUMIFS($H$1:$H$1058,$D$1:$D$1058,D1068,$G$1:$G$1058,G1068)</f>
        <v>2772</v>
      </c>
      <c r="Q1068" s="694"/>
      <c r="S1068" s="692"/>
      <c r="T1068" s="692"/>
      <c r="U1068" s="692"/>
      <c r="W1068" s="695"/>
      <c r="X1068" s="694"/>
      <c r="Y1068" s="505" t="n">
        <v>1.3</v>
      </c>
      <c r="Z1068" s="505" t="s">
        <v>1151</v>
      </c>
      <c r="AA1068" s="505" t="n">
        <v>1.3</v>
      </c>
      <c r="AB1068" s="693" t="n">
        <f aca="false">COUNTIFS($Y$10:$Y$1058,Y1068,$AA$10:$AA$1058,AA1068)</f>
        <v>69</v>
      </c>
      <c r="AC1068" s="694"/>
      <c r="AD1068" s="694"/>
      <c r="AE1068" s="694"/>
      <c r="AF1068" s="694"/>
      <c r="AG1068" s="694"/>
      <c r="AH1068" s="694"/>
      <c r="AI1068" s="694"/>
      <c r="AJ1068" s="694"/>
      <c r="AK1068" s="694"/>
      <c r="AL1068" s="694"/>
      <c r="AM1068" s="694"/>
      <c r="AN1068" s="695"/>
      <c r="AQ1068" s="456"/>
      <c r="AR1068" s="506"/>
      <c r="AS1068" s="506"/>
      <c r="AT1068" s="506"/>
      <c r="AU1068" s="456"/>
      <c r="AV1068" s="505"/>
      <c r="AW1068" s="505"/>
      <c r="AX1068" s="505"/>
      <c r="AY1068" s="694"/>
      <c r="AZ1068" s="694"/>
      <c r="BA1068" s="694"/>
    </row>
    <row r="1069" customFormat="false" ht="14.25" hidden="false" customHeight="false" outlineLevel="0" collapsed="false">
      <c r="D1069" s="690" t="n">
        <v>0.8</v>
      </c>
      <c r="E1069" s="506"/>
      <c r="F1069" s="506"/>
      <c r="G1069" s="506" t="s">
        <v>1150</v>
      </c>
      <c r="H1069" s="451" t="n">
        <f aca="false">SUMIFS($H$1:$H$1058,$D$1:$D$1058,D1069,$G$1:$G$1058,G1069)</f>
        <v>2011</v>
      </c>
      <c r="Q1069" s="694"/>
      <c r="S1069" s="692"/>
      <c r="T1069" s="692"/>
      <c r="U1069" s="692"/>
      <c r="W1069" s="695"/>
      <c r="X1069" s="694"/>
      <c r="Y1069" s="505" t="n">
        <v>1.5</v>
      </c>
      <c r="Z1069" s="505" t="s">
        <v>1151</v>
      </c>
      <c r="AA1069" s="505" t="n">
        <v>1.5</v>
      </c>
      <c r="AB1069" s="693" t="n">
        <f aca="false">COUNTIFS($Y$10:$Y$1058,Y1069,$AA$10:$AA$1058,AA1069)</f>
        <v>52</v>
      </c>
      <c r="AC1069" s="694"/>
      <c r="AD1069" s="694"/>
      <c r="AE1069" s="694"/>
      <c r="AF1069" s="694"/>
      <c r="AG1069" s="694"/>
      <c r="AH1069" s="694"/>
      <c r="AI1069" s="694"/>
      <c r="AJ1069" s="694"/>
      <c r="AK1069" s="694"/>
      <c r="AL1069" s="694"/>
      <c r="AM1069" s="694"/>
      <c r="AN1069" s="695"/>
      <c r="AQ1069" s="456"/>
      <c r="AR1069" s="506"/>
      <c r="AS1069" s="506"/>
      <c r="AT1069" s="506"/>
      <c r="AU1069" s="456"/>
      <c r="AV1069" s="505"/>
      <c r="AW1069" s="505"/>
      <c r="AX1069" s="505"/>
      <c r="AY1069" s="694"/>
      <c r="AZ1069" s="694"/>
      <c r="BA1069" s="694"/>
    </row>
    <row r="1070" customFormat="false" ht="14.25" hidden="false" customHeight="false" outlineLevel="0" collapsed="false">
      <c r="D1070" s="690" t="n">
        <v>1</v>
      </c>
      <c r="E1070" s="506"/>
      <c r="F1070" s="506"/>
      <c r="G1070" s="506" t="s">
        <v>1150</v>
      </c>
      <c r="H1070" s="451" t="n">
        <f aca="false">SUMIFS($H$1:$H$1058,$D$1:$D$1058,D1070,$G$1:$G$1058,G1070)</f>
        <v>1045</v>
      </c>
      <c r="Q1070" s="694"/>
      <c r="S1070" s="692"/>
      <c r="T1070" s="692"/>
      <c r="U1070" s="692"/>
      <c r="W1070" s="695"/>
      <c r="X1070" s="694"/>
      <c r="Y1070" s="505" t="n">
        <v>1.7</v>
      </c>
      <c r="Z1070" s="505" t="s">
        <v>1151</v>
      </c>
      <c r="AA1070" s="505" t="n">
        <v>1.7</v>
      </c>
      <c r="AB1070" s="693" t="n">
        <f aca="false">COUNTIFS($Y$10:$Y$1058,Y1070,$AA$10:$AA$1058,AA1070)</f>
        <v>21</v>
      </c>
      <c r="AC1070" s="694"/>
      <c r="AD1070" s="694"/>
      <c r="AE1070" s="694"/>
      <c r="AF1070" s="694"/>
      <c r="AG1070" s="694"/>
      <c r="AH1070" s="694"/>
      <c r="AI1070" s="694"/>
      <c r="AJ1070" s="694"/>
      <c r="AK1070" s="694"/>
      <c r="AL1070" s="694"/>
      <c r="AM1070" s="694"/>
      <c r="AN1070" s="695"/>
      <c r="AQ1070" s="456"/>
      <c r="AR1070" s="506"/>
      <c r="AS1070" s="506"/>
      <c r="AT1070" s="506"/>
      <c r="AU1070" s="456"/>
      <c r="AV1070" s="505"/>
      <c r="AW1070" s="505"/>
      <c r="AX1070" s="505"/>
      <c r="AY1070" s="694"/>
      <c r="AZ1070" s="694"/>
      <c r="BA1070" s="694"/>
    </row>
    <row r="1071" customFormat="false" ht="14.25" hidden="false" customHeight="false" outlineLevel="0" collapsed="false">
      <c r="D1071" s="690" t="n">
        <v>1.2</v>
      </c>
      <c r="E1071" s="506"/>
      <c r="F1071" s="506"/>
      <c r="G1071" s="506" t="s">
        <v>1150</v>
      </c>
      <c r="H1071" s="451" t="n">
        <f aca="false">SUMIFS($H$1:$H$1058,$D$1:$D$1058,D1071,$G$1:$G$1058,G1071)</f>
        <v>85</v>
      </c>
      <c r="Q1071" s="694"/>
      <c r="S1071" s="692"/>
      <c r="T1071" s="692"/>
      <c r="U1071" s="692"/>
      <c r="W1071" s="695"/>
      <c r="X1071" s="694"/>
      <c r="Y1071" s="505" t="n">
        <v>2</v>
      </c>
      <c r="Z1071" s="505" t="s">
        <v>1151</v>
      </c>
      <c r="AA1071" s="505" t="n">
        <v>2</v>
      </c>
      <c r="AB1071" s="693" t="n">
        <f aca="false">COUNTIFS($Y$10:$Y$1058,Y1071,$AA$10:$AA$1058,AA1071)</f>
        <v>82</v>
      </c>
      <c r="AC1071" s="694"/>
      <c r="AD1071" s="694"/>
      <c r="AE1071" s="694"/>
      <c r="AF1071" s="694"/>
      <c r="AG1071" s="694"/>
      <c r="AH1071" s="694"/>
      <c r="AI1071" s="694"/>
      <c r="AJ1071" s="694"/>
      <c r="AK1071" s="694"/>
      <c r="AL1071" s="694"/>
      <c r="AM1071" s="694"/>
      <c r="AN1071" s="695"/>
      <c r="AQ1071" s="456"/>
      <c r="AR1071" s="506"/>
      <c r="AS1071" s="506"/>
      <c r="AT1071" s="506"/>
      <c r="AU1071" s="456"/>
      <c r="AV1071" s="505"/>
      <c r="AW1071" s="505"/>
      <c r="AX1071" s="505"/>
      <c r="AY1071" s="694"/>
      <c r="AZ1071" s="694"/>
      <c r="BA1071" s="694"/>
    </row>
    <row r="1072" customFormat="false" ht="14.25" hidden="false" customHeight="false" outlineLevel="0" collapsed="false">
      <c r="D1072" s="690" t="n">
        <v>1.5</v>
      </c>
      <c r="E1072" s="506"/>
      <c r="F1072" s="506"/>
      <c r="G1072" s="506" t="s">
        <v>1150</v>
      </c>
      <c r="H1072" s="451" t="n">
        <f aca="false">SUMIFS($H$1:$H$1058,$D$1:$D$1058,D1072,$G$1:$G$1058,G1072)</f>
        <v>1085</v>
      </c>
      <c r="Q1072" s="694"/>
      <c r="S1072" s="692"/>
      <c r="T1072" s="692"/>
      <c r="U1072" s="692"/>
      <c r="W1072" s="695"/>
      <c r="X1072" s="694"/>
      <c r="Y1072" s="505" t="s">
        <v>2082</v>
      </c>
      <c r="Z1072" s="505"/>
      <c r="AA1072" s="505" t="s">
        <v>2082</v>
      </c>
      <c r="AB1072" s="693" t="n">
        <f aca="false">COUNTIFS($Y$10:$Y$1058,Y1072,$AA$10:$AA$1058,AA1072)</f>
        <v>61</v>
      </c>
      <c r="AC1072" s="694"/>
      <c r="AD1072" s="694"/>
      <c r="AE1072" s="694"/>
      <c r="AF1072" s="694"/>
      <c r="AG1072" s="694"/>
      <c r="AH1072" s="694"/>
      <c r="AI1072" s="694"/>
      <c r="AJ1072" s="694"/>
      <c r="AK1072" s="694"/>
      <c r="AL1072" s="694"/>
      <c r="AM1072" s="694"/>
      <c r="AN1072" s="695"/>
      <c r="AQ1072" s="456"/>
      <c r="AR1072" s="506"/>
      <c r="AS1072" s="506"/>
      <c r="AT1072" s="506"/>
      <c r="AU1072" s="456"/>
      <c r="AV1072" s="505"/>
      <c r="AW1072" s="505"/>
      <c r="AX1072" s="505"/>
      <c r="AY1072" s="694"/>
      <c r="AZ1072" s="694"/>
      <c r="BA1072" s="694"/>
    </row>
    <row r="1073" customFormat="false" ht="14.25" hidden="false" customHeight="false" outlineLevel="0" collapsed="false">
      <c r="D1073" s="690"/>
      <c r="E1073" s="506"/>
      <c r="F1073" s="506"/>
      <c r="G1073" s="506"/>
      <c r="H1073" s="696"/>
      <c r="Q1073" s="694"/>
      <c r="S1073" s="692"/>
      <c r="T1073" s="692"/>
      <c r="U1073" s="692"/>
      <c r="W1073" s="695"/>
      <c r="X1073" s="694"/>
      <c r="Y1073" s="505"/>
      <c r="Z1073" s="505"/>
      <c r="AA1073" s="505"/>
      <c r="AB1073" s="694"/>
      <c r="AC1073" s="694"/>
      <c r="AD1073" s="694"/>
      <c r="AE1073" s="694"/>
      <c r="AF1073" s="694"/>
      <c r="AG1073" s="694"/>
      <c r="AH1073" s="694"/>
      <c r="AI1073" s="694"/>
      <c r="AJ1073" s="694"/>
      <c r="AK1073" s="694"/>
      <c r="AL1073" s="694"/>
      <c r="AM1073" s="694"/>
      <c r="AN1073" s="695"/>
      <c r="AQ1073" s="456"/>
      <c r="AR1073" s="506"/>
      <c r="AS1073" s="506"/>
      <c r="AT1073" s="506"/>
      <c r="AU1073" s="697"/>
      <c r="AV1073" s="505"/>
      <c r="AW1073" s="505"/>
      <c r="AX1073" s="505"/>
      <c r="AY1073" s="694"/>
      <c r="AZ1073" s="694"/>
      <c r="BA1073" s="694"/>
    </row>
    <row r="1074" customFormat="false" ht="14.25" hidden="false" customHeight="false" outlineLevel="0" collapsed="false">
      <c r="D1074" s="690"/>
      <c r="E1074" s="506"/>
      <c r="F1074" s="506"/>
      <c r="G1074" s="506"/>
      <c r="H1074" s="696"/>
      <c r="Q1074" s="694"/>
      <c r="W1074" s="698"/>
      <c r="X1074" s="699"/>
      <c r="Y1074" s="505"/>
      <c r="Z1074" s="505"/>
      <c r="AA1074" s="505"/>
      <c r="AB1074" s="700"/>
      <c r="AC1074" s="699"/>
      <c r="AD1074" s="699"/>
      <c r="AE1074" s="699"/>
      <c r="AF1074" s="699"/>
      <c r="AG1074" s="699"/>
      <c r="AH1074" s="699"/>
      <c r="AI1074" s="699"/>
      <c r="AJ1074" s="699"/>
      <c r="AK1074" s="699"/>
      <c r="AL1074" s="699"/>
      <c r="AM1074" s="699"/>
      <c r="AN1074" s="698"/>
      <c r="AQ1074" s="456"/>
      <c r="AR1074" s="506"/>
      <c r="AS1074" s="506"/>
      <c r="AT1074" s="506"/>
      <c r="AU1074" s="697"/>
      <c r="AV1074" s="505"/>
      <c r="AW1074" s="505"/>
      <c r="AX1074" s="505"/>
      <c r="AY1074" s="700"/>
      <c r="AZ1074" s="700"/>
      <c r="BA1074" s="700"/>
    </row>
    <row r="1075" customFormat="false" ht="14.25" hidden="false" customHeight="false" outlineLevel="0" collapsed="false">
      <c r="D1075" s="690" t="s">
        <v>1155</v>
      </c>
      <c r="E1075" s="506"/>
      <c r="F1075" s="506"/>
      <c r="G1075" s="506"/>
      <c r="Y1075" s="505"/>
      <c r="Z1075" s="505"/>
      <c r="AA1075" s="505"/>
      <c r="AB1075" s="456"/>
      <c r="AQ1075" s="456"/>
      <c r="AR1075" s="506"/>
      <c r="AS1075" s="506"/>
      <c r="AT1075" s="506"/>
      <c r="AU1075" s="456"/>
      <c r="AV1075" s="505"/>
      <c r="AW1075" s="505"/>
      <c r="AX1075" s="505"/>
      <c r="AY1075" s="456"/>
      <c r="AZ1075" s="456"/>
      <c r="BA1075" s="456"/>
    </row>
    <row r="1076" customFormat="false" ht="14.25" hidden="false" customHeight="false" outlineLevel="0" collapsed="false">
      <c r="D1076" s="701" t="n">
        <v>0.4</v>
      </c>
      <c r="E1076" s="505"/>
      <c r="F1076" s="505"/>
      <c r="G1076" s="505" t="s">
        <v>1155</v>
      </c>
      <c r="H1076" s="451" t="n">
        <f aca="false">SUMIFS($H$1:$H$1058,$D$1:$D$1058,D1076,$G$1:$G$1058,G1076)</f>
        <v>2513</v>
      </c>
      <c r="Q1076" s="694"/>
      <c r="Y1076" s="505"/>
      <c r="Z1076" s="505"/>
      <c r="AA1076" s="505"/>
      <c r="AB1076" s="456"/>
      <c r="AQ1076" s="456"/>
      <c r="AR1076" s="505"/>
      <c r="AS1076" s="505"/>
      <c r="AT1076" s="505"/>
      <c r="AU1076" s="456"/>
      <c r="AV1076" s="505"/>
      <c r="AW1076" s="505"/>
      <c r="AX1076" s="505"/>
      <c r="AY1076" s="456"/>
      <c r="AZ1076" s="456"/>
      <c r="BA1076" s="456"/>
    </row>
    <row r="1077" customFormat="false" ht="14.25" hidden="false" customHeight="false" outlineLevel="0" collapsed="false">
      <c r="D1077" s="701" t="n">
        <v>0.6</v>
      </c>
      <c r="E1077" s="505"/>
      <c r="F1077" s="505"/>
      <c r="G1077" s="505" t="s">
        <v>1155</v>
      </c>
      <c r="H1077" s="451" t="n">
        <f aca="false">SUMIFS($H$1:$H$1058,$D$1:$D$1058,D1077,$G$1:$G$1058,G1077)</f>
        <v>610</v>
      </c>
      <c r="Y1077" s="505"/>
      <c r="Z1077" s="505"/>
      <c r="AA1077" s="505"/>
      <c r="AB1077" s="456"/>
      <c r="AQ1077" s="456"/>
      <c r="AR1077" s="505"/>
      <c r="AS1077" s="505"/>
      <c r="AT1077" s="505"/>
      <c r="AU1077" s="456"/>
      <c r="AV1077" s="505"/>
      <c r="AW1077" s="505"/>
      <c r="AX1077" s="505"/>
      <c r="AY1077" s="456"/>
      <c r="AZ1077" s="456"/>
      <c r="BA1077" s="456"/>
    </row>
    <row r="1078" customFormat="false" ht="14.25" hidden="false" customHeight="false" outlineLevel="0" collapsed="false">
      <c r="D1078" s="701" t="n">
        <v>0.8</v>
      </c>
      <c r="E1078" s="505"/>
      <c r="F1078" s="505"/>
      <c r="G1078" s="505" t="s">
        <v>1155</v>
      </c>
      <c r="H1078" s="451" t="n">
        <f aca="false">SUMIFS($H$1:$H$1058,$D$1:$D$1058,D1078,$G$1:$G$1058,G1078)</f>
        <v>172</v>
      </c>
      <c r="Y1078" s="505"/>
      <c r="Z1078" s="505"/>
      <c r="AA1078" s="505"/>
      <c r="AB1078" s="456"/>
      <c r="AQ1078" s="456"/>
      <c r="AR1078" s="505"/>
      <c r="AS1078" s="505"/>
      <c r="AT1078" s="505"/>
      <c r="AU1078" s="456"/>
      <c r="AV1078" s="505"/>
      <c r="AW1078" s="505"/>
      <c r="AX1078" s="505"/>
      <c r="AY1078" s="456"/>
      <c r="AZ1078" s="456"/>
      <c r="BA1078" s="456"/>
    </row>
    <row r="1079" customFormat="false" ht="14.25" hidden="false" customHeight="false" outlineLevel="0" collapsed="false">
      <c r="D1079" s="701" t="n">
        <v>1</v>
      </c>
      <c r="E1079" s="505"/>
      <c r="F1079" s="505"/>
      <c r="G1079" s="505" t="s">
        <v>1155</v>
      </c>
      <c r="H1079" s="451" t="n">
        <f aca="false">SUMIFS($H$1:$H$1058,$D$1:$D$1058,D1079,$G$1:$G$1058,G1079)</f>
        <v>524</v>
      </c>
      <c r="Y1079" s="505"/>
      <c r="Z1079" s="505"/>
      <c r="AA1079" s="505"/>
      <c r="AB1079" s="456"/>
      <c r="AQ1079" s="456"/>
      <c r="AR1079" s="505"/>
      <c r="AS1079" s="505"/>
      <c r="AT1079" s="505"/>
      <c r="AU1079" s="456"/>
      <c r="AV1079" s="505"/>
      <c r="AW1079" s="505"/>
      <c r="AX1079" s="505"/>
      <c r="AY1079" s="456"/>
      <c r="AZ1079" s="456"/>
      <c r="BA1079" s="456"/>
    </row>
    <row r="1080" customFormat="false" ht="14.25" hidden="false" customHeight="false" outlineLevel="0" collapsed="false">
      <c r="D1080" s="701" t="n">
        <v>1.2</v>
      </c>
      <c r="E1080" s="505"/>
      <c r="F1080" s="505"/>
      <c r="G1080" s="505" t="s">
        <v>1155</v>
      </c>
      <c r="H1080" s="451" t="n">
        <f aca="false">SUMIFS($H$1:$H$1058,$D$1:$D$1058,D1080,$G$1:$G$1058,G1080)</f>
        <v>525</v>
      </c>
      <c r="Y1080" s="505"/>
      <c r="Z1080" s="505"/>
      <c r="AA1080" s="505"/>
      <c r="AB1080" s="456"/>
      <c r="AQ1080" s="456"/>
      <c r="AR1080" s="505"/>
      <c r="AS1080" s="505"/>
      <c r="AT1080" s="505"/>
      <c r="AU1080" s="456"/>
      <c r="AV1080" s="505"/>
      <c r="AW1080" s="505"/>
      <c r="AX1080" s="505"/>
      <c r="AY1080" s="456"/>
      <c r="AZ1080" s="456"/>
      <c r="BA1080" s="456"/>
    </row>
    <row r="1081" customFormat="false" ht="14.25" hidden="false" customHeight="false" outlineLevel="0" collapsed="false">
      <c r="D1081" s="701" t="n">
        <v>1.5</v>
      </c>
      <c r="E1081" s="505"/>
      <c r="F1081" s="505"/>
      <c r="G1081" s="505" t="s">
        <v>1155</v>
      </c>
      <c r="H1081" s="451" t="n">
        <f aca="false">SUMIFS($H$1:$H$1058,$D$1:$D$1058,D1081,$G$1:$G$1058,G1081)</f>
        <v>114</v>
      </c>
      <c r="Y1081" s="505"/>
      <c r="Z1081" s="505"/>
      <c r="AA1081" s="505"/>
      <c r="AB1081" s="456"/>
      <c r="AQ1081" s="456"/>
      <c r="AR1081" s="505"/>
      <c r="AS1081" s="505"/>
      <c r="AT1081" s="505"/>
      <c r="AU1081" s="456"/>
      <c r="AV1081" s="505"/>
      <c r="AW1081" s="505"/>
      <c r="AX1081" s="505"/>
      <c r="AY1081" s="456"/>
      <c r="AZ1081" s="456"/>
      <c r="BA1081" s="456"/>
    </row>
    <row r="1082" customFormat="false" ht="14.25" hidden="false" customHeight="false" outlineLevel="0" collapsed="false">
      <c r="D1082" s="690"/>
      <c r="E1082" s="506"/>
      <c r="F1082" s="506"/>
      <c r="G1082" s="506"/>
      <c r="Y1082" s="505"/>
      <c r="Z1082" s="505"/>
      <c r="AA1082" s="505"/>
      <c r="AB1082" s="456"/>
      <c r="AQ1082" s="456"/>
      <c r="AR1082" s="506"/>
      <c r="AS1082" s="506"/>
      <c r="AT1082" s="506"/>
      <c r="AU1082" s="456"/>
      <c r="AV1082" s="505"/>
      <c r="AW1082" s="505"/>
      <c r="AX1082" s="505"/>
      <c r="AY1082" s="456"/>
      <c r="AZ1082" s="456"/>
      <c r="BA1082" s="456"/>
    </row>
    <row r="1083" customFormat="false" ht="14.25" hidden="false" customHeight="false" outlineLevel="0" collapsed="false">
      <c r="D1083" s="702" t="s">
        <v>2083</v>
      </c>
      <c r="E1083" s="506"/>
      <c r="F1083" s="506"/>
      <c r="G1083" s="506"/>
      <c r="Y1083" s="505"/>
      <c r="Z1083" s="505"/>
      <c r="AA1083" s="505"/>
      <c r="AB1083" s="456"/>
      <c r="AQ1083" s="456"/>
      <c r="AR1083" s="506"/>
      <c r="AS1083" s="506"/>
      <c r="AT1083" s="506"/>
      <c r="AU1083" s="456"/>
      <c r="AV1083" s="505"/>
      <c r="AW1083" s="505"/>
      <c r="AX1083" s="505"/>
      <c r="AY1083" s="456"/>
      <c r="AZ1083" s="456"/>
      <c r="BA1083" s="456"/>
    </row>
    <row r="1084" customFormat="false" ht="14.25" hidden="false" customHeight="false" outlineLevel="0" collapsed="false">
      <c r="D1084" s="701" t="n">
        <v>1.5</v>
      </c>
      <c r="E1084" s="505" t="s">
        <v>1151</v>
      </c>
      <c r="F1084" s="505" t="n">
        <v>1</v>
      </c>
      <c r="G1084" s="451" t="n">
        <f aca="false">SUMIFS($H$10:$H$1058,$D$10:$D$1058,D1084,$F$10:$F$1058,F1084)</f>
        <v>283</v>
      </c>
      <c r="Y1084" s="505"/>
      <c r="Z1084" s="505"/>
      <c r="AA1084" s="505"/>
      <c r="AB1084" s="456"/>
      <c r="AQ1084" s="456"/>
      <c r="AR1084" s="505"/>
      <c r="AS1084" s="505"/>
      <c r="AT1084" s="505"/>
      <c r="AU1084" s="456"/>
      <c r="AV1084" s="505"/>
      <c r="AW1084" s="505"/>
      <c r="AX1084" s="505"/>
      <c r="AY1084" s="456"/>
      <c r="AZ1084" s="456"/>
      <c r="BA1084" s="456"/>
    </row>
    <row r="1085" customFormat="false" ht="14.25" hidden="false" customHeight="false" outlineLevel="0" collapsed="false">
      <c r="D1085" s="701" t="n">
        <v>1.5</v>
      </c>
      <c r="E1085" s="505" t="s">
        <v>1151</v>
      </c>
      <c r="F1085" s="505" t="n">
        <v>1.5</v>
      </c>
      <c r="G1085" s="451" t="n">
        <f aca="false">SUMIFS($H$10:$H$1058,$D$10:$D$1058,D1085,$F$10:$F$1058,F1085)</f>
        <v>369</v>
      </c>
      <c r="Y1085" s="505"/>
      <c r="Z1085" s="505"/>
      <c r="AA1085" s="505"/>
      <c r="AB1085" s="456"/>
      <c r="AQ1085" s="456"/>
      <c r="AR1085" s="505"/>
      <c r="AS1085" s="505"/>
      <c r="AT1085" s="505"/>
      <c r="AU1085" s="456"/>
      <c r="AV1085" s="505"/>
      <c r="AW1085" s="505"/>
      <c r="AX1085" s="505"/>
      <c r="AY1085" s="456"/>
      <c r="AZ1085" s="456"/>
      <c r="BA1085" s="456"/>
    </row>
    <row r="1086" customFormat="false" ht="14.25" hidden="false" customHeight="false" outlineLevel="0" collapsed="false">
      <c r="D1086" s="701" t="n">
        <v>2</v>
      </c>
      <c r="E1086" s="505" t="s">
        <v>1151</v>
      </c>
      <c r="F1086" s="505" t="n">
        <v>1</v>
      </c>
      <c r="G1086" s="451" t="n">
        <f aca="false">SUMIFS($H$10:$H$1058,$D$10:$D$1058,D1086,$F$10:$F$1058,F1086)</f>
        <v>164</v>
      </c>
      <c r="Y1086" s="505"/>
      <c r="Z1086" s="505"/>
      <c r="AA1086" s="505"/>
      <c r="AB1086" s="456"/>
      <c r="AQ1086" s="456"/>
      <c r="AR1086" s="505"/>
      <c r="AS1086" s="505"/>
      <c r="AT1086" s="505"/>
      <c r="AU1086" s="456"/>
      <c r="AV1086" s="505"/>
      <c r="AW1086" s="505"/>
      <c r="AX1086" s="505"/>
      <c r="AY1086" s="456"/>
      <c r="AZ1086" s="456"/>
      <c r="BA1086" s="456"/>
    </row>
    <row r="1087" customFormat="false" ht="14.25" hidden="false" customHeight="false" outlineLevel="0" collapsed="false">
      <c r="D1087" s="701" t="n">
        <v>2</v>
      </c>
      <c r="E1087" s="505" t="s">
        <v>1151</v>
      </c>
      <c r="F1087" s="505" t="n">
        <v>1.5</v>
      </c>
      <c r="G1087" s="451" t="n">
        <f aca="false">SUMIFS($H$10:$H$1058,$D$10:$D$1058,D1087,$F$10:$F$1058,F1087)</f>
        <v>120</v>
      </c>
      <c r="Y1087" s="505"/>
      <c r="Z1087" s="505"/>
      <c r="AA1087" s="505"/>
      <c r="AB1087" s="456"/>
      <c r="AQ1087" s="456"/>
      <c r="AR1087" s="505"/>
      <c r="AS1087" s="505"/>
      <c r="AT1087" s="505"/>
      <c r="AU1087" s="456"/>
      <c r="AV1087" s="505"/>
      <c r="AW1087" s="505"/>
      <c r="AX1087" s="505"/>
      <c r="AY1087" s="456"/>
      <c r="AZ1087" s="456"/>
      <c r="BA1087" s="456"/>
    </row>
    <row r="1088" customFormat="false" ht="14.25" hidden="false" customHeight="false" outlineLevel="0" collapsed="false">
      <c r="D1088" s="701" t="n">
        <v>2.5</v>
      </c>
      <c r="E1088" s="505" t="s">
        <v>1151</v>
      </c>
      <c r="F1088" s="505" t="n">
        <v>1.5</v>
      </c>
      <c r="G1088" s="451" t="n">
        <f aca="false">SUMIFS($H$10:$H$1058,$D$10:$D$1058,D1088,$F$10:$F$1058,F1088)</f>
        <v>998</v>
      </c>
      <c r="Y1088" s="505"/>
      <c r="Z1088" s="505"/>
      <c r="AA1088" s="505"/>
      <c r="AB1088" s="456"/>
      <c r="AQ1088" s="456"/>
      <c r="AR1088" s="505"/>
      <c r="AS1088" s="505"/>
      <c r="AT1088" s="505"/>
      <c r="AU1088" s="456"/>
      <c r="AV1088" s="505"/>
      <c r="AW1088" s="505"/>
      <c r="AX1088" s="505"/>
      <c r="AY1088" s="456"/>
      <c r="AZ1088" s="456"/>
      <c r="BA1088" s="456"/>
    </row>
    <row r="1089" customFormat="false" ht="14.25" hidden="false" customHeight="false" outlineLevel="0" collapsed="false">
      <c r="D1089" s="701" t="n">
        <v>2.5</v>
      </c>
      <c r="E1089" s="505" t="s">
        <v>1151</v>
      </c>
      <c r="F1089" s="505" t="n">
        <v>2</v>
      </c>
      <c r="G1089" s="451" t="n">
        <f aca="false">SUMIFS($H$10:$H$1058,$D$10:$D$1058,D1089,$F$10:$F$1058,F1089)</f>
        <v>569</v>
      </c>
      <c r="Y1089" s="505"/>
      <c r="Z1089" s="505"/>
      <c r="AA1089" s="505"/>
      <c r="AB1089" s="456"/>
      <c r="AQ1089" s="456"/>
      <c r="AR1089" s="505"/>
      <c r="AS1089" s="505"/>
      <c r="AT1089" s="505"/>
      <c r="AU1089" s="456"/>
      <c r="AV1089" s="505"/>
      <c r="AW1089" s="505"/>
      <c r="AX1089" s="505"/>
      <c r="AY1089" s="456"/>
      <c r="AZ1089" s="456"/>
      <c r="BA1089" s="456"/>
    </row>
    <row r="1090" customFormat="false" ht="14.25" hidden="false" customHeight="false" outlineLevel="0" collapsed="false">
      <c r="D1090" s="701" t="n">
        <v>3</v>
      </c>
      <c r="E1090" s="505" t="s">
        <v>1151</v>
      </c>
      <c r="F1090" s="505" t="n">
        <v>2</v>
      </c>
      <c r="G1090" s="451" t="n">
        <f aca="false">SUMIFS($H$10:$H$1058,$D$10:$D$1058,D1090,$F$10:$F$1058,F1090)</f>
        <v>35</v>
      </c>
      <c r="Y1090" s="505"/>
      <c r="Z1090" s="505"/>
      <c r="AA1090" s="505"/>
      <c r="AB1090" s="456"/>
      <c r="AQ1090" s="456"/>
      <c r="AR1090" s="505"/>
      <c r="AS1090" s="505"/>
      <c r="AT1090" s="505"/>
      <c r="AU1090" s="456"/>
      <c r="AV1090" s="505"/>
      <c r="AW1090" s="505"/>
      <c r="AX1090" s="505"/>
      <c r="AY1090" s="456"/>
      <c r="AZ1090" s="456"/>
      <c r="BA1090" s="456"/>
    </row>
    <row r="1091" customFormat="false" ht="14.25" hidden="false" customHeight="false" outlineLevel="0" collapsed="false">
      <c r="D1091" s="701" t="n">
        <v>3.5</v>
      </c>
      <c r="E1091" s="505" t="s">
        <v>1151</v>
      </c>
      <c r="F1091" s="505" t="n">
        <v>1.5</v>
      </c>
      <c r="G1091" s="451" t="n">
        <f aca="false">SUMIFS($H$10:$H$1058,$D$10:$D$1058,D1091,$F$10:$F$1058,F1091)</f>
        <v>12</v>
      </c>
      <c r="Y1091" s="505"/>
      <c r="Z1091" s="505"/>
      <c r="AA1091" s="505"/>
      <c r="AB1091" s="456"/>
      <c r="AQ1091" s="456"/>
      <c r="AR1091" s="700"/>
      <c r="AS1091" s="700"/>
      <c r="AT1091" s="700"/>
      <c r="AU1091" s="456"/>
      <c r="AV1091" s="505"/>
      <c r="AW1091" s="505"/>
      <c r="AX1091" s="505"/>
      <c r="AY1091" s="456"/>
      <c r="AZ1091" s="456"/>
      <c r="BA1091" s="456"/>
    </row>
    <row r="1092" customFormat="false" ht="14.25" hidden="false" customHeight="false" outlineLevel="0" collapsed="false">
      <c r="D1092" s="701" t="n">
        <v>2.6</v>
      </c>
      <c r="E1092" s="505" t="s">
        <v>1151</v>
      </c>
      <c r="F1092" s="505" t="n">
        <v>1</v>
      </c>
      <c r="G1092" s="451" t="n">
        <f aca="false">SUMIFS($H$10:$H$1058,$D$10:$D$1058,D1092,$F$10:$F$1058,F1092)</f>
        <v>20</v>
      </c>
      <c r="Y1092" s="505"/>
      <c r="Z1092" s="505"/>
      <c r="AA1092" s="505"/>
      <c r="AB1092" s="456"/>
      <c r="AQ1092" s="456"/>
      <c r="AR1092" s="700"/>
      <c r="AS1092" s="700"/>
      <c r="AT1092" s="700"/>
      <c r="AU1092" s="456"/>
      <c r="AV1092" s="505"/>
      <c r="AW1092" s="505"/>
      <c r="AX1092" s="505"/>
      <c r="AY1092" s="456"/>
      <c r="AZ1092" s="456"/>
      <c r="BA1092" s="456"/>
    </row>
    <row r="1095" customFormat="false" ht="13.5" hidden="false" customHeight="false" outlineLevel="0" collapsed="false"/>
    <row r="1096" customFormat="false" ht="13.5" hidden="false" customHeight="false" outlineLevel="0" collapsed="false"/>
    <row r="1097" customFormat="false" ht="14.25" hidden="false" customHeight="false" outlineLevel="0" collapsed="false"/>
    <row r="1098" customFormat="false" ht="13.5" hidden="false" customHeight="false" outlineLevel="0" collapsed="false"/>
    <row r="1099" customFormat="false" ht="13.5" hidden="false" customHeight="false" outlineLevel="0" collapsed="false"/>
    <row r="1100" customFormat="false" ht="14.25" hidden="false" customHeight="false" outlineLevel="0" collapsed="false"/>
    <row r="1101" customFormat="false" ht="14.25" hidden="false" customHeight="false" outlineLevel="0" collapsed="false"/>
    <row r="1102" customFormat="false" ht="14.25" hidden="false" customHeight="false" outlineLevel="0" collapsed="false"/>
    <row r="1103" customFormat="false" ht="14.25" hidden="false" customHeight="false" outlineLevel="0" collapsed="false"/>
    <row r="1104" customFormat="false" ht="14.25" hidden="false" customHeight="false" outlineLevel="0" collapsed="false"/>
    <row r="1105" customFormat="false" ht="14.25" hidden="false" customHeight="false" outlineLevel="0" collapsed="false"/>
    <row r="1106" customFormat="false" ht="14.25" hidden="false" customHeight="false" outlineLevel="0" collapsed="false"/>
    <row r="1107" customFormat="false" ht="14.25" hidden="false" customHeight="false" outlineLevel="0" collapsed="false"/>
    <row r="1108" customFormat="false" ht="14.25" hidden="false" customHeight="false" outlineLevel="0" collapsed="false"/>
    <row r="1109" customFormat="false" ht="14.25" hidden="false" customHeight="false" outlineLevel="0" collapsed="false"/>
    <row r="1110" customFormat="false" ht="14.25" hidden="false" customHeight="false" outlineLevel="0" collapsed="false"/>
    <row r="1111" customFormat="false" ht="14.25" hidden="false" customHeight="false" outlineLevel="0" collapsed="false"/>
    <row r="1112" customFormat="false" ht="14.25" hidden="false" customHeight="false" outlineLevel="0" collapsed="false"/>
    <row r="1113" customFormat="false" ht="14.25" hidden="false" customHeight="false" outlineLevel="0" collapsed="false"/>
    <row r="1114" customFormat="false" ht="14.25" hidden="false" customHeight="false" outlineLevel="0" collapsed="false"/>
    <row r="1115" customFormat="false" ht="14.25" hidden="false" customHeight="false" outlineLevel="0" collapsed="false"/>
    <row r="1116" customFormat="false" ht="14.25" hidden="false" customHeight="false" outlineLevel="0" collapsed="false"/>
    <row r="1117" customFormat="false" ht="14.25" hidden="false" customHeight="false" outlineLevel="0" collapsed="false"/>
    <row r="1118" customFormat="false" ht="13.5" hidden="false" customHeight="false" outlineLevel="0" collapsed="false"/>
    <row r="1119" customFormat="false" ht="13.5" hidden="false" customHeight="false" outlineLevel="0" collapsed="false"/>
    <row r="1120" customFormat="false" ht="14.25" hidden="false" customHeight="false" outlineLevel="0" collapsed="false"/>
    <row r="1121" customFormat="false" ht="14.25" hidden="false" customHeight="false" outlineLevel="0" collapsed="false"/>
    <row r="1122" customFormat="false" ht="14.25" hidden="false" customHeight="false" outlineLevel="0" collapsed="false"/>
    <row r="1123" customFormat="false" ht="14.25" hidden="false" customHeight="false" outlineLevel="0" collapsed="false"/>
    <row r="1124" customFormat="false" ht="14.25" hidden="false" customHeight="false" outlineLevel="0" collapsed="false"/>
    <row r="1125" customFormat="false" ht="14.25" hidden="false" customHeight="false" outlineLevel="0" collapsed="false"/>
    <row r="1126" customFormat="false" ht="14.25" hidden="false" customHeight="false" outlineLevel="0" collapsed="false"/>
    <row r="1127" customFormat="false" ht="13.5" hidden="false" customHeight="false" outlineLevel="0" collapsed="false"/>
    <row r="1128" customFormat="false" ht="13.5" hidden="false" customHeight="false" outlineLevel="0" collapsed="false"/>
    <row r="1129" customFormat="false" ht="14.25" hidden="false" customHeight="false" outlineLevel="0" collapsed="false"/>
    <row r="1130" customFormat="false" ht="14.25" hidden="false" customHeight="false" outlineLevel="0" collapsed="false"/>
    <row r="1131" customFormat="false" ht="14.25" hidden="false" customHeight="false" outlineLevel="0" collapsed="false"/>
    <row r="1132" customFormat="false" ht="14.25" hidden="false" customHeight="false" outlineLevel="0" collapsed="false"/>
    <row r="1133" customFormat="false" ht="13.5" hidden="false" customHeight="false" outlineLevel="0" collapsed="false"/>
    <row r="1134" customFormat="false" ht="13.5" hidden="false" customHeight="false" outlineLevel="0" collapsed="false"/>
    <row r="1135" customFormat="false" ht="14.25" hidden="false" customHeight="false" outlineLevel="0" collapsed="false"/>
    <row r="1136" customFormat="false" ht="14.25" hidden="false" customHeight="false" outlineLevel="0" collapsed="false"/>
    <row r="1137" customFormat="false" ht="14.25" hidden="false" customHeight="false" outlineLevel="0" collapsed="false"/>
    <row r="1138" customFormat="false" ht="13.5" hidden="false" customHeight="false" outlineLevel="0" collapsed="false"/>
    <row r="1139" customFormat="false" ht="13.5" hidden="false" customHeight="false" outlineLevel="0" collapsed="false"/>
    <row r="1140" customFormat="false" ht="14.25" hidden="false" customHeight="false" outlineLevel="0" collapsed="false"/>
    <row r="1141" customFormat="false" ht="14.25" hidden="false" customHeight="false" outlineLevel="0" collapsed="false"/>
    <row r="1142" customFormat="false" ht="14.25" hidden="false" customHeight="false" outlineLevel="0" collapsed="false"/>
    <row r="1143" customFormat="false" ht="14.25" hidden="false" customHeight="false" outlineLevel="0" collapsed="false"/>
    <row r="1144" customFormat="false" ht="13.5" hidden="false" customHeight="false" outlineLevel="0" collapsed="false"/>
    <row r="1145" customFormat="false" ht="13.5" hidden="false" customHeight="false" outlineLevel="0" collapsed="false"/>
    <row r="1146" customFormat="false" ht="14.25" hidden="false" customHeight="false" outlineLevel="0" collapsed="false"/>
    <row r="1147" customFormat="false" ht="14.25" hidden="false" customHeight="false" outlineLevel="0" collapsed="false"/>
    <row r="1148" customFormat="false" ht="14.25" hidden="false" customHeight="false" outlineLevel="0" collapsed="false"/>
    <row r="1149" customFormat="false" ht="14.25" hidden="false" customHeight="false" outlineLevel="0" collapsed="false"/>
    <row r="1150" customFormat="false" ht="13.5" hidden="false" customHeight="false" outlineLevel="0" collapsed="false"/>
    <row r="1151" customFormat="false" ht="13.5" hidden="false" customHeight="false" outlineLevel="0" collapsed="false"/>
    <row r="1152" customFormat="false" ht="14.25" hidden="false" customHeight="false" outlineLevel="0" collapsed="false"/>
    <row r="1153" customFormat="false" ht="14.25" hidden="false" customHeight="false" outlineLevel="0" collapsed="false"/>
    <row r="1154" customFormat="false" ht="14.25" hidden="false" customHeight="false" outlineLevel="0" collapsed="false"/>
    <row r="1155" customFormat="false" ht="14.25" hidden="false" customHeight="false" outlineLevel="0" collapsed="false"/>
    <row r="1156" customFormat="false" ht="14.25" hidden="false" customHeight="false" outlineLevel="0" collapsed="false"/>
    <row r="1157" customFormat="false" ht="14.25" hidden="false" customHeight="false" outlineLevel="0" collapsed="false"/>
    <row r="1158" customFormat="false" ht="14.25" hidden="false" customHeight="false" outlineLevel="0" collapsed="false"/>
    <row r="1159" customFormat="false" ht="14.25" hidden="false" customHeight="false" outlineLevel="0" collapsed="false"/>
    <row r="1160" customFormat="false" ht="14.25" hidden="false" customHeight="false" outlineLevel="0" collapsed="false"/>
    <row r="1161" customFormat="false" ht="14.25" hidden="false" customHeight="false" outlineLevel="0" collapsed="false"/>
    <row r="1162" customFormat="false" ht="14.25" hidden="false" customHeight="false" outlineLevel="0" collapsed="false"/>
    <row r="1163" customFormat="false" ht="13.5" hidden="false" customHeight="false" outlineLevel="0" collapsed="false"/>
    <row r="1164" customFormat="false" ht="13.5" hidden="false" customHeight="false" outlineLevel="0" collapsed="false"/>
    <row r="1165" customFormat="false" ht="14.25" hidden="false" customHeight="false" outlineLevel="0" collapsed="false"/>
    <row r="1166" customFormat="false" ht="14.25" hidden="false" customHeight="false" outlineLevel="0" collapsed="false"/>
    <row r="1167" customFormat="false" ht="13.5" hidden="false" customHeight="false" outlineLevel="0" collapsed="false"/>
    <row r="1168" customFormat="false" ht="13.5" hidden="false" customHeight="false" outlineLevel="0" collapsed="false"/>
    <row r="1169" customFormat="false" ht="14.25" hidden="false" customHeight="false" outlineLevel="0" collapsed="false"/>
    <row r="1170" customFormat="false" ht="14.25" hidden="false" customHeight="false" outlineLevel="0" collapsed="false"/>
    <row r="1171" customFormat="false" ht="14.25" hidden="false" customHeight="false" outlineLevel="0" collapsed="false"/>
    <row r="1172" customFormat="false" ht="14.25" hidden="false" customHeight="false" outlineLevel="0" collapsed="false"/>
    <row r="1173" customFormat="false" ht="14.25" hidden="false" customHeight="false" outlineLevel="0" collapsed="false"/>
    <row r="1174" customFormat="false" ht="14.25" hidden="false" customHeight="false" outlineLevel="0" collapsed="false"/>
    <row r="1175" customFormat="false" ht="14.25" hidden="false" customHeight="false" outlineLevel="0" collapsed="false"/>
    <row r="1176" customFormat="false" ht="13.5" hidden="false" customHeight="false" outlineLevel="0" collapsed="false"/>
    <row r="1177" customFormat="false" ht="13.5" hidden="false" customHeight="false" outlineLevel="0" collapsed="false"/>
    <row r="1178" customFormat="false" ht="14.25" hidden="false" customHeight="false" outlineLevel="0" collapsed="false"/>
    <row r="1179" customFormat="false" ht="14.25" hidden="false" customHeight="false" outlineLevel="0" collapsed="false"/>
    <row r="1180" customFormat="false" ht="14.25" hidden="false" customHeight="false" outlineLevel="0" collapsed="false"/>
    <row r="1181" customFormat="false" ht="14.25" hidden="false" customHeight="false" outlineLevel="0" collapsed="false"/>
    <row r="1182" customFormat="false" ht="14.25" hidden="false" customHeight="false" outlineLevel="0" collapsed="false"/>
    <row r="1183" customFormat="false" ht="14.25" hidden="false" customHeight="false" outlineLevel="0" collapsed="false"/>
    <row r="1184" customFormat="false" ht="14.25" hidden="false" customHeight="false" outlineLevel="0" collapsed="false"/>
    <row r="1185" customFormat="false" ht="14.25" hidden="false" customHeight="false" outlineLevel="0" collapsed="false"/>
    <row r="1186" customFormat="false" ht="14.25" hidden="false" customHeight="false" outlineLevel="0" collapsed="false"/>
    <row r="1187" customFormat="false" ht="14.25" hidden="false" customHeight="false" outlineLevel="0" collapsed="false"/>
    <row r="1188" customFormat="false" ht="13.5" hidden="false" customHeight="false" outlineLevel="0" collapsed="false"/>
    <row r="1189" customFormat="false" ht="13.5" hidden="false" customHeight="false" outlineLevel="0" collapsed="false"/>
    <row r="1190" customFormat="false" ht="14.25" hidden="false" customHeight="false" outlineLevel="0" collapsed="false"/>
    <row r="1191" customFormat="false" ht="14.25" hidden="false" customHeight="false" outlineLevel="0" collapsed="false"/>
    <row r="1192" customFormat="false" ht="14.25" hidden="false" customHeight="false" outlineLevel="0" collapsed="false"/>
    <row r="1193" customFormat="false" ht="14.25" hidden="false" customHeight="false" outlineLevel="0" collapsed="false"/>
    <row r="1194" customFormat="false" ht="14.25" hidden="false" customHeight="false" outlineLevel="0" collapsed="false"/>
    <row r="1195" customFormat="false" ht="14.25" hidden="false" customHeight="false" outlineLevel="0" collapsed="false"/>
    <row r="1196" customFormat="false" ht="14.25" hidden="false" customHeight="false" outlineLevel="0" collapsed="false"/>
    <row r="1197" customFormat="false" ht="14.25" hidden="false" customHeight="false" outlineLevel="0" collapsed="false"/>
    <row r="1198" customFormat="false" ht="13.5" hidden="false" customHeight="false" outlineLevel="0" collapsed="false"/>
    <row r="1199" customFormat="false" ht="14.25" hidden="false" customHeight="false" outlineLevel="0" collapsed="false"/>
    <row r="1200" customFormat="false" ht="14.25" hidden="false" customHeight="false" outlineLevel="0" collapsed="false"/>
    <row r="1201" customFormat="false" ht="14.25" hidden="false" customHeight="false" outlineLevel="0" collapsed="false"/>
    <row r="1202" customFormat="false" ht="14.25" hidden="false" customHeight="false" outlineLevel="0" collapsed="false"/>
    <row r="1203" customFormat="false" ht="13.5" hidden="false" customHeight="false" outlineLevel="0" collapsed="false"/>
    <row r="1204" customFormat="false" ht="13.5" hidden="false" customHeight="false" outlineLevel="0" collapsed="false"/>
    <row r="1205" customFormat="false" ht="14.25" hidden="false" customHeight="false" outlineLevel="0" collapsed="false"/>
    <row r="1206" customFormat="false" ht="14.25" hidden="false" customHeight="false" outlineLevel="0" collapsed="false"/>
    <row r="1207" customFormat="false" ht="14.25" hidden="false" customHeight="false" outlineLevel="0" collapsed="false"/>
    <row r="1208" customFormat="false" ht="14.25" hidden="false" customHeight="false" outlineLevel="0" collapsed="false"/>
    <row r="1209" customFormat="false" ht="14.25" hidden="false" customHeight="false" outlineLevel="0" collapsed="false"/>
    <row r="1210" customFormat="false" ht="14.25" hidden="false" customHeight="false" outlineLevel="0" collapsed="false"/>
    <row r="1211" customFormat="false" ht="14.25" hidden="false" customHeight="false" outlineLevel="0" collapsed="false"/>
    <row r="1212" customFormat="false" ht="14.25" hidden="false" customHeight="false" outlineLevel="0" collapsed="false"/>
    <row r="1213" customFormat="false" ht="13.5" hidden="false" customHeight="false" outlineLevel="0" collapsed="false"/>
    <row r="1214" customFormat="false" ht="13.5" hidden="false" customHeight="false" outlineLevel="0" collapsed="false"/>
    <row r="1215" customFormat="false" ht="14.25" hidden="false" customHeight="false" outlineLevel="0" collapsed="false"/>
    <row r="1216" customFormat="false" ht="14.25" hidden="false" customHeight="false" outlineLevel="0" collapsed="false"/>
    <row r="1217" customFormat="false" ht="14.25" hidden="false" customHeight="false" outlineLevel="0" collapsed="false"/>
    <row r="1218" customFormat="false" ht="14.25" hidden="false" customHeight="false" outlineLevel="0" collapsed="false"/>
    <row r="1219" customFormat="false" ht="14.25" hidden="false" customHeight="false" outlineLevel="0" collapsed="false"/>
    <row r="1220" customFormat="false" ht="14.25" hidden="false" customHeight="false" outlineLevel="0" collapsed="false"/>
    <row r="1221" customFormat="false" ht="13.5" hidden="false" customHeight="false" outlineLevel="0" collapsed="false"/>
    <row r="1222" customFormat="false" ht="13.5" hidden="false" customHeight="false" outlineLevel="0" collapsed="false"/>
    <row r="1223" customFormat="false" ht="14.25" hidden="false" customHeight="false" outlineLevel="0" collapsed="false"/>
    <row r="1224" customFormat="false" ht="14.25" hidden="false" customHeight="false" outlineLevel="0" collapsed="false"/>
    <row r="1225" customFormat="false" ht="14.25" hidden="false" customHeight="false" outlineLevel="0" collapsed="false"/>
    <row r="1226" customFormat="false" ht="14.25" hidden="false" customHeight="false" outlineLevel="0" collapsed="false"/>
    <row r="1227" customFormat="false" ht="14.25" hidden="false" customHeight="false" outlineLevel="0" collapsed="false"/>
    <row r="1228" customFormat="false" ht="14.25" hidden="false" customHeight="false" outlineLevel="0" collapsed="false"/>
    <row r="1229" customFormat="false" ht="14.25" hidden="false" customHeight="false" outlineLevel="0" collapsed="false"/>
    <row r="1230" customFormat="false" ht="13.5" hidden="false" customHeight="false" outlineLevel="0" collapsed="false"/>
    <row r="1231" customFormat="false" ht="13.5" hidden="false" customHeight="false" outlineLevel="0" collapsed="false"/>
    <row r="1232" customFormat="false" ht="14.25" hidden="false" customHeight="false" outlineLevel="0" collapsed="false"/>
    <row r="1233" customFormat="false" ht="14.25" hidden="false" customHeight="false" outlineLevel="0" collapsed="false"/>
    <row r="1234" customFormat="false" ht="14.25" hidden="false" customHeight="false" outlineLevel="0" collapsed="false"/>
    <row r="1235" customFormat="false" ht="14.25" hidden="false" customHeight="false" outlineLevel="0" collapsed="false"/>
    <row r="1236" customFormat="false" ht="14.25" hidden="false" customHeight="false" outlineLevel="0" collapsed="false"/>
    <row r="1237" customFormat="false" ht="14.25" hidden="false" customHeight="false" outlineLevel="0" collapsed="false"/>
    <row r="1238" customFormat="false" ht="14.25" hidden="false" customHeight="false" outlineLevel="0" collapsed="false"/>
    <row r="1239" customFormat="false" ht="14.25" hidden="false" customHeight="false" outlineLevel="0" collapsed="false"/>
    <row r="1240" customFormat="false" ht="14.25" hidden="false" customHeight="false" outlineLevel="0" collapsed="false"/>
    <row r="1241" customFormat="false" ht="14.25" hidden="false" customHeight="false" outlineLevel="0" collapsed="false"/>
    <row r="1242" customFormat="false" ht="13.5" hidden="false" customHeight="false" outlineLevel="0" collapsed="false"/>
    <row r="1243" customFormat="false" ht="13.5" hidden="false" customHeight="false" outlineLevel="0" collapsed="false"/>
    <row r="1244" customFormat="false" ht="14.25" hidden="false" customHeight="false" outlineLevel="0" collapsed="false"/>
    <row r="1245" customFormat="false" ht="14.25" hidden="false" customHeight="false" outlineLevel="0" collapsed="false"/>
    <row r="1246" customFormat="false" ht="14.25" hidden="false" customHeight="false" outlineLevel="0" collapsed="false"/>
    <row r="1247" customFormat="false" ht="14.25" hidden="false" customHeight="false" outlineLevel="0" collapsed="false"/>
    <row r="1248" customFormat="false" ht="14.25" hidden="false" customHeight="false" outlineLevel="0" collapsed="false"/>
    <row r="1249" customFormat="false" ht="14.25" hidden="false" customHeight="false" outlineLevel="0" collapsed="false"/>
    <row r="1250" customFormat="false" ht="14.25" hidden="false" customHeight="false" outlineLevel="0" collapsed="false"/>
    <row r="1251" customFormat="false" ht="14.25" hidden="false" customHeight="false" outlineLevel="0" collapsed="false"/>
    <row r="1252" customFormat="false" ht="14.25" hidden="false" customHeight="false" outlineLevel="0" collapsed="false"/>
    <row r="1253" customFormat="false" ht="14.25" hidden="false" customHeight="false" outlineLevel="0" collapsed="false"/>
    <row r="1254" customFormat="false" ht="14.25" hidden="false" customHeight="false" outlineLevel="0" collapsed="false"/>
    <row r="1255" customFormat="false" ht="14.25" hidden="false" customHeight="false" outlineLevel="0" collapsed="false"/>
    <row r="1256" customFormat="false" ht="14.25" hidden="false" customHeight="false" outlineLevel="0" collapsed="false"/>
    <row r="1257" customFormat="false" ht="14.25" hidden="false" customHeight="false" outlineLevel="0" collapsed="false"/>
    <row r="1258" customFormat="false" ht="14.25" hidden="false" customHeight="false" outlineLevel="0" collapsed="false"/>
    <row r="1259" customFormat="false" ht="14.25" hidden="false" customHeight="false" outlineLevel="0" collapsed="false"/>
    <row r="1260" customFormat="false" ht="14.25" hidden="false" customHeight="false" outlineLevel="0" collapsed="false"/>
    <row r="1261" customFormat="false" ht="14.25" hidden="false" customHeight="false" outlineLevel="0" collapsed="false"/>
    <row r="1262" customFormat="false" ht="14.25" hidden="false" customHeight="false" outlineLevel="0" collapsed="false"/>
    <row r="1263" customFormat="false" ht="14.25" hidden="false" customHeight="false" outlineLevel="0" collapsed="false"/>
    <row r="1264" customFormat="false" ht="14.25" hidden="false" customHeight="false" outlineLevel="0" collapsed="false"/>
    <row r="1265" customFormat="false" ht="14.25" hidden="false" customHeight="false" outlineLevel="0" collapsed="false"/>
    <row r="1266" customFormat="false" ht="14.25" hidden="false" customHeight="false" outlineLevel="0" collapsed="false"/>
    <row r="1267" customFormat="false" ht="14.25" hidden="false" customHeight="false" outlineLevel="0" collapsed="false"/>
    <row r="1268" customFormat="false" ht="14.25" hidden="false" customHeight="false" outlineLevel="0" collapsed="false"/>
    <row r="1269" customFormat="false" ht="14.25" hidden="false" customHeight="false" outlineLevel="0" collapsed="false"/>
    <row r="1270" customFormat="false" ht="14.25" hidden="false" customHeight="false" outlineLevel="0" collapsed="false"/>
    <row r="1271" customFormat="false" ht="14.25" hidden="false" customHeight="false" outlineLevel="0" collapsed="false"/>
    <row r="1272" customFormat="false" ht="14.25" hidden="false" customHeight="false" outlineLevel="0" collapsed="false"/>
    <row r="1273" customFormat="false" ht="14.25" hidden="false" customHeight="false" outlineLevel="0" collapsed="false"/>
    <row r="1274" customFormat="false" ht="14.25" hidden="false" customHeight="false" outlineLevel="0" collapsed="false"/>
    <row r="1275" customFormat="false" ht="14.25" hidden="false" customHeight="false" outlineLevel="0" collapsed="false"/>
    <row r="1276" customFormat="false" ht="14.25" hidden="false" customHeight="false" outlineLevel="0" collapsed="false"/>
    <row r="1277" customFormat="false" ht="14.25" hidden="false" customHeight="false" outlineLevel="0" collapsed="false"/>
    <row r="1278" customFormat="false" ht="14.25" hidden="false" customHeight="false" outlineLevel="0" collapsed="false"/>
    <row r="1279" customFormat="false" ht="14.25" hidden="false" customHeight="false" outlineLevel="0" collapsed="false"/>
    <row r="1280" customFormat="false" ht="14.25" hidden="false" customHeight="false" outlineLevel="0" collapsed="false"/>
    <row r="1281" customFormat="false" ht="14.25" hidden="false" customHeight="false" outlineLevel="0" collapsed="false"/>
    <row r="1282" customFormat="false" ht="14.25" hidden="false" customHeight="false" outlineLevel="0" collapsed="false"/>
    <row r="1283" customFormat="false" ht="14.25" hidden="false" customHeight="false" outlineLevel="0" collapsed="false"/>
    <row r="1284" customFormat="false" ht="14.25" hidden="false" customHeight="false" outlineLevel="0" collapsed="false"/>
    <row r="1285" customFormat="false" ht="14.25" hidden="false" customHeight="false" outlineLevel="0" collapsed="false"/>
    <row r="1286" customFormat="false" ht="14.25" hidden="false" customHeight="false" outlineLevel="0" collapsed="false"/>
    <row r="1287" customFormat="false" ht="14.25" hidden="false" customHeight="false" outlineLevel="0" collapsed="false"/>
    <row r="1288" customFormat="false" ht="14.25" hidden="false" customHeight="false" outlineLevel="0" collapsed="false"/>
    <row r="1289" customFormat="false" ht="14.25" hidden="false" customHeight="false" outlineLevel="0" collapsed="false"/>
    <row r="1290" customFormat="false" ht="14.25" hidden="false" customHeight="false" outlineLevel="0" collapsed="false"/>
    <row r="1291" customFormat="false" ht="14.25" hidden="false" customHeight="false" outlineLevel="0" collapsed="false"/>
    <row r="1292" customFormat="false" ht="14.25" hidden="false" customHeight="false" outlineLevel="0" collapsed="false"/>
    <row r="1293" customFormat="false" ht="14.25" hidden="false" customHeight="false" outlineLevel="0" collapsed="false"/>
    <row r="1294" customFormat="false" ht="13.5" hidden="false" customHeight="false" outlineLevel="0" collapsed="false"/>
    <row r="1295" customFormat="false" ht="13.5" hidden="false" customHeight="false" outlineLevel="0" collapsed="false"/>
    <row r="1296" customFormat="false" ht="14.25" hidden="false" customHeight="false" outlineLevel="0" collapsed="false"/>
    <row r="1297" customFormat="false" ht="14.25" hidden="false" customHeight="false" outlineLevel="0" collapsed="false"/>
    <row r="1298" customFormat="false" ht="14.25" hidden="false" customHeight="false" outlineLevel="0" collapsed="false"/>
    <row r="1299" customFormat="false" ht="14.25" hidden="false" customHeight="false" outlineLevel="0" collapsed="false"/>
    <row r="1300" customFormat="false" ht="14.25" hidden="false" customHeight="false" outlineLevel="0" collapsed="false"/>
    <row r="1301" customFormat="false" ht="14.25" hidden="false" customHeight="false" outlineLevel="0" collapsed="false"/>
    <row r="1302" customFormat="false" ht="14.25" hidden="false" customHeight="false" outlineLevel="0" collapsed="false"/>
    <row r="1303" customFormat="false" ht="14.25" hidden="false" customHeight="false" outlineLevel="0" collapsed="false"/>
    <row r="1304" customFormat="false" ht="14.25" hidden="false" customHeight="false" outlineLevel="0" collapsed="false"/>
    <row r="1305" customFormat="false" ht="14.25" hidden="false" customHeight="false" outlineLevel="0" collapsed="false"/>
    <row r="1306" customFormat="false" ht="14.25" hidden="false" customHeight="false" outlineLevel="0" collapsed="false"/>
    <row r="1307" customFormat="false" ht="14.25" hidden="false" customHeight="false" outlineLevel="0" collapsed="false"/>
    <row r="1308" customFormat="false" ht="13.5" hidden="false" customHeight="false" outlineLevel="0" collapsed="false"/>
    <row r="1309" customFormat="false" ht="13.5" hidden="false" customHeight="false" outlineLevel="0" collapsed="false"/>
    <row r="1310" customFormat="false" ht="14.25" hidden="false" customHeight="false" outlineLevel="0" collapsed="false"/>
    <row r="1311" customFormat="false" ht="14.25" hidden="false" customHeight="false" outlineLevel="0" collapsed="false"/>
    <row r="1312" customFormat="false" ht="14.25" hidden="false" customHeight="false" outlineLevel="0" collapsed="false"/>
    <row r="1313" customFormat="false" ht="14.25" hidden="false" customHeight="false" outlineLevel="0" collapsed="false"/>
    <row r="1314" customFormat="false" ht="14.25" hidden="false" customHeight="false" outlineLevel="0" collapsed="false"/>
    <row r="1315" customFormat="false" ht="14.25" hidden="false" customHeight="false" outlineLevel="0" collapsed="false"/>
    <row r="1316" customFormat="false" ht="14.25" hidden="false" customHeight="false" outlineLevel="0" collapsed="false"/>
    <row r="1317" customFormat="false" ht="14.25" hidden="false" customHeight="false" outlineLevel="0" collapsed="false"/>
    <row r="1318" customFormat="false" ht="13.5" hidden="false" customHeight="false" outlineLevel="0" collapsed="false"/>
    <row r="1319" customFormat="false" ht="13.5" hidden="false" customHeight="false" outlineLevel="0" collapsed="false"/>
    <row r="1320" customFormat="false" ht="14.25" hidden="false" customHeight="false" outlineLevel="0" collapsed="false"/>
    <row r="1321" customFormat="false" ht="14.25" hidden="false" customHeight="false" outlineLevel="0" collapsed="false"/>
    <row r="1322" customFormat="false" ht="14.25" hidden="false" customHeight="false" outlineLevel="0" collapsed="false"/>
    <row r="1323" customFormat="false" ht="14.25" hidden="false" customHeight="false" outlineLevel="0" collapsed="false"/>
    <row r="1324" customFormat="false" ht="14.25" hidden="false" customHeight="false" outlineLevel="0" collapsed="false"/>
    <row r="1325" customFormat="false" ht="14.25" hidden="false" customHeight="false" outlineLevel="0" collapsed="false"/>
    <row r="1326" customFormat="false" ht="14.25" hidden="false" customHeight="false" outlineLevel="0" collapsed="false"/>
    <row r="1327" customFormat="false" ht="14.25" hidden="false" customHeight="false" outlineLevel="0" collapsed="false"/>
    <row r="1328" customFormat="false" ht="14.25" hidden="false" customHeight="false" outlineLevel="0" collapsed="false"/>
    <row r="1329" customFormat="false" ht="14.25" hidden="false" customHeight="false" outlineLevel="0" collapsed="false"/>
    <row r="1330" customFormat="false" ht="14.25" hidden="false" customHeight="false" outlineLevel="0" collapsed="false"/>
    <row r="1331" customFormat="false" ht="13.5" hidden="false" customHeight="false" outlineLevel="0" collapsed="false"/>
    <row r="1332" customFormat="false" ht="13.5" hidden="false" customHeight="false" outlineLevel="0" collapsed="false"/>
    <row r="1333" customFormat="false" ht="14.25" hidden="false" customHeight="false" outlineLevel="0" collapsed="false"/>
    <row r="1334" customFormat="false" ht="14.25" hidden="false" customHeight="false" outlineLevel="0" collapsed="false"/>
    <row r="1335" customFormat="false" ht="14.25" hidden="false" customHeight="false" outlineLevel="0" collapsed="false"/>
    <row r="1336" customFormat="false" ht="14.25" hidden="false" customHeight="false" outlineLevel="0" collapsed="false"/>
    <row r="1337" customFormat="false" ht="14.25" hidden="false" customHeight="false" outlineLevel="0" collapsed="false"/>
    <row r="1338" customFormat="false" ht="14.25" hidden="false" customHeight="false" outlineLevel="0" collapsed="false"/>
    <row r="1339" customFormat="false" ht="14.25" hidden="false" customHeight="false" outlineLevel="0" collapsed="false"/>
    <row r="1340" customFormat="false" ht="14.25" hidden="false" customHeight="false" outlineLevel="0" collapsed="false"/>
    <row r="1341" customFormat="false" ht="14.25" hidden="false" customHeight="false" outlineLevel="0" collapsed="false"/>
    <row r="1342" customFormat="false" ht="14.25" hidden="false" customHeight="false" outlineLevel="0" collapsed="false"/>
    <row r="1343" customFormat="false" ht="14.25" hidden="false" customHeight="false" outlineLevel="0" collapsed="false"/>
    <row r="1344" customFormat="false" ht="14.25" hidden="false" customHeight="false" outlineLevel="0" collapsed="false"/>
    <row r="1345" customFormat="false" ht="14.25" hidden="false" customHeight="false" outlineLevel="0" collapsed="false"/>
    <row r="1346" customFormat="false" ht="14.25" hidden="false" customHeight="false" outlineLevel="0" collapsed="false"/>
    <row r="1347" customFormat="false" ht="14.25" hidden="false" customHeight="false" outlineLevel="0" collapsed="false"/>
    <row r="1348" customFormat="false" ht="14.25" hidden="false" customHeight="false" outlineLevel="0" collapsed="false"/>
    <row r="1349" customFormat="false" ht="14.25" hidden="false" customHeight="false" outlineLevel="0" collapsed="false"/>
    <row r="1350" customFormat="false" ht="14.25" hidden="false" customHeight="false" outlineLevel="0" collapsed="false"/>
    <row r="1351" customFormat="false" ht="14.25" hidden="false" customHeight="false" outlineLevel="0" collapsed="false"/>
    <row r="1352" customFormat="false" ht="14.25" hidden="false" customHeight="false" outlineLevel="0" collapsed="false"/>
    <row r="1353" customFormat="false" ht="14.25" hidden="false" customHeight="false" outlineLevel="0" collapsed="false"/>
    <row r="1354" customFormat="false" ht="14.25" hidden="false" customHeight="false" outlineLevel="0" collapsed="false"/>
    <row r="1355" customFormat="false" ht="13.5" hidden="false" customHeight="false" outlineLevel="0" collapsed="false"/>
    <row r="1356" customFormat="false" ht="13.5" hidden="false" customHeight="false" outlineLevel="0" collapsed="false"/>
    <row r="1357" customFormat="false" ht="14.25" hidden="false" customHeight="false" outlineLevel="0" collapsed="false"/>
    <row r="1358" customFormat="false" ht="14.25" hidden="false" customHeight="false" outlineLevel="0" collapsed="false"/>
    <row r="1359" customFormat="false" ht="14.25" hidden="false" customHeight="false" outlineLevel="0" collapsed="false"/>
    <row r="1360" customFormat="false" ht="14.25" hidden="false" customHeight="false" outlineLevel="0" collapsed="false"/>
    <row r="1361" customFormat="false" ht="14.25" hidden="false" customHeight="false" outlineLevel="0" collapsed="false"/>
    <row r="1362" customFormat="false" ht="14.25" hidden="false" customHeight="false" outlineLevel="0" collapsed="false"/>
    <row r="1363" customFormat="false" ht="14.25" hidden="false" customHeight="false" outlineLevel="0" collapsed="false"/>
    <row r="1364" customFormat="false" ht="14.25" hidden="false" customHeight="false" outlineLevel="0" collapsed="false"/>
    <row r="1365" customFormat="false" ht="14.25" hidden="false" customHeight="false" outlineLevel="0" collapsed="false"/>
    <row r="1366" customFormat="false" ht="13.5" hidden="false" customHeight="false" outlineLevel="0" collapsed="false"/>
    <row r="1367" customFormat="false" ht="13.5" hidden="false" customHeight="false" outlineLevel="0" collapsed="false"/>
    <row r="1368" customFormat="false" ht="14.25" hidden="false" customHeight="false" outlineLevel="0" collapsed="false"/>
    <row r="1369" customFormat="false" ht="14.25" hidden="false" customHeight="false" outlineLevel="0" collapsed="false"/>
    <row r="1370" customFormat="false" ht="14.25" hidden="false" customHeight="false" outlineLevel="0" collapsed="false"/>
    <row r="1371" customFormat="false" ht="14.25" hidden="false" customHeight="false" outlineLevel="0" collapsed="false"/>
    <row r="1372" customFormat="false" ht="14.25" hidden="false" customHeight="false" outlineLevel="0" collapsed="false"/>
    <row r="1373" customFormat="false" ht="14.25" hidden="false" customHeight="false" outlineLevel="0" collapsed="false"/>
    <row r="1374" customFormat="false" ht="14.25" hidden="false" customHeight="false" outlineLevel="0" collapsed="false"/>
    <row r="1375" customFormat="false" ht="14.25" hidden="false" customHeight="false" outlineLevel="0" collapsed="false"/>
    <row r="1376" customFormat="false" ht="13.5" hidden="false" customHeight="false" outlineLevel="0" collapsed="false"/>
    <row r="1377" customFormat="false" ht="13.5" hidden="false" customHeight="false" outlineLevel="0" collapsed="false"/>
    <row r="1378" customFormat="false" ht="14.25" hidden="false" customHeight="false" outlineLevel="0" collapsed="false"/>
    <row r="1379" customFormat="false" ht="14.25" hidden="false" customHeight="false" outlineLevel="0" collapsed="false"/>
    <row r="1380" customFormat="false" ht="14.25" hidden="false" customHeight="false" outlineLevel="0" collapsed="false"/>
    <row r="1381" customFormat="false" ht="14.25" hidden="false" customHeight="false" outlineLevel="0" collapsed="false"/>
    <row r="1382" customFormat="false" ht="14.25" hidden="false" customHeight="false" outlineLevel="0" collapsed="false"/>
    <row r="1383" customFormat="false" ht="14.25" hidden="false" customHeight="false" outlineLevel="0" collapsed="false"/>
    <row r="1384" customFormat="false" ht="14.25" hidden="false" customHeight="false" outlineLevel="0" collapsed="false"/>
    <row r="1385" customFormat="false" ht="14.25" hidden="false" customHeight="false" outlineLevel="0" collapsed="false"/>
    <row r="1386" customFormat="false" ht="14.25" hidden="false" customHeight="false" outlineLevel="0" collapsed="false"/>
    <row r="1387" customFormat="false" ht="14.25" hidden="false" customHeight="false" outlineLevel="0" collapsed="false"/>
    <row r="1388" customFormat="false" ht="13.5" hidden="false" customHeight="false" outlineLevel="0" collapsed="false"/>
    <row r="1389" customFormat="false" ht="13.5" hidden="false" customHeight="false" outlineLevel="0" collapsed="false"/>
    <row r="1390" customFormat="false" ht="14.25" hidden="false" customHeight="false" outlineLevel="0" collapsed="false"/>
    <row r="1391" customFormat="false" ht="14.25" hidden="false" customHeight="false" outlineLevel="0" collapsed="false"/>
    <row r="1392" customFormat="false" ht="14.25" hidden="false" customHeight="false" outlineLevel="0" collapsed="false"/>
    <row r="1393" customFormat="false" ht="14.25" hidden="false" customHeight="false" outlineLevel="0" collapsed="false"/>
    <row r="1394" customFormat="false" ht="14.25" hidden="false" customHeight="false" outlineLevel="0" collapsed="false"/>
    <row r="1395" customFormat="false" ht="14.25" hidden="false" customHeight="false" outlineLevel="0" collapsed="false"/>
    <row r="1396" customFormat="false" ht="13.5" hidden="false" customHeight="false" outlineLevel="0" collapsed="false"/>
    <row r="1397" customFormat="false" ht="13.5" hidden="false" customHeight="false" outlineLevel="0" collapsed="false"/>
    <row r="1398" customFormat="false" ht="14.25" hidden="false" customHeight="false" outlineLevel="0" collapsed="false"/>
    <row r="1399" customFormat="false" ht="14.25" hidden="false" customHeight="false" outlineLevel="0" collapsed="false"/>
    <row r="1400" customFormat="false" ht="14.25" hidden="false" customHeight="false" outlineLevel="0" collapsed="false"/>
    <row r="1401" customFormat="false" ht="14.25" hidden="false" customHeight="false" outlineLevel="0" collapsed="false"/>
    <row r="1402" customFormat="false" ht="14.25" hidden="false" customHeight="false" outlineLevel="0" collapsed="false"/>
    <row r="1403" customFormat="false" ht="14.25" hidden="false" customHeight="false" outlineLevel="0" collapsed="false"/>
    <row r="1404" customFormat="false" ht="14.25" hidden="false" customHeight="false" outlineLevel="0" collapsed="false"/>
    <row r="1405" customFormat="false" ht="13.5" hidden="false" customHeight="false" outlineLevel="0" collapsed="false"/>
    <row r="1406" customFormat="false" ht="13.5" hidden="false" customHeight="false" outlineLevel="0" collapsed="false"/>
    <row r="1407" customFormat="false" ht="14.25" hidden="false" customHeight="false" outlineLevel="0" collapsed="false"/>
    <row r="1408" customFormat="false" ht="14.25" hidden="false" customHeight="false" outlineLevel="0" collapsed="false"/>
    <row r="1409" customFormat="false" ht="13.5" hidden="false" customHeight="false" outlineLevel="0" collapsed="false"/>
    <row r="1410" customFormat="false" ht="13.5" hidden="false" customHeight="false" outlineLevel="0" collapsed="false"/>
    <row r="1411" customFormat="false" ht="14.25" hidden="false" customHeight="false" outlineLevel="0" collapsed="false"/>
    <row r="1412" customFormat="false" ht="14.25" hidden="false" customHeight="false" outlineLevel="0" collapsed="false"/>
    <row r="1413" customFormat="false" ht="13.5" hidden="false" customHeight="false" outlineLevel="0" collapsed="false"/>
    <row r="1414" customFormat="false" ht="13.5" hidden="false" customHeight="false" outlineLevel="0" collapsed="false"/>
    <row r="1415" customFormat="false" ht="14.25" hidden="false" customHeight="false" outlineLevel="0" collapsed="false"/>
    <row r="1416" customFormat="false" ht="14.25" hidden="false" customHeight="false" outlineLevel="0" collapsed="false"/>
    <row r="1417" customFormat="false" ht="14.25" hidden="false" customHeight="false" outlineLevel="0" collapsed="false"/>
    <row r="1418" customFormat="false" ht="14.25" hidden="false" customHeight="false" outlineLevel="0" collapsed="false"/>
    <row r="1419" customFormat="false" ht="14.25" hidden="false" customHeight="false" outlineLevel="0" collapsed="false"/>
    <row r="1420" customFormat="false" ht="14.25" hidden="false" customHeight="false" outlineLevel="0" collapsed="false"/>
    <row r="1421" customFormat="false" ht="14.25" hidden="false" customHeight="false" outlineLevel="0" collapsed="false"/>
    <row r="1422" customFormat="false" ht="14.25" hidden="false" customHeight="false" outlineLevel="0" collapsed="false"/>
    <row r="1425" customFormat="false" ht="14.25" hidden="false" customHeight="false" outlineLevel="0" collapsed="false"/>
    <row r="1426" customFormat="false" ht="14.25" hidden="false" customHeight="false" outlineLevel="0" collapsed="false"/>
    <row r="1427" customFormat="false" ht="14.25" hidden="false" customHeight="false" outlineLevel="0" collapsed="false"/>
    <row r="1428" customFormat="false" ht="14.25" hidden="false" customHeight="false" outlineLevel="0" collapsed="false"/>
    <row r="1429" customFormat="false" ht="14.25" hidden="false" customHeight="false" outlineLevel="0" collapsed="false"/>
    <row r="1430" customFormat="false" ht="14.25" hidden="false" customHeight="false" outlineLevel="0" collapsed="false"/>
    <row r="1431" customFormat="false" ht="14.25" hidden="false" customHeight="false" outlineLevel="0" collapsed="false"/>
    <row r="1432" customFormat="false" ht="14.25" hidden="false" customHeight="false" outlineLevel="0" collapsed="false"/>
    <row r="1433" customFormat="false" ht="14.25" hidden="false" customHeight="false" outlineLevel="0" collapsed="false"/>
    <row r="1434" customFormat="false" ht="14.25" hidden="false" customHeight="false" outlineLevel="0" collapsed="false"/>
    <row r="1435" customFormat="false" ht="14.25" hidden="false" customHeight="false" outlineLevel="0" collapsed="false"/>
    <row r="1436" customFormat="false" ht="14.25" hidden="false" customHeight="false" outlineLevel="0" collapsed="false"/>
    <row r="1437" customFormat="false" ht="14.25" hidden="false" customHeight="false" outlineLevel="0" collapsed="false"/>
    <row r="1438" customFormat="false" ht="14.25" hidden="false" customHeight="false" outlineLevel="0" collapsed="false"/>
    <row r="1439" customFormat="false" ht="14.25" hidden="false" customHeight="false" outlineLevel="0" collapsed="false"/>
    <row r="1440" customFormat="false" ht="14.25" hidden="false" customHeight="false" outlineLevel="0" collapsed="false"/>
    <row r="1441" customFormat="false" ht="14.25" hidden="false" customHeight="false" outlineLevel="0" collapsed="false"/>
    <row r="1442" customFormat="false" ht="14.25" hidden="false" customHeight="false" outlineLevel="0" collapsed="false"/>
    <row r="1450" customFormat="false" ht="12.75" hidden="false" customHeight="false" outlineLevel="0" collapsed="false"/>
    <row r="1451" customFormat="false" ht="12.75" hidden="false" customHeight="false" outlineLevel="0" collapsed="false"/>
    <row r="1452" customFormat="false" ht="12.75" hidden="false" customHeight="false" outlineLevel="0" collapsed="false"/>
    <row r="1453" customFormat="false" ht="12.75" hidden="false" customHeight="false" outlineLevel="0" collapsed="false"/>
    <row r="1454" customFormat="false" ht="12.75" hidden="false" customHeight="false" outlineLevel="0" collapsed="false"/>
    <row r="1455" customFormat="false" ht="12.75" hidden="false" customHeight="false" outlineLevel="0" collapsed="false"/>
    <row r="1456" customFormat="false" ht="12.75" hidden="false" customHeight="false" outlineLevel="0" collapsed="false"/>
    <row r="1457" customFormat="false" ht="12.75" hidden="false" customHeight="false" outlineLevel="0" collapsed="false"/>
    <row r="1458" customFormat="false" ht="12.75" hidden="false" customHeight="false" outlineLevel="0" collapsed="false"/>
    <row r="1459" customFormat="false" ht="12.75" hidden="false" customHeight="false" outlineLevel="0" collapsed="false"/>
    <row r="1460" customFormat="false" ht="12.75" hidden="false" customHeight="false" outlineLevel="0" collapsed="false"/>
    <row r="1461" customFormat="false" ht="12.75" hidden="false" customHeight="false" outlineLevel="0" collapsed="false"/>
    <row r="1462" customFormat="false" ht="12.75" hidden="false" customHeight="false" outlineLevel="0" collapsed="false"/>
    <row r="1463" customFormat="false" ht="12.75" hidden="false" customHeight="false" outlineLevel="0" collapsed="false"/>
    <row r="1464" customFormat="false" ht="12.75" hidden="false" customHeight="false" outlineLevel="0" collapsed="false"/>
    <row r="1465" customFormat="false" ht="12.75" hidden="false" customHeight="false" outlineLevel="0" collapsed="false"/>
    <row r="1466" customFormat="false" ht="12.75" hidden="false" customHeight="false" outlineLevel="0" collapsed="false"/>
    <row r="1467" customFormat="false" ht="12.75" hidden="false" customHeight="false" outlineLevel="0" collapsed="false"/>
    <row r="1468" customFormat="false" ht="12.75" hidden="false" customHeight="false" outlineLevel="0" collapsed="false"/>
    <row r="1469" customFormat="false" ht="12.75" hidden="false" customHeight="false" outlineLevel="0" collapsed="false"/>
    <row r="1470" customFormat="false" ht="12.75" hidden="false" customHeight="false" outlineLevel="0" collapsed="false"/>
    <row r="1471" customFormat="false" ht="12.75" hidden="false" customHeight="false" outlineLevel="0" collapsed="false"/>
    <row r="1472" customFormat="false" ht="12.75" hidden="false" customHeight="false" outlineLevel="0" collapsed="false"/>
    <row r="1473" customFormat="false" ht="12.75" hidden="false" customHeight="false" outlineLevel="0" collapsed="false"/>
  </sheetData>
  <mergeCells count="44">
    <mergeCell ref="A5:C9"/>
    <mergeCell ref="G5:G8"/>
    <mergeCell ref="H5:H8"/>
    <mergeCell ref="I5:J7"/>
    <mergeCell ref="K5:K8"/>
    <mergeCell ref="L5:L8"/>
    <mergeCell ref="M5:N5"/>
    <mergeCell ref="O5:O8"/>
    <mergeCell ref="P5:P8"/>
    <mergeCell ref="Q5:U5"/>
    <mergeCell ref="V5:W7"/>
    <mergeCell ref="X5:X9"/>
    <mergeCell ref="Y5:AA8"/>
    <mergeCell ref="AB5:AB8"/>
    <mergeCell ref="AC5:AD5"/>
    <mergeCell ref="AE5:AE8"/>
    <mergeCell ref="AF5:AF8"/>
    <mergeCell ref="AG5:AG8"/>
    <mergeCell ref="AH5:AL5"/>
    <mergeCell ref="AM5:AN7"/>
    <mergeCell ref="AO5:AQ9"/>
    <mergeCell ref="AU5:AU8"/>
    <mergeCell ref="AV5:AX8"/>
    <mergeCell ref="AY5:BC5"/>
    <mergeCell ref="BE5:BI5"/>
    <mergeCell ref="BJ5:BJ8"/>
    <mergeCell ref="D6:F6"/>
    <mergeCell ref="M6:N6"/>
    <mergeCell ref="R6:U7"/>
    <mergeCell ref="AC6:AC8"/>
    <mergeCell ref="AD6:AD8"/>
    <mergeCell ref="AI6:AL7"/>
    <mergeCell ref="AR6:AT6"/>
    <mergeCell ref="D7:F7"/>
    <mergeCell ref="AR7:AT7"/>
    <mergeCell ref="D8:F8"/>
    <mergeCell ref="AR8:AT8"/>
    <mergeCell ref="D9:F9"/>
    <mergeCell ref="Y9:AA9"/>
    <mergeCell ref="AR9:AT9"/>
    <mergeCell ref="AV9:AX9"/>
    <mergeCell ref="O1059:P1059"/>
    <mergeCell ref="AF1059:AG1059"/>
    <mergeCell ref="AZ1059:BA1059"/>
  </mergeCells>
  <conditionalFormatting sqref="L12">
    <cfRule type="cellIs" priority="2" operator="greaterThan" aboveAverage="0" equalAverage="0" bottom="0" percent="0" rank="0" text="" dxfId="1">
      <formula>6</formula>
    </cfRule>
  </conditionalFormatting>
  <conditionalFormatting sqref="AB12">
    <cfRule type="cellIs" priority="3" operator="greaterThan" aboveAverage="0" equalAverage="0" bottom="0" percent="0" rank="0" text="" dxfId="1">
      <formula>6</formula>
    </cfRule>
  </conditionalFormatting>
  <conditionalFormatting sqref="L15">
    <cfRule type="cellIs" priority="4" operator="greaterThan" aboveAverage="0" equalAverage="0" bottom="0" percent="0" rank="0" text="" dxfId="1">
      <formula>6</formula>
    </cfRule>
  </conditionalFormatting>
  <conditionalFormatting sqref="AB15">
    <cfRule type="cellIs" priority="5" operator="greaterThan" aboveAverage="0" equalAverage="0" bottom="0" percent="0" rank="0" text="" dxfId="1">
      <formula>6</formula>
    </cfRule>
  </conditionalFormatting>
  <conditionalFormatting sqref="L19">
    <cfRule type="cellIs" priority="6" operator="greaterThan" aboveAverage="0" equalAverage="0" bottom="0" percent="0" rank="0" text="" dxfId="1">
      <formula>6</formula>
    </cfRule>
  </conditionalFormatting>
  <conditionalFormatting sqref="L20">
    <cfRule type="cellIs" priority="7" operator="greaterThan" aboveAverage="0" equalAverage="0" bottom="0" percent="0" rank="0" text="" dxfId="1">
      <formula>6</formula>
    </cfRule>
  </conditionalFormatting>
  <conditionalFormatting sqref="AB20">
    <cfRule type="cellIs" priority="8" operator="greaterThan" aboveAverage="0" equalAverage="0" bottom="0" percent="0" rank="0" text="" dxfId="1">
      <formula>6</formula>
    </cfRule>
  </conditionalFormatting>
  <conditionalFormatting sqref="L23">
    <cfRule type="cellIs" priority="9" operator="greaterThan" aboveAverage="0" equalAverage="0" bottom="0" percent="0" rank="0" text="" dxfId="1">
      <formula>6</formula>
    </cfRule>
  </conditionalFormatting>
  <conditionalFormatting sqref="L24">
    <cfRule type="cellIs" priority="10" operator="greaterThan" aboveAverage="0" equalAverage="0" bottom="0" percent="0" rank="0" text="" dxfId="1">
      <formula>6</formula>
    </cfRule>
  </conditionalFormatting>
  <conditionalFormatting sqref="AB24">
    <cfRule type="cellIs" priority="11" operator="greaterThan" aboveAverage="0" equalAverage="0" bottom="0" percent="0" rank="0" text="" dxfId="1">
      <formula>6</formula>
    </cfRule>
  </conditionalFormatting>
  <conditionalFormatting sqref="L29">
    <cfRule type="cellIs" priority="12" operator="greaterThan" aboveAverage="0" equalAverage="0" bottom="0" percent="0" rank="0" text="" dxfId="1">
      <formula>6</formula>
    </cfRule>
  </conditionalFormatting>
  <conditionalFormatting sqref="L30">
    <cfRule type="cellIs" priority="13" operator="greaterThan" aboveAverage="0" equalAverage="0" bottom="0" percent="0" rank="0" text="" dxfId="1">
      <formula>6</formula>
    </cfRule>
  </conditionalFormatting>
  <conditionalFormatting sqref="AB30">
    <cfRule type="cellIs" priority="14" operator="greaterThan" aboveAverage="0" equalAverage="0" bottom="0" percent="0" rank="0" text="" dxfId="1">
      <formula>6</formula>
    </cfRule>
  </conditionalFormatting>
  <conditionalFormatting sqref="L37">
    <cfRule type="cellIs" priority="15" operator="greaterThan" aboveAverage="0" equalAverage="0" bottom="0" percent="0" rank="0" text="" dxfId="1">
      <formula>6</formula>
    </cfRule>
  </conditionalFormatting>
  <conditionalFormatting sqref="L38">
    <cfRule type="cellIs" priority="16" operator="greaterThan" aboveAverage="0" equalAverage="0" bottom="0" percent="0" rank="0" text="" dxfId="1">
      <formula>6</formula>
    </cfRule>
  </conditionalFormatting>
  <conditionalFormatting sqref="AB38">
    <cfRule type="cellIs" priority="17" operator="greaterThan" aboveAverage="0" equalAverage="0" bottom="0" percent="0" rank="0" text="" dxfId="1">
      <formula>6</formula>
    </cfRule>
  </conditionalFormatting>
  <conditionalFormatting sqref="L42">
    <cfRule type="cellIs" priority="18" operator="greaterThan" aboveAverage="0" equalAverage="0" bottom="0" percent="0" rank="0" text="" dxfId="1">
      <formula>6</formula>
    </cfRule>
  </conditionalFormatting>
  <conditionalFormatting sqref="L43">
    <cfRule type="cellIs" priority="19" operator="greaterThan" aboveAverage="0" equalAverage="0" bottom="0" percent="0" rank="0" text="" dxfId="1">
      <formula>6</formula>
    </cfRule>
  </conditionalFormatting>
  <conditionalFormatting sqref="L44">
    <cfRule type="cellIs" priority="20" operator="greaterThan" aboveAverage="0" equalAverage="0" bottom="0" percent="0" rank="0" text="" dxfId="1">
      <formula>6</formula>
    </cfRule>
  </conditionalFormatting>
  <conditionalFormatting sqref="AB44">
    <cfRule type="cellIs" priority="21" operator="greaterThan" aboveAverage="0" equalAverage="0" bottom="0" percent="0" rank="0" text="" dxfId="1">
      <formula>6</formula>
    </cfRule>
  </conditionalFormatting>
  <conditionalFormatting sqref="L69">
    <cfRule type="cellIs" priority="22" operator="greaterThan" aboveAverage="0" equalAverage="0" bottom="0" percent="0" rank="0" text="" dxfId="1">
      <formula>6</formula>
    </cfRule>
  </conditionalFormatting>
  <conditionalFormatting sqref="AB70">
    <cfRule type="cellIs" priority="23" operator="greaterThan" aboveAverage="0" equalAverage="0" bottom="0" percent="0" rank="0" text="" dxfId="1">
      <formula>6</formula>
    </cfRule>
  </conditionalFormatting>
  <conditionalFormatting sqref="AB72">
    <cfRule type="cellIs" priority="24" operator="greaterThan" aboveAverage="0" equalAverage="0" bottom="0" percent="0" rank="0" text="" dxfId="1">
      <formula>6</formula>
    </cfRule>
  </conditionalFormatting>
  <conditionalFormatting sqref="L74">
    <cfRule type="cellIs" priority="25" operator="greaterThan" aboveAverage="0" equalAverage="0" bottom="0" percent="0" rank="0" text="" dxfId="1">
      <formula>6</formula>
    </cfRule>
  </conditionalFormatting>
  <conditionalFormatting sqref="AB75">
    <cfRule type="cellIs" priority="26" operator="greaterThan" aboveAverage="0" equalAverage="0" bottom="0" percent="0" rank="0" text="" dxfId="1">
      <formula>6</formula>
    </cfRule>
  </conditionalFormatting>
  <conditionalFormatting sqref="AB77">
    <cfRule type="cellIs" priority="27" operator="greaterThan" aboveAverage="0" equalAverage="0" bottom="0" percent="0" rank="0" text="" dxfId="1">
      <formula>6</formula>
    </cfRule>
  </conditionalFormatting>
  <conditionalFormatting sqref="L81">
    <cfRule type="cellIs" priority="28" operator="greaterThan" aboveAverage="0" equalAverage="0" bottom="0" percent="0" rank="0" text="" dxfId="1">
      <formula>6</formula>
    </cfRule>
  </conditionalFormatting>
  <conditionalFormatting sqref="AB84">
    <cfRule type="cellIs" priority="29" operator="greaterThan" aboveAverage="0" equalAverage="0" bottom="0" percent="0" rank="0" text="" dxfId="1">
      <formula>6</formula>
    </cfRule>
  </conditionalFormatting>
  <conditionalFormatting sqref="L88">
    <cfRule type="cellIs" priority="30" operator="greaterThan" aboveAverage="0" equalAverage="0" bottom="0" percent="0" rank="0" text="" dxfId="1">
      <formula>6</formula>
    </cfRule>
  </conditionalFormatting>
  <conditionalFormatting sqref="L89">
    <cfRule type="cellIs" priority="31" operator="greaterThan" aboveAverage="0" equalAverage="0" bottom="0" percent="0" rank="0" text="" dxfId="1">
      <formula>6</formula>
    </cfRule>
  </conditionalFormatting>
  <conditionalFormatting sqref="AB91">
    <cfRule type="cellIs" priority="32" operator="greaterThan" aboveAverage="0" equalAverage="0" bottom="0" percent="0" rank="0" text="" dxfId="1">
      <formula>6</formula>
    </cfRule>
  </conditionalFormatting>
  <conditionalFormatting sqref="L95">
    <cfRule type="cellIs" priority="33" operator="greaterThan" aboveAverage="0" equalAverage="0" bottom="0" percent="0" rank="0" text="" dxfId="1">
      <formula>6</formula>
    </cfRule>
  </conditionalFormatting>
  <conditionalFormatting sqref="L96">
    <cfRule type="cellIs" priority="34" operator="greaterThan" aboveAverage="0" equalAverage="0" bottom="0" percent="0" rank="0" text="" dxfId="1">
      <formula>6</formula>
    </cfRule>
  </conditionalFormatting>
  <conditionalFormatting sqref="AB98">
    <cfRule type="cellIs" priority="35" operator="greaterThan" aboveAverage="0" equalAverage="0" bottom="0" percent="0" rank="0" text="" dxfId="1">
      <formula>6</formula>
    </cfRule>
  </conditionalFormatting>
  <conditionalFormatting sqref="L105">
    <cfRule type="cellIs" priority="36" operator="greaterThan" aboveAverage="0" equalAverage="0" bottom="0" percent="0" rank="0" text="" dxfId="1">
      <formula>6</formula>
    </cfRule>
  </conditionalFormatting>
  <conditionalFormatting sqref="L106">
    <cfRule type="cellIs" priority="37" operator="greaterThan" aboveAverage="0" equalAverage="0" bottom="0" percent="0" rank="0" text="" dxfId="1">
      <formula>6</formula>
    </cfRule>
  </conditionalFormatting>
  <conditionalFormatting sqref="AB108">
    <cfRule type="cellIs" priority="38" operator="greaterThan" aboveAverage="0" equalAverage="0" bottom="0" percent="0" rank="0" text="" dxfId="1">
      <formula>6</formula>
    </cfRule>
  </conditionalFormatting>
  <conditionalFormatting sqref="L115">
    <cfRule type="cellIs" priority="39" operator="greaterThan" aboveAverage="0" equalAverage="0" bottom="0" percent="0" rank="0" text="" dxfId="1">
      <formula>6</formula>
    </cfRule>
  </conditionalFormatting>
  <conditionalFormatting sqref="L116">
    <cfRule type="cellIs" priority="40" operator="greaterThan" aboveAverage="0" equalAverage="0" bottom="0" percent="0" rank="0" text="" dxfId="1">
      <formula>6</formula>
    </cfRule>
  </conditionalFormatting>
  <conditionalFormatting sqref="AB118">
    <cfRule type="cellIs" priority="41" operator="greaterThan" aboveAverage="0" equalAverage="0" bottom="0" percent="0" rank="0" text="" dxfId="1">
      <formula>6</formula>
    </cfRule>
  </conditionalFormatting>
  <conditionalFormatting sqref="L127">
    <cfRule type="cellIs" priority="42" operator="greaterThan" aboveAverage="0" equalAverage="0" bottom="0" percent="0" rank="0" text="" dxfId="1">
      <formula>6</formula>
    </cfRule>
  </conditionalFormatting>
  <conditionalFormatting sqref="L128">
    <cfRule type="cellIs" priority="43" operator="greaterThan" aboveAverage="0" equalAverage="0" bottom="0" percent="0" rank="0" text="" dxfId="1">
      <formula>6</formula>
    </cfRule>
  </conditionalFormatting>
  <conditionalFormatting sqref="AB130">
    <cfRule type="cellIs" priority="44" operator="greaterThan" aboveAverage="0" equalAverage="0" bottom="0" percent="0" rank="0" text="" dxfId="1">
      <formula>6</formula>
    </cfRule>
  </conditionalFormatting>
  <conditionalFormatting sqref="L133">
    <cfRule type="cellIs" priority="45" operator="greaterThan" aboveAverage="0" equalAverage="0" bottom="0" percent="0" rank="0" text="" dxfId="1">
      <formula>6</formula>
    </cfRule>
  </conditionalFormatting>
  <conditionalFormatting sqref="L134">
    <cfRule type="cellIs" priority="46" operator="greaterThan" aboveAverage="0" equalAverage="0" bottom="0" percent="0" rank="0" text="" dxfId="1">
      <formula>6</formula>
    </cfRule>
  </conditionalFormatting>
  <conditionalFormatting sqref="AB136">
    <cfRule type="cellIs" priority="47" operator="greaterThan" aboveAverage="0" equalAverage="0" bottom="0" percent="0" rank="0" text="" dxfId="1">
      <formula>6</formula>
    </cfRule>
  </conditionalFormatting>
  <conditionalFormatting sqref="L139">
    <cfRule type="cellIs" priority="48" operator="greaterThan" aboveAverage="0" equalAverage="0" bottom="0" percent="0" rank="0" text="" dxfId="1">
      <formula>6</formula>
    </cfRule>
  </conditionalFormatting>
  <conditionalFormatting sqref="AB141">
    <cfRule type="cellIs" priority="49" operator="greaterThan" aboveAverage="0" equalAverage="0" bottom="0" percent="0" rank="0" text="" dxfId="1">
      <formula>6</formula>
    </cfRule>
  </conditionalFormatting>
  <conditionalFormatting sqref="L148">
    <cfRule type="cellIs" priority="50" operator="greaterThan" aboveAverage="0" equalAverage="0" bottom="0" percent="0" rank="0" text="" dxfId="1">
      <formula>6</formula>
    </cfRule>
  </conditionalFormatting>
  <conditionalFormatting sqref="L149">
    <cfRule type="cellIs" priority="51" operator="greaterThan" aboveAverage="0" equalAverage="0" bottom="0" percent="0" rank="0" text="" dxfId="1">
      <formula>6</formula>
    </cfRule>
  </conditionalFormatting>
  <conditionalFormatting sqref="AB151">
    <cfRule type="cellIs" priority="52" operator="greaterThan" aboveAverage="0" equalAverage="0" bottom="0" percent="0" rank="0" text="" dxfId="1">
      <formula>6</formula>
    </cfRule>
  </conditionalFormatting>
  <conditionalFormatting sqref="L158">
    <cfRule type="cellIs" priority="53" operator="greaterThan" aboveAverage="0" equalAverage="0" bottom="0" percent="0" rank="0" text="" dxfId="1">
      <formula>6</formula>
    </cfRule>
  </conditionalFormatting>
  <conditionalFormatting sqref="L159">
    <cfRule type="cellIs" priority="54" operator="greaterThan" aboveAverage="0" equalAverage="0" bottom="0" percent="0" rank="0" text="" dxfId="1">
      <formula>6</formula>
    </cfRule>
  </conditionalFormatting>
  <conditionalFormatting sqref="AB161">
    <cfRule type="cellIs" priority="55" operator="greaterThan" aboveAverage="0" equalAverage="0" bottom="0" percent="0" rank="0" text="" dxfId="1">
      <formula>6</formula>
    </cfRule>
  </conditionalFormatting>
  <conditionalFormatting sqref="L167">
    <cfRule type="cellIs" priority="56" operator="greaterThan" aboveAverage="0" equalAverage="0" bottom="0" percent="0" rank="0" text="" dxfId="1">
      <formula>6</formula>
    </cfRule>
  </conditionalFormatting>
  <conditionalFormatting sqref="L168">
    <cfRule type="cellIs" priority="57" operator="greaterThan" aboveAverage="0" equalAverage="0" bottom="0" percent="0" rank="0" text="" dxfId="1">
      <formula>6</formula>
    </cfRule>
  </conditionalFormatting>
  <conditionalFormatting sqref="AB170">
    <cfRule type="cellIs" priority="58" operator="greaterThan" aboveAverage="0" equalAverage="0" bottom="0" percent="0" rank="0" text="" dxfId="1">
      <formula>6</formula>
    </cfRule>
  </conditionalFormatting>
  <conditionalFormatting sqref="L172">
    <cfRule type="cellIs" priority="59" operator="greaterThan" aboveAverage="0" equalAverage="0" bottom="0" percent="0" rank="0" text="" dxfId="1">
      <formula>6</formula>
    </cfRule>
  </conditionalFormatting>
  <conditionalFormatting sqref="L173">
    <cfRule type="cellIs" priority="60" operator="greaterThan" aboveAverage="0" equalAverage="0" bottom="0" percent="0" rank="0" text="" dxfId="1">
      <formula>6</formula>
    </cfRule>
  </conditionalFormatting>
  <conditionalFormatting sqref="AB174">
    <cfRule type="cellIs" priority="61" operator="greaterThan" aboveAverage="0" equalAverage="0" bottom="0" percent="0" rank="0" text="" dxfId="1">
      <formula>6</formula>
    </cfRule>
  </conditionalFormatting>
  <conditionalFormatting sqref="L178">
    <cfRule type="cellIs" priority="62" operator="greaterThan" aboveAverage="0" equalAverage="0" bottom="0" percent="0" rank="0" text="" dxfId="1">
      <formula>6</formula>
    </cfRule>
  </conditionalFormatting>
  <conditionalFormatting sqref="L179">
    <cfRule type="cellIs" priority="63" operator="greaterThan" aboveAverage="0" equalAverage="0" bottom="0" percent="0" rank="0" text="" dxfId="1">
      <formula>6</formula>
    </cfRule>
  </conditionalFormatting>
  <conditionalFormatting sqref="L180">
    <cfRule type="cellIs" priority="64" operator="greaterThan" aboveAverage="0" equalAverage="0" bottom="0" percent="0" rank="0" text="" dxfId="1">
      <formula>6</formula>
    </cfRule>
  </conditionalFormatting>
  <conditionalFormatting sqref="AB180">
    <cfRule type="cellIs" priority="65" operator="greaterThan" aboveAverage="0" equalAverage="0" bottom="0" percent="0" rank="0" text="" dxfId="1">
      <formula>6</formula>
    </cfRule>
  </conditionalFormatting>
  <conditionalFormatting sqref="L181">
    <cfRule type="cellIs" priority="66" operator="greaterThan" aboveAverage="0" equalAverage="0" bottom="0" percent="0" rank="0" text="" dxfId="1">
      <formula>6</formula>
    </cfRule>
  </conditionalFormatting>
  <conditionalFormatting sqref="L182">
    <cfRule type="cellIs" priority="67" operator="greaterThan" aboveAverage="0" equalAverage="0" bottom="0" percent="0" rank="0" text="" dxfId="1">
      <formula>6</formula>
    </cfRule>
  </conditionalFormatting>
  <conditionalFormatting sqref="L183">
    <cfRule type="cellIs" priority="68" operator="greaterThan" aboveAverage="0" equalAverage="0" bottom="0" percent="0" rank="0" text="" dxfId="1">
      <formula>6</formula>
    </cfRule>
  </conditionalFormatting>
  <conditionalFormatting sqref="AB183">
    <cfRule type="cellIs" priority="69" operator="greaterThan" aboveAverage="0" equalAverage="0" bottom="0" percent="0" rank="0" text="" dxfId="1">
      <formula>6</formula>
    </cfRule>
  </conditionalFormatting>
  <conditionalFormatting sqref="L189">
    <cfRule type="cellIs" priority="70" operator="greaterThan" aboveAverage="0" equalAverage="0" bottom="0" percent="0" rank="0" text="" dxfId="1">
      <formula>6</formula>
    </cfRule>
  </conditionalFormatting>
  <conditionalFormatting sqref="L190">
    <cfRule type="cellIs" priority="71" operator="greaterThan" aboveAverage="0" equalAverage="0" bottom="0" percent="0" rank="0" text="" dxfId="1">
      <formula>6</formula>
    </cfRule>
  </conditionalFormatting>
  <conditionalFormatting sqref="L191">
    <cfRule type="cellIs" priority="72" operator="greaterThan" aboveAverage="0" equalAverage="0" bottom="0" percent="0" rank="0" text="" dxfId="1">
      <formula>6</formula>
    </cfRule>
  </conditionalFormatting>
  <conditionalFormatting sqref="AB191">
    <cfRule type="cellIs" priority="73" operator="greaterThan" aboveAverage="0" equalAverage="0" bottom="0" percent="0" rank="0" text="" dxfId="1">
      <formula>6</formula>
    </cfRule>
  </conditionalFormatting>
  <conditionalFormatting sqref="L216">
    <cfRule type="cellIs" priority="74" operator="greaterThan" aboveAverage="0" equalAverage="0" bottom="0" percent="0" rank="0" text="" dxfId="1">
      <formula>6</formula>
    </cfRule>
  </conditionalFormatting>
  <conditionalFormatting sqref="L217">
    <cfRule type="cellIs" priority="75" operator="greaterThan" aboveAverage="0" equalAverage="0" bottom="0" percent="0" rank="0" text="" dxfId="1">
      <formula>6</formula>
    </cfRule>
  </conditionalFormatting>
  <conditionalFormatting sqref="AB219">
    <cfRule type="cellIs" priority="76" operator="greaterThan" aboveAverage="0" equalAverage="0" bottom="0" percent="0" rank="0" text="" dxfId="1">
      <formula>6</formula>
    </cfRule>
  </conditionalFormatting>
  <conditionalFormatting sqref="L220">
    <cfRule type="cellIs" priority="77" operator="greaterThan" aboveAverage="0" equalAverage="0" bottom="0" percent="0" rank="0" text="" dxfId="1">
      <formula>6</formula>
    </cfRule>
  </conditionalFormatting>
  <conditionalFormatting sqref="L222">
    <cfRule type="cellIs" priority="78" operator="greaterThan" aboveAverage="0" equalAverage="0" bottom="0" percent="0" rank="0" text="" dxfId="1">
      <formula>6</formula>
    </cfRule>
  </conditionalFormatting>
  <conditionalFormatting sqref="AB222">
    <cfRule type="cellIs" priority="79" operator="greaterThan" aboveAverage="0" equalAverage="0" bottom="0" percent="0" rank="0" text="" dxfId="1">
      <formula>6</formula>
    </cfRule>
  </conditionalFormatting>
  <conditionalFormatting sqref="L223">
    <cfRule type="cellIs" priority="80" operator="greaterThan" aboveAverage="0" equalAverage="0" bottom="0" percent="0" rank="0" text="" dxfId="1">
      <formula>6</formula>
    </cfRule>
  </conditionalFormatting>
  <conditionalFormatting sqref="AB225">
    <cfRule type="cellIs" priority="81" operator="greaterThan" aboveAverage="0" equalAverage="0" bottom="0" percent="0" rank="0" text="" dxfId="1">
      <formula>6</formula>
    </cfRule>
  </conditionalFormatting>
  <conditionalFormatting sqref="L231">
    <cfRule type="cellIs" priority="82" operator="greaterThan" aboveAverage="0" equalAverage="0" bottom="0" percent="0" rank="0" text="" dxfId="1">
      <formula>6</formula>
    </cfRule>
  </conditionalFormatting>
  <conditionalFormatting sqref="L232">
    <cfRule type="cellIs" priority="83" operator="greaterThan" aboveAverage="0" equalAverage="0" bottom="0" percent="0" rank="0" text="" dxfId="1">
      <formula>6</formula>
    </cfRule>
  </conditionalFormatting>
  <conditionalFormatting sqref="AB233">
    <cfRule type="cellIs" priority="84" operator="greaterThan" aboveAverage="0" equalAverage="0" bottom="0" percent="0" rank="0" text="" dxfId="1">
      <formula>6</formula>
    </cfRule>
  </conditionalFormatting>
  <conditionalFormatting sqref="L242">
    <cfRule type="cellIs" priority="85" operator="greaterThan" aboveAverage="0" equalAverage="0" bottom="0" percent="0" rank="0" text="" dxfId="1">
      <formula>6</formula>
    </cfRule>
  </conditionalFormatting>
  <conditionalFormatting sqref="L243">
    <cfRule type="cellIs" priority="86" operator="greaterThan" aboveAverage="0" equalAverage="0" bottom="0" percent="0" rank="0" text="" dxfId="1">
      <formula>6</formula>
    </cfRule>
  </conditionalFormatting>
  <conditionalFormatting sqref="L244">
    <cfRule type="cellIs" priority="87" operator="greaterThan" aboveAverage="0" equalAverage="0" bottom="0" percent="0" rank="0" text="" dxfId="1">
      <formula>6</formula>
    </cfRule>
  </conditionalFormatting>
  <conditionalFormatting sqref="AB244">
    <cfRule type="cellIs" priority="88" operator="greaterThan" aboveAverage="0" equalAverage="0" bottom="0" percent="0" rank="0" text="" dxfId="1">
      <formula>6</formula>
    </cfRule>
  </conditionalFormatting>
  <conditionalFormatting sqref="L248">
    <cfRule type="cellIs" priority="89" operator="greaterThan" aboveAverage="0" equalAverage="0" bottom="0" percent="0" rank="0" text="" dxfId="1">
      <formula>6</formula>
    </cfRule>
  </conditionalFormatting>
  <conditionalFormatting sqref="L249">
    <cfRule type="cellIs" priority="90" operator="greaterThan" aboveAverage="0" equalAverage="0" bottom="0" percent="0" rank="0" text="" dxfId="1">
      <formula>6</formula>
    </cfRule>
  </conditionalFormatting>
  <conditionalFormatting sqref="L250">
    <cfRule type="cellIs" priority="91" operator="greaterThan" aboveAverage="0" equalAverage="0" bottom="0" percent="0" rank="0" text="" dxfId="1">
      <formula>6</formula>
    </cfRule>
  </conditionalFormatting>
  <conditionalFormatting sqref="AB250">
    <cfRule type="cellIs" priority="92" operator="greaterThan" aboveAverage="0" equalAverage="0" bottom="0" percent="0" rank="0" text="" dxfId="1">
      <formula>6</formula>
    </cfRule>
  </conditionalFormatting>
  <conditionalFormatting sqref="L251">
    <cfRule type="cellIs" priority="93" operator="greaterThan" aboveAverage="0" equalAverage="0" bottom="0" percent="0" rank="0" text="" dxfId="1">
      <formula>6</formula>
    </cfRule>
  </conditionalFormatting>
  <conditionalFormatting sqref="L252">
    <cfRule type="cellIs" priority="94" operator="greaterThan" aboveAverage="0" equalAverage="0" bottom="0" percent="0" rank="0" text="" dxfId="1">
      <formula>6</formula>
    </cfRule>
  </conditionalFormatting>
  <conditionalFormatting sqref="L253">
    <cfRule type="cellIs" priority="95" operator="greaterThan" aboveAverage="0" equalAverage="0" bottom="0" percent="0" rank="0" text="" dxfId="1">
      <formula>6</formula>
    </cfRule>
  </conditionalFormatting>
  <conditionalFormatting sqref="AB253">
    <cfRule type="cellIs" priority="96" operator="greaterThan" aboveAverage="0" equalAverage="0" bottom="0" percent="0" rank="0" text="" dxfId="1">
      <formula>6</formula>
    </cfRule>
  </conditionalFormatting>
  <conditionalFormatting sqref="L256">
    <cfRule type="cellIs" priority="97" operator="greaterThan" aboveAverage="0" equalAverage="0" bottom="0" percent="0" rank="0" text="" dxfId="1">
      <formula>6</formula>
    </cfRule>
  </conditionalFormatting>
  <conditionalFormatting sqref="L257">
    <cfRule type="cellIs" priority="98" operator="greaterThan" aboveAverage="0" equalAverage="0" bottom="0" percent="0" rank="0" text="" dxfId="1">
      <formula>6</formula>
    </cfRule>
  </conditionalFormatting>
  <conditionalFormatting sqref="L258">
    <cfRule type="cellIs" priority="99" operator="greaterThan" aboveAverage="0" equalAverage="0" bottom="0" percent="0" rank="0" text="" dxfId="1">
      <formula>6</formula>
    </cfRule>
  </conditionalFormatting>
  <conditionalFormatting sqref="AB258">
    <cfRule type="cellIs" priority="100" operator="greaterThan" aboveAverage="0" equalAverage="0" bottom="0" percent="0" rank="0" text="" dxfId="1">
      <formula>6</formula>
    </cfRule>
  </conditionalFormatting>
  <conditionalFormatting sqref="L308">
    <cfRule type="cellIs" priority="101" operator="greaterThan" aboveAverage="0" equalAverage="0" bottom="0" percent="0" rank="0" text="" dxfId="1">
      <formula>6</formula>
    </cfRule>
  </conditionalFormatting>
  <conditionalFormatting sqref="L309">
    <cfRule type="cellIs" priority="102" operator="greaterThan" aboveAverage="0" equalAverage="0" bottom="0" percent="0" rank="0" text="" dxfId="1">
      <formula>6</formula>
    </cfRule>
  </conditionalFormatting>
  <conditionalFormatting sqref="AB311">
    <cfRule type="cellIs" priority="103" operator="greaterThan" aboveAverage="0" equalAverage="0" bottom="0" percent="0" rank="0" text="" dxfId="1">
      <formula>6</formula>
    </cfRule>
  </conditionalFormatting>
  <conditionalFormatting sqref="L313">
    <cfRule type="cellIs" priority="104" operator="greaterThan" aboveAverage="0" equalAverage="0" bottom="0" percent="0" rank="0" text="" dxfId="1">
      <formula>6</formula>
    </cfRule>
  </conditionalFormatting>
  <conditionalFormatting sqref="L314">
    <cfRule type="cellIs" priority="105" operator="greaterThan" aboveAverage="0" equalAverage="0" bottom="0" percent="0" rank="0" text="" dxfId="1">
      <formula>6</formula>
    </cfRule>
  </conditionalFormatting>
  <conditionalFormatting sqref="AB315">
    <cfRule type="cellIs" priority="106" operator="greaterThan" aboveAverage="0" equalAverage="0" bottom="0" percent="0" rank="0" text="" dxfId="1">
      <formula>6</formula>
    </cfRule>
  </conditionalFormatting>
  <conditionalFormatting sqref="L319">
    <cfRule type="cellIs" priority="107" operator="greaterThan" aboveAverage="0" equalAverage="0" bottom="0" percent="0" rank="0" text="" dxfId="1">
      <formula>6</formula>
    </cfRule>
  </conditionalFormatting>
  <conditionalFormatting sqref="L320">
    <cfRule type="cellIs" priority="108" operator="greaterThan" aboveAverage="0" equalAverage="0" bottom="0" percent="0" rank="0" text="" dxfId="1">
      <formula>6</formula>
    </cfRule>
  </conditionalFormatting>
  <conditionalFormatting sqref="L321">
    <cfRule type="cellIs" priority="109" operator="greaterThan" aboveAverage="0" equalAverage="0" bottom="0" percent="0" rank="0" text="" dxfId="1">
      <formula>6</formula>
    </cfRule>
  </conditionalFormatting>
  <conditionalFormatting sqref="AB321">
    <cfRule type="cellIs" priority="110" operator="greaterThan" aboveAverage="0" equalAverage="0" bottom="0" percent="0" rank="0" text="" dxfId="1">
      <formula>6</formula>
    </cfRule>
  </conditionalFormatting>
  <conditionalFormatting sqref="L322">
    <cfRule type="cellIs" priority="111" operator="greaterThan" aboveAverage="0" equalAverage="0" bottom="0" percent="0" rank="0" text="" dxfId="1">
      <formula>6</formula>
    </cfRule>
  </conditionalFormatting>
  <conditionalFormatting sqref="L323">
    <cfRule type="cellIs" priority="112" operator="greaterThan" aboveAverage="0" equalAverage="0" bottom="0" percent="0" rank="0" text="" dxfId="1">
      <formula>6</formula>
    </cfRule>
  </conditionalFormatting>
  <conditionalFormatting sqref="L324">
    <cfRule type="cellIs" priority="113" operator="greaterThan" aboveAverage="0" equalAverage="0" bottom="0" percent="0" rank="0" text="" dxfId="1">
      <formula>6</formula>
    </cfRule>
  </conditionalFormatting>
  <conditionalFormatting sqref="AB324">
    <cfRule type="cellIs" priority="114" operator="greaterThan" aboveAverage="0" equalAverage="0" bottom="0" percent="0" rank="0" text="" dxfId="1">
      <formula>6</formula>
    </cfRule>
  </conditionalFormatting>
  <conditionalFormatting sqref="L328">
    <cfRule type="cellIs" priority="115" operator="greaterThan" aboveAverage="0" equalAverage="0" bottom="0" percent="0" rank="0" text="" dxfId="1">
      <formula>6</formula>
    </cfRule>
  </conditionalFormatting>
  <conditionalFormatting sqref="L329">
    <cfRule type="cellIs" priority="116" operator="greaterThan" aboveAverage="0" equalAverage="0" bottom="0" percent="0" rank="0" text="" dxfId="1">
      <formula>6</formula>
    </cfRule>
  </conditionalFormatting>
  <conditionalFormatting sqref="L330">
    <cfRule type="cellIs" priority="117" operator="greaterThan" aboveAverage="0" equalAverage="0" bottom="0" percent="0" rank="0" text="" dxfId="1">
      <formula>6</formula>
    </cfRule>
  </conditionalFormatting>
  <conditionalFormatting sqref="AB330">
    <cfRule type="cellIs" priority="118" operator="greaterThan" aboveAverage="0" equalAverage="0" bottom="0" percent="0" rank="0" text="" dxfId="1">
      <formula>6</formula>
    </cfRule>
  </conditionalFormatting>
  <conditionalFormatting sqref="L337">
    <cfRule type="cellIs" priority="119" operator="greaterThan" aboveAverage="0" equalAverage="0" bottom="0" percent="0" rank="0" text="" dxfId="1">
      <formula>6</formula>
    </cfRule>
  </conditionalFormatting>
  <conditionalFormatting sqref="L338">
    <cfRule type="cellIs" priority="120" operator="greaterThan" aboveAverage="0" equalAverage="0" bottom="0" percent="0" rank="0" text="" dxfId="1">
      <formula>6</formula>
    </cfRule>
  </conditionalFormatting>
  <conditionalFormatting sqref="L339">
    <cfRule type="cellIs" priority="121" operator="greaterThan" aboveAverage="0" equalAverage="0" bottom="0" percent="0" rank="0" text="" dxfId="1">
      <formula>6</formula>
    </cfRule>
  </conditionalFormatting>
  <conditionalFormatting sqref="AB339">
    <cfRule type="cellIs" priority="122" operator="greaterThan" aboveAverage="0" equalAverage="0" bottom="0" percent="0" rank="0" text="" dxfId="1">
      <formula>6</formula>
    </cfRule>
  </conditionalFormatting>
  <conditionalFormatting sqref="L341">
    <cfRule type="cellIs" priority="123" operator="greaterThan" aboveAverage="0" equalAverage="0" bottom="0" percent="0" rank="0" text="" dxfId="1">
      <formula>6</formula>
    </cfRule>
  </conditionalFormatting>
  <conditionalFormatting sqref="L342">
    <cfRule type="cellIs" priority="124" operator="greaterThan" aboveAverage="0" equalAverage="0" bottom="0" percent="0" rank="0" text="" dxfId="1">
      <formula>6</formula>
    </cfRule>
  </conditionalFormatting>
  <conditionalFormatting sqref="L343">
    <cfRule type="cellIs" priority="125" operator="greaterThan" aboveAverage="0" equalAverage="0" bottom="0" percent="0" rank="0" text="" dxfId="1">
      <formula>6</formula>
    </cfRule>
  </conditionalFormatting>
  <conditionalFormatting sqref="AB343">
    <cfRule type="cellIs" priority="126" operator="greaterThan" aboveAverage="0" equalAverage="0" bottom="0" percent="0" rank="0" text="" dxfId="1">
      <formula>6</formula>
    </cfRule>
  </conditionalFormatting>
  <conditionalFormatting sqref="L346">
    <cfRule type="cellIs" priority="127" operator="greaterThan" aboveAverage="0" equalAverage="0" bottom="0" percent="0" rank="0" text="" dxfId="1">
      <formula>6</formula>
    </cfRule>
  </conditionalFormatting>
  <conditionalFormatting sqref="L347">
    <cfRule type="cellIs" priority="128" operator="greaterThan" aboveAverage="0" equalAverage="0" bottom="0" percent="0" rank="0" text="" dxfId="1">
      <formula>6</formula>
    </cfRule>
  </conditionalFormatting>
  <conditionalFormatting sqref="L348">
    <cfRule type="cellIs" priority="129" operator="greaterThan" aboveAverage="0" equalAverage="0" bottom="0" percent="0" rank="0" text="" dxfId="1">
      <formula>6</formula>
    </cfRule>
  </conditionalFormatting>
  <conditionalFormatting sqref="AB348">
    <cfRule type="cellIs" priority="130" operator="greaterThan" aboveAverage="0" equalAverage="0" bottom="0" percent="0" rank="0" text="" dxfId="1">
      <formula>6</formula>
    </cfRule>
  </conditionalFormatting>
  <conditionalFormatting sqref="L349">
    <cfRule type="cellIs" priority="131" operator="greaterThan" aboveAverage="0" equalAverage="0" bottom="0" percent="0" rank="0" text="" dxfId="1">
      <formula>6</formula>
    </cfRule>
  </conditionalFormatting>
  <conditionalFormatting sqref="L350">
    <cfRule type="cellIs" priority="132" operator="greaterThan" aboveAverage="0" equalAverage="0" bottom="0" percent="0" rank="0" text="" dxfId="1">
      <formula>6</formula>
    </cfRule>
  </conditionalFormatting>
  <conditionalFormatting sqref="L351">
    <cfRule type="cellIs" priority="133" operator="greaterThan" aboveAverage="0" equalAverage="0" bottom="0" percent="0" rank="0" text="" dxfId="1">
      <formula>6</formula>
    </cfRule>
  </conditionalFormatting>
  <conditionalFormatting sqref="AB351">
    <cfRule type="cellIs" priority="134" operator="greaterThan" aboveAverage="0" equalAverage="0" bottom="0" percent="0" rank="0" text="" dxfId="1">
      <formula>6</formula>
    </cfRule>
  </conditionalFormatting>
  <conditionalFormatting sqref="L356">
    <cfRule type="cellIs" priority="135" operator="greaterThan" aboveAverage="0" equalAverage="0" bottom="0" percent="0" rank="0" text="" dxfId="1">
      <formula>6</formula>
    </cfRule>
  </conditionalFormatting>
  <conditionalFormatting sqref="L357">
    <cfRule type="cellIs" priority="136" operator="greaterThan" aboveAverage="0" equalAverage="0" bottom="0" percent="0" rank="0" text="" dxfId="1">
      <formula>6</formula>
    </cfRule>
  </conditionalFormatting>
  <conditionalFormatting sqref="L358">
    <cfRule type="cellIs" priority="137" operator="greaterThan" aboveAverage="0" equalAverage="0" bottom="0" percent="0" rank="0" text="" dxfId="1">
      <formula>6</formula>
    </cfRule>
  </conditionalFormatting>
  <conditionalFormatting sqref="AB358">
    <cfRule type="cellIs" priority="138" operator="greaterThan" aboveAverage="0" equalAverage="0" bottom="0" percent="0" rank="0" text="" dxfId="1">
      <formula>6</formula>
    </cfRule>
  </conditionalFormatting>
  <conditionalFormatting sqref="L360">
    <cfRule type="cellIs" priority="139" operator="greaterThan" aboveAverage="0" equalAverage="0" bottom="0" percent="0" rank="0" text="" dxfId="1">
      <formula>6</formula>
    </cfRule>
  </conditionalFormatting>
  <conditionalFormatting sqref="L361">
    <cfRule type="cellIs" priority="140" operator="greaterThan" aboveAverage="0" equalAverage="0" bottom="0" percent="0" rank="0" text="" dxfId="1">
      <formula>6</formula>
    </cfRule>
  </conditionalFormatting>
  <conditionalFormatting sqref="L362">
    <cfRule type="cellIs" priority="141" operator="greaterThan" aboveAverage="0" equalAverage="0" bottom="0" percent="0" rank="0" text="" dxfId="1">
      <formula>6</formula>
    </cfRule>
  </conditionalFormatting>
  <conditionalFormatting sqref="AB362">
    <cfRule type="cellIs" priority="142" operator="greaterThan" aboveAverage="0" equalAverage="0" bottom="0" percent="0" rank="0" text="" dxfId="1">
      <formula>6</formula>
    </cfRule>
  </conditionalFormatting>
  <conditionalFormatting sqref="L366">
    <cfRule type="cellIs" priority="143" operator="greaterThan" aboveAverage="0" equalAverage="0" bottom="0" percent="0" rank="0" text="" dxfId="1">
      <formula>6</formula>
    </cfRule>
  </conditionalFormatting>
  <conditionalFormatting sqref="L367">
    <cfRule type="cellIs" priority="144" operator="greaterThan" aboveAverage="0" equalAverage="0" bottom="0" percent="0" rank="0" text="" dxfId="1">
      <formula>6</formula>
    </cfRule>
  </conditionalFormatting>
  <conditionalFormatting sqref="L368">
    <cfRule type="cellIs" priority="145" operator="greaterThan" aboveAverage="0" equalAverage="0" bottom="0" percent="0" rank="0" text="" dxfId="1">
      <formula>6</formula>
    </cfRule>
  </conditionalFormatting>
  <conditionalFormatting sqref="AB368">
    <cfRule type="cellIs" priority="146" operator="greaterThan" aboveAverage="0" equalAverage="0" bottom="0" percent="0" rank="0" text="" dxfId="1">
      <formula>6</formula>
    </cfRule>
  </conditionalFormatting>
  <conditionalFormatting sqref="L369">
    <cfRule type="cellIs" priority="147" operator="greaterThan" aboveAverage="0" equalAverage="0" bottom="0" percent="0" rank="0" text="" dxfId="1">
      <formula>6</formula>
    </cfRule>
  </conditionalFormatting>
  <conditionalFormatting sqref="L370">
    <cfRule type="cellIs" priority="148" operator="greaterThan" aboveAverage="0" equalAverage="0" bottom="0" percent="0" rank="0" text="" dxfId="1">
      <formula>6</formula>
    </cfRule>
  </conditionalFormatting>
  <conditionalFormatting sqref="L371">
    <cfRule type="cellIs" priority="149" operator="greaterThan" aboveAverage="0" equalAverage="0" bottom="0" percent="0" rank="0" text="" dxfId="1">
      <formula>6</formula>
    </cfRule>
  </conditionalFormatting>
  <conditionalFormatting sqref="AB371">
    <cfRule type="cellIs" priority="150" operator="greaterThan" aboveAverage="0" equalAverage="0" bottom="0" percent="0" rank="0" text="" dxfId="1">
      <formula>6</formula>
    </cfRule>
  </conditionalFormatting>
  <conditionalFormatting sqref="L376">
    <cfRule type="cellIs" priority="151" operator="greaterThan" aboveAverage="0" equalAverage="0" bottom="0" percent="0" rank="0" text="" dxfId="1">
      <formula>6</formula>
    </cfRule>
  </conditionalFormatting>
  <conditionalFormatting sqref="L377">
    <cfRule type="cellIs" priority="152" operator="greaterThan" aboveAverage="0" equalAverage="0" bottom="0" percent="0" rank="0" text="" dxfId="1">
      <formula>6</formula>
    </cfRule>
  </conditionalFormatting>
  <conditionalFormatting sqref="L378">
    <cfRule type="cellIs" priority="153" operator="greaterThan" aboveAverage="0" equalAverage="0" bottom="0" percent="0" rank="0" text="" dxfId="1">
      <formula>6</formula>
    </cfRule>
  </conditionalFormatting>
  <conditionalFormatting sqref="AB378">
    <cfRule type="cellIs" priority="154" operator="greaterThan" aboveAverage="0" equalAverage="0" bottom="0" percent="0" rank="0" text="" dxfId="1">
      <formula>6</formula>
    </cfRule>
  </conditionalFormatting>
  <conditionalFormatting sqref="L380">
    <cfRule type="cellIs" priority="155" operator="greaterThan" aboveAverage="0" equalAverage="0" bottom="0" percent="0" rank="0" text="" dxfId="1">
      <formula>6</formula>
    </cfRule>
  </conditionalFormatting>
  <conditionalFormatting sqref="L381">
    <cfRule type="cellIs" priority="156" operator="greaterThan" aboveAverage="0" equalAverage="0" bottom="0" percent="0" rank="0" text="" dxfId="1">
      <formula>6</formula>
    </cfRule>
  </conditionalFormatting>
  <conditionalFormatting sqref="L382">
    <cfRule type="cellIs" priority="157" operator="greaterThan" aboveAverage="0" equalAverage="0" bottom="0" percent="0" rank="0" text="" dxfId="1">
      <formula>6</formula>
    </cfRule>
  </conditionalFormatting>
  <conditionalFormatting sqref="AB382">
    <cfRule type="cellIs" priority="158" operator="greaterThan" aboveAverage="0" equalAverage="0" bottom="0" percent="0" rank="0" text="" dxfId="1">
      <formula>6</formula>
    </cfRule>
  </conditionalFormatting>
  <conditionalFormatting sqref="L387">
    <cfRule type="cellIs" priority="159" operator="greaterThan" aboveAverage="0" equalAverage="0" bottom="0" percent="0" rank="0" text="" dxfId="1">
      <formula>6</formula>
    </cfRule>
  </conditionalFormatting>
  <conditionalFormatting sqref="L388">
    <cfRule type="cellIs" priority="160" operator="greaterThan" aboveAverage="0" equalAverage="0" bottom="0" percent="0" rank="0" text="" dxfId="1">
      <formula>6</formula>
    </cfRule>
  </conditionalFormatting>
  <conditionalFormatting sqref="L389">
    <cfRule type="cellIs" priority="161" operator="greaterThan" aboveAverage="0" equalAverage="0" bottom="0" percent="0" rank="0" text="" dxfId="1">
      <formula>6</formula>
    </cfRule>
  </conditionalFormatting>
  <conditionalFormatting sqref="AB389">
    <cfRule type="cellIs" priority="162" operator="greaterThan" aboveAverage="0" equalAverage="0" bottom="0" percent="0" rank="0" text="" dxfId="1">
      <formula>6</formula>
    </cfRule>
  </conditionalFormatting>
  <conditionalFormatting sqref="L390">
    <cfRule type="cellIs" priority="163" operator="greaterThan" aboveAverage="0" equalAverage="0" bottom="0" percent="0" rank="0" text="" dxfId="1">
      <formula>6</formula>
    </cfRule>
  </conditionalFormatting>
  <conditionalFormatting sqref="L391">
    <cfRule type="cellIs" priority="164" operator="greaterThan" aboveAverage="0" equalAverage="0" bottom="0" percent="0" rank="0" text="" dxfId="1">
      <formula>6</formula>
    </cfRule>
  </conditionalFormatting>
  <conditionalFormatting sqref="L392">
    <cfRule type="cellIs" priority="165" operator="greaterThan" aboveAverage="0" equalAverage="0" bottom="0" percent="0" rank="0" text="" dxfId="1">
      <formula>6</formula>
    </cfRule>
  </conditionalFormatting>
  <conditionalFormatting sqref="AB392">
    <cfRule type="cellIs" priority="166" operator="greaterThan" aboveAverage="0" equalAverage="0" bottom="0" percent="0" rank="0" text="" dxfId="1">
      <formula>6</formula>
    </cfRule>
  </conditionalFormatting>
  <conditionalFormatting sqref="L396">
    <cfRule type="cellIs" priority="167" operator="greaterThan" aboveAverage="0" equalAverage="0" bottom="0" percent="0" rank="0" text="" dxfId="1">
      <formula>6</formula>
    </cfRule>
  </conditionalFormatting>
  <conditionalFormatting sqref="L397">
    <cfRule type="cellIs" priority="168" operator="greaterThan" aboveAverage="0" equalAverage="0" bottom="0" percent="0" rank="0" text="" dxfId="1">
      <formula>6</formula>
    </cfRule>
  </conditionalFormatting>
  <conditionalFormatting sqref="L398">
    <cfRule type="cellIs" priority="169" operator="greaterThan" aboveAverage="0" equalAverage="0" bottom="0" percent="0" rank="0" text="" dxfId="1">
      <formula>6</formula>
    </cfRule>
  </conditionalFormatting>
  <conditionalFormatting sqref="AB398">
    <cfRule type="cellIs" priority="170" operator="greaterThan" aboveAverage="0" equalAverage="0" bottom="0" percent="0" rank="0" text="" dxfId="1">
      <formula>6</formula>
    </cfRule>
  </conditionalFormatting>
  <conditionalFormatting sqref="L400">
    <cfRule type="cellIs" priority="171" operator="greaterThan" aboveAverage="0" equalAverage="0" bottom="0" percent="0" rank="0" text="" dxfId="1">
      <formula>6</formula>
    </cfRule>
  </conditionalFormatting>
  <conditionalFormatting sqref="L401">
    <cfRule type="cellIs" priority="172" operator="greaterThan" aboveAverage="0" equalAverage="0" bottom="0" percent="0" rank="0" text="" dxfId="1">
      <formula>6</formula>
    </cfRule>
  </conditionalFormatting>
  <conditionalFormatting sqref="L402">
    <cfRule type="cellIs" priority="173" operator="greaterThan" aboveAverage="0" equalAverage="0" bottom="0" percent="0" rank="0" text="" dxfId="1">
      <formula>6</formula>
    </cfRule>
  </conditionalFormatting>
  <conditionalFormatting sqref="AB402">
    <cfRule type="cellIs" priority="174" operator="greaterThan" aboveAverage="0" equalAverage="0" bottom="0" percent="0" rank="0" text="" dxfId="1">
      <formula>6</formula>
    </cfRule>
  </conditionalFormatting>
  <conditionalFormatting sqref="L425">
    <cfRule type="cellIs" priority="175" operator="greaterThan" aboveAverage="0" equalAverage="0" bottom="0" percent="0" rank="0" text="" dxfId="1">
      <formula>6</formula>
    </cfRule>
  </conditionalFormatting>
  <conditionalFormatting sqref="L426">
    <cfRule type="cellIs" priority="176" operator="greaterThan" aboveAverage="0" equalAverage="0" bottom="0" percent="0" rank="0" text="" dxfId="1">
      <formula>6</formula>
    </cfRule>
  </conditionalFormatting>
  <conditionalFormatting sqref="L427">
    <cfRule type="cellIs" priority="177" operator="greaterThan" aboveAverage="0" equalAverage="0" bottom="0" percent="0" rank="0" text="" dxfId="1">
      <formula>6</formula>
    </cfRule>
  </conditionalFormatting>
  <conditionalFormatting sqref="AB427">
    <cfRule type="cellIs" priority="178" operator="greaterThan" aboveAverage="0" equalAverage="0" bottom="0" percent="0" rank="0" text="" dxfId="1">
      <formula>6</formula>
    </cfRule>
  </conditionalFormatting>
  <conditionalFormatting sqref="L432">
    <cfRule type="cellIs" priority="179" operator="greaterThan" aboveAverage="0" equalAverage="0" bottom="0" percent="0" rank="0" text="" dxfId="1">
      <formula>6</formula>
    </cfRule>
  </conditionalFormatting>
  <conditionalFormatting sqref="L433">
    <cfRule type="cellIs" priority="180" operator="greaterThan" aboveAverage="0" equalAverage="0" bottom="0" percent="0" rank="0" text="" dxfId="1">
      <formula>6</formula>
    </cfRule>
  </conditionalFormatting>
  <conditionalFormatting sqref="L434">
    <cfRule type="cellIs" priority="181" operator="greaterThan" aboveAverage="0" equalAverage="0" bottom="0" percent="0" rank="0" text="" dxfId="1">
      <formula>6</formula>
    </cfRule>
  </conditionalFormatting>
  <conditionalFormatting sqref="AB434">
    <cfRule type="cellIs" priority="182" operator="greaterThan" aboveAverage="0" equalAverage="0" bottom="0" percent="0" rank="0" text="" dxfId="1">
      <formula>6</formula>
    </cfRule>
  </conditionalFormatting>
  <conditionalFormatting sqref="L437">
    <cfRule type="cellIs" priority="183" operator="greaterThan" aboveAverage="0" equalAverage="0" bottom="0" percent="0" rank="0" text="" dxfId="1">
      <formula>6</formula>
    </cfRule>
  </conditionalFormatting>
  <conditionalFormatting sqref="L438">
    <cfRule type="cellIs" priority="184" operator="greaterThan" aboveAverage="0" equalAverage="0" bottom="0" percent="0" rank="0" text="" dxfId="1">
      <formula>6</formula>
    </cfRule>
  </conditionalFormatting>
  <conditionalFormatting sqref="L439">
    <cfRule type="cellIs" priority="185" operator="greaterThan" aboveAverage="0" equalAverage="0" bottom="0" percent="0" rank="0" text="" dxfId="1">
      <formula>6</formula>
    </cfRule>
  </conditionalFormatting>
  <conditionalFormatting sqref="AB439">
    <cfRule type="cellIs" priority="186" operator="greaterThan" aboveAverage="0" equalAverage="0" bottom="0" percent="0" rank="0" text="" dxfId="1">
      <formula>6</formula>
    </cfRule>
  </conditionalFormatting>
  <conditionalFormatting sqref="L473">
    <cfRule type="cellIs" priority="187" operator="greaterThan" aboveAverage="0" equalAverage="0" bottom="0" percent="0" rank="0" text="" dxfId="1">
      <formula>6</formula>
    </cfRule>
  </conditionalFormatting>
  <conditionalFormatting sqref="L474">
    <cfRule type="cellIs" priority="188" operator="greaterThan" aboveAverage="0" equalAverage="0" bottom="0" percent="0" rank="0" text="" dxfId="1">
      <formula>6</formula>
    </cfRule>
  </conditionalFormatting>
  <conditionalFormatting sqref="AB476">
    <cfRule type="cellIs" priority="189" operator="greaterThan" aboveAverage="0" equalAverage="0" bottom="0" percent="0" rank="0" text="" dxfId="1">
      <formula>6</formula>
    </cfRule>
  </conditionalFormatting>
  <conditionalFormatting sqref="L477">
    <cfRule type="cellIs" priority="190" operator="greaterThan" aboveAverage="0" equalAverage="0" bottom="0" percent="0" rank="0" text="" dxfId="1">
      <formula>6</formula>
    </cfRule>
  </conditionalFormatting>
  <conditionalFormatting sqref="L478">
    <cfRule type="cellIs" priority="191" operator="greaterThan" aboveAverage="0" equalAverage="0" bottom="0" percent="0" rank="0" text="" dxfId="1">
      <formula>6</formula>
    </cfRule>
  </conditionalFormatting>
  <conditionalFormatting sqref="AB479">
    <cfRule type="cellIs" priority="192" operator="greaterThan" aboveAverage="0" equalAverage="0" bottom="0" percent="0" rank="0" text="" dxfId="1">
      <formula>6</formula>
    </cfRule>
  </conditionalFormatting>
  <conditionalFormatting sqref="L490">
    <cfRule type="cellIs" priority="193" operator="greaterThan" aboveAverage="0" equalAverage="0" bottom="0" percent="0" rank="0" text="" dxfId="1">
      <formula>6</formula>
    </cfRule>
  </conditionalFormatting>
  <conditionalFormatting sqref="L491">
    <cfRule type="cellIs" priority="194" operator="greaterThan" aboveAverage="0" equalAverage="0" bottom="0" percent="0" rank="0" text="" dxfId="1">
      <formula>6</formula>
    </cfRule>
  </conditionalFormatting>
  <conditionalFormatting sqref="L492">
    <cfRule type="cellIs" priority="195" operator="greaterThan" aboveAverage="0" equalAverage="0" bottom="0" percent="0" rank="0" text="" dxfId="1">
      <formula>6</formula>
    </cfRule>
  </conditionalFormatting>
  <conditionalFormatting sqref="AB492">
    <cfRule type="cellIs" priority="196" operator="greaterThan" aboveAverage="0" equalAverage="0" bottom="0" percent="0" rank="0" text="" dxfId="1">
      <formula>6</formula>
    </cfRule>
  </conditionalFormatting>
  <conditionalFormatting sqref="L493">
    <cfRule type="cellIs" priority="197" operator="greaterThan" aboveAverage="0" equalAverage="0" bottom="0" percent="0" rank="0" text="" dxfId="1">
      <formula>6</formula>
    </cfRule>
  </conditionalFormatting>
  <conditionalFormatting sqref="L494">
    <cfRule type="cellIs" priority="198" operator="greaterThan" aboveAverage="0" equalAverage="0" bottom="0" percent="0" rank="0" text="" dxfId="1">
      <formula>6</formula>
    </cfRule>
  </conditionalFormatting>
  <conditionalFormatting sqref="L495">
    <cfRule type="cellIs" priority="199" operator="greaterThan" aboveAverage="0" equalAverage="0" bottom="0" percent="0" rank="0" text="" dxfId="1">
      <formula>6</formula>
    </cfRule>
  </conditionalFormatting>
  <conditionalFormatting sqref="AB495">
    <cfRule type="cellIs" priority="200" operator="greaterThan" aboveAverage="0" equalAverage="0" bottom="0" percent="0" rank="0" text="" dxfId="1">
      <formula>6</formula>
    </cfRule>
  </conditionalFormatting>
  <conditionalFormatting sqref="L503">
    <cfRule type="cellIs" priority="201" operator="greaterThan" aboveAverage="0" equalAverage="0" bottom="0" percent="0" rank="0" text="" dxfId="1">
      <formula>6</formula>
    </cfRule>
  </conditionalFormatting>
  <conditionalFormatting sqref="L504">
    <cfRule type="cellIs" priority="202" operator="greaterThan" aboveAverage="0" equalAverage="0" bottom="0" percent="0" rank="0" text="" dxfId="1">
      <formula>6</formula>
    </cfRule>
  </conditionalFormatting>
  <conditionalFormatting sqref="L505">
    <cfRule type="cellIs" priority="203" operator="greaterThan" aboveAverage="0" equalAverage="0" bottom="0" percent="0" rank="0" text="" dxfId="1">
      <formula>6</formula>
    </cfRule>
  </conditionalFormatting>
  <conditionalFormatting sqref="AB505">
    <cfRule type="cellIs" priority="204" operator="greaterThan" aboveAverage="0" equalAverage="0" bottom="0" percent="0" rank="0" text="" dxfId="1">
      <formula>6</formula>
    </cfRule>
  </conditionalFormatting>
  <conditionalFormatting sqref="L507">
    <cfRule type="cellIs" priority="205" operator="greaterThan" aboveAverage="0" equalAverage="0" bottom="0" percent="0" rank="0" text="" dxfId="1">
      <formula>6</formula>
    </cfRule>
  </conditionalFormatting>
  <conditionalFormatting sqref="L508">
    <cfRule type="cellIs" priority="206" operator="greaterThan" aboveAverage="0" equalAverage="0" bottom="0" percent="0" rank="0" text="" dxfId="1">
      <formula>6</formula>
    </cfRule>
  </conditionalFormatting>
  <conditionalFormatting sqref="L509">
    <cfRule type="cellIs" priority="207" operator="greaterThan" aboveAverage="0" equalAverage="0" bottom="0" percent="0" rank="0" text="" dxfId="1">
      <formula>6</formula>
    </cfRule>
  </conditionalFormatting>
  <conditionalFormatting sqref="AB509">
    <cfRule type="cellIs" priority="208" operator="greaterThan" aboveAverage="0" equalAverage="0" bottom="0" percent="0" rank="0" text="" dxfId="1">
      <formula>6</formula>
    </cfRule>
  </conditionalFormatting>
  <conditionalFormatting sqref="L518">
    <cfRule type="cellIs" priority="209" operator="greaterThan" aboveAverage="0" equalAverage="0" bottom="0" percent="0" rank="0" text="" dxfId="1">
      <formula>6</formula>
    </cfRule>
  </conditionalFormatting>
  <conditionalFormatting sqref="L519">
    <cfRule type="cellIs" priority="210" operator="greaterThan" aboveAverage="0" equalAverage="0" bottom="0" percent="0" rank="0" text="" dxfId="1">
      <formula>6</formula>
    </cfRule>
  </conditionalFormatting>
  <conditionalFormatting sqref="L520">
    <cfRule type="cellIs" priority="211" operator="greaterThan" aboveAverage="0" equalAverage="0" bottom="0" percent="0" rank="0" text="" dxfId="1">
      <formula>6</formula>
    </cfRule>
  </conditionalFormatting>
  <conditionalFormatting sqref="AB520">
    <cfRule type="cellIs" priority="212" operator="greaterThan" aboveAverage="0" equalAverage="0" bottom="0" percent="0" rank="0" text="" dxfId="1">
      <formula>6</formula>
    </cfRule>
  </conditionalFormatting>
  <conditionalFormatting sqref="L529">
    <cfRule type="cellIs" priority="213" operator="greaterThan" aboveAverage="0" equalAverage="0" bottom="0" percent="0" rank="0" text="" dxfId="1">
      <formula>6</formula>
    </cfRule>
  </conditionalFormatting>
  <conditionalFormatting sqref="L530">
    <cfRule type="cellIs" priority="214" operator="greaterThan" aboveAverage="0" equalAverage="0" bottom="0" percent="0" rank="0" text="" dxfId="1">
      <formula>6</formula>
    </cfRule>
  </conditionalFormatting>
  <conditionalFormatting sqref="L531">
    <cfRule type="cellIs" priority="215" operator="greaterThan" aboveAverage="0" equalAverage="0" bottom="0" percent="0" rank="0" text="" dxfId="1">
      <formula>6</formula>
    </cfRule>
  </conditionalFormatting>
  <conditionalFormatting sqref="AB531">
    <cfRule type="cellIs" priority="216" operator="greaterThan" aboveAverage="0" equalAverage="0" bottom="0" percent="0" rank="0" text="" dxfId="1">
      <formula>6</formula>
    </cfRule>
  </conditionalFormatting>
  <conditionalFormatting sqref="L533">
    <cfRule type="cellIs" priority="217" operator="greaterThan" aboveAverage="0" equalAverage="0" bottom="0" percent="0" rank="0" text="" dxfId="1">
      <formula>6</formula>
    </cfRule>
  </conditionalFormatting>
  <conditionalFormatting sqref="L534">
    <cfRule type="cellIs" priority="218" operator="greaterThan" aboveAverage="0" equalAverage="0" bottom="0" percent="0" rank="0" text="" dxfId="1">
      <formula>6</formula>
    </cfRule>
  </conditionalFormatting>
  <conditionalFormatting sqref="L535">
    <cfRule type="cellIs" priority="219" operator="greaterThan" aboveAverage="0" equalAverage="0" bottom="0" percent="0" rank="0" text="" dxfId="1">
      <formula>6</formula>
    </cfRule>
  </conditionalFormatting>
  <conditionalFormatting sqref="AB535">
    <cfRule type="cellIs" priority="220" operator="greaterThan" aboveAverage="0" equalAverage="0" bottom="0" percent="0" rank="0" text="" dxfId="1">
      <formula>6</formula>
    </cfRule>
  </conditionalFormatting>
  <conditionalFormatting sqref="L537">
    <cfRule type="cellIs" priority="221" operator="greaterThan" aboveAverage="0" equalAverage="0" bottom="0" percent="0" rank="0" text="" dxfId="1">
      <formula>6</formula>
    </cfRule>
  </conditionalFormatting>
  <conditionalFormatting sqref="L538">
    <cfRule type="cellIs" priority="222" operator="greaterThan" aboveAverage="0" equalAverage="0" bottom="0" percent="0" rank="0" text="" dxfId="1">
      <formula>6</formula>
    </cfRule>
  </conditionalFormatting>
  <conditionalFormatting sqref="L539">
    <cfRule type="cellIs" priority="223" operator="greaterThan" aboveAverage="0" equalAverage="0" bottom="0" percent="0" rank="0" text="" dxfId="1">
      <formula>6</formula>
    </cfRule>
  </conditionalFormatting>
  <conditionalFormatting sqref="AB539">
    <cfRule type="cellIs" priority="224" operator="greaterThan" aboveAverage="0" equalAverage="0" bottom="0" percent="0" rank="0" text="" dxfId="1">
      <formula>6</formula>
    </cfRule>
  </conditionalFormatting>
  <conditionalFormatting sqref="L556">
    <cfRule type="cellIs" priority="225" operator="greaterThan" aboveAverage="0" equalAverage="0" bottom="0" percent="0" rank="0" text="" dxfId="1">
      <formula>6</formula>
    </cfRule>
  </conditionalFormatting>
  <conditionalFormatting sqref="L557">
    <cfRule type="cellIs" priority="226" operator="greaterThan" aboveAverage="0" equalAverage="0" bottom="0" percent="0" rank="0" text="" dxfId="1">
      <formula>6</formula>
    </cfRule>
  </conditionalFormatting>
  <conditionalFormatting sqref="L558">
    <cfRule type="cellIs" priority="227" operator="greaterThan" aboveAverage="0" equalAverage="0" bottom="0" percent="0" rank="0" text="" dxfId="1">
      <formula>6</formula>
    </cfRule>
  </conditionalFormatting>
  <conditionalFormatting sqref="AB558">
    <cfRule type="cellIs" priority="228" operator="greaterThan" aboveAverage="0" equalAverage="0" bottom="0" percent="0" rank="0" text="" dxfId="1">
      <formula>6</formula>
    </cfRule>
  </conditionalFormatting>
  <conditionalFormatting sqref="L562">
    <cfRule type="cellIs" priority="229" operator="greaterThan" aboveAverage="0" equalAverage="0" bottom="0" percent="0" rank="0" text="" dxfId="1">
      <formula>6</formula>
    </cfRule>
  </conditionalFormatting>
  <conditionalFormatting sqref="L563">
    <cfRule type="cellIs" priority="230" operator="greaterThan" aboveAverage="0" equalAverage="0" bottom="0" percent="0" rank="0" text="" dxfId="1">
      <formula>6</formula>
    </cfRule>
  </conditionalFormatting>
  <conditionalFormatting sqref="L564">
    <cfRule type="cellIs" priority="231" operator="greaterThan" aboveAverage="0" equalAverage="0" bottom="0" percent="0" rank="0" text="" dxfId="1">
      <formula>6</formula>
    </cfRule>
  </conditionalFormatting>
  <conditionalFormatting sqref="AB564">
    <cfRule type="cellIs" priority="232" operator="greaterThan" aboveAverage="0" equalAverage="0" bottom="0" percent="0" rank="0" text="" dxfId="1">
      <formula>6</formula>
    </cfRule>
  </conditionalFormatting>
  <conditionalFormatting sqref="L566">
    <cfRule type="cellIs" priority="233" operator="greaterThan" aboveAverage="0" equalAverage="0" bottom="0" percent="0" rank="0" text="" dxfId="1">
      <formula>6</formula>
    </cfRule>
  </conditionalFormatting>
  <conditionalFormatting sqref="L567">
    <cfRule type="cellIs" priority="234" operator="greaterThan" aboveAverage="0" equalAverage="0" bottom="0" percent="0" rank="0" text="" dxfId="1">
      <formula>6</formula>
    </cfRule>
  </conditionalFormatting>
  <conditionalFormatting sqref="L568">
    <cfRule type="cellIs" priority="235" operator="greaterThan" aboveAverage="0" equalAverage="0" bottom="0" percent="0" rank="0" text="" dxfId="1">
      <formula>6</formula>
    </cfRule>
  </conditionalFormatting>
  <conditionalFormatting sqref="AB568">
    <cfRule type="cellIs" priority="236" operator="greaterThan" aboveAverage="0" equalAverage="0" bottom="0" percent="0" rank="0" text="" dxfId="1">
      <formula>6</formula>
    </cfRule>
  </conditionalFormatting>
  <conditionalFormatting sqref="L573">
    <cfRule type="cellIs" priority="237" operator="greaterThan" aboveAverage="0" equalAverage="0" bottom="0" percent="0" rank="0" text="" dxfId="1">
      <formula>6</formula>
    </cfRule>
  </conditionalFormatting>
  <conditionalFormatting sqref="L574">
    <cfRule type="cellIs" priority="238" operator="greaterThan" aboveAverage="0" equalAverage="0" bottom="0" percent="0" rank="0" text="" dxfId="1">
      <formula>6</formula>
    </cfRule>
  </conditionalFormatting>
  <conditionalFormatting sqref="L575">
    <cfRule type="cellIs" priority="239" operator="greaterThan" aboveAverage="0" equalAverage="0" bottom="0" percent="0" rank="0" text="" dxfId="1">
      <formula>6</formula>
    </cfRule>
  </conditionalFormatting>
  <conditionalFormatting sqref="AB575">
    <cfRule type="cellIs" priority="240" operator="greaterThan" aboveAverage="0" equalAverage="0" bottom="0" percent="0" rank="0" text="" dxfId="1">
      <formula>6</formula>
    </cfRule>
  </conditionalFormatting>
  <conditionalFormatting sqref="L576">
    <cfRule type="cellIs" priority="241" operator="greaterThan" aboveAverage="0" equalAverage="0" bottom="0" percent="0" rank="0" text="" dxfId="1">
      <formula>6</formula>
    </cfRule>
  </conditionalFormatting>
  <conditionalFormatting sqref="L577">
    <cfRule type="cellIs" priority="242" operator="greaterThan" aboveAverage="0" equalAverage="0" bottom="0" percent="0" rank="0" text="" dxfId="1">
      <formula>6</formula>
    </cfRule>
  </conditionalFormatting>
  <conditionalFormatting sqref="L578">
    <cfRule type="cellIs" priority="243" operator="greaterThan" aboveAverage="0" equalAverage="0" bottom="0" percent="0" rank="0" text="" dxfId="1">
      <formula>6</formula>
    </cfRule>
  </conditionalFormatting>
  <conditionalFormatting sqref="AB578">
    <cfRule type="cellIs" priority="244" operator="greaterThan" aboveAverage="0" equalAverage="0" bottom="0" percent="0" rank="0" text="" dxfId="1">
      <formula>6</formula>
    </cfRule>
  </conditionalFormatting>
  <conditionalFormatting sqref="L581">
    <cfRule type="cellIs" priority="245" operator="greaterThan" aboveAverage="0" equalAverage="0" bottom="0" percent="0" rank="0" text="" dxfId="1">
      <formula>6</formula>
    </cfRule>
  </conditionalFormatting>
  <conditionalFormatting sqref="L582">
    <cfRule type="cellIs" priority="246" operator="greaterThan" aboveAverage="0" equalAverage="0" bottom="0" percent="0" rank="0" text="" dxfId="1">
      <formula>6</formula>
    </cfRule>
  </conditionalFormatting>
  <conditionalFormatting sqref="L583">
    <cfRule type="cellIs" priority="247" operator="greaterThan" aboveAverage="0" equalAverage="0" bottom="0" percent="0" rank="0" text="" dxfId="1">
      <formula>6</formula>
    </cfRule>
  </conditionalFormatting>
  <conditionalFormatting sqref="AB583">
    <cfRule type="cellIs" priority="248" operator="greaterThan" aboveAverage="0" equalAverage="0" bottom="0" percent="0" rank="0" text="" dxfId="1">
      <formula>6</formula>
    </cfRule>
  </conditionalFormatting>
  <conditionalFormatting sqref="L584">
    <cfRule type="cellIs" priority="249" operator="greaterThan" aboveAverage="0" equalAverage="0" bottom="0" percent="0" rank="0" text="" dxfId="1">
      <formula>6</formula>
    </cfRule>
  </conditionalFormatting>
  <conditionalFormatting sqref="L585">
    <cfRule type="cellIs" priority="250" operator="greaterThan" aboveAverage="0" equalAverage="0" bottom="0" percent="0" rank="0" text="" dxfId="1">
      <formula>6</formula>
    </cfRule>
  </conditionalFormatting>
  <conditionalFormatting sqref="L586">
    <cfRule type="cellIs" priority="251" operator="greaterThan" aboveAverage="0" equalAverage="0" bottom="0" percent="0" rank="0" text="" dxfId="1">
      <formula>6</formula>
    </cfRule>
  </conditionalFormatting>
  <conditionalFormatting sqref="AB586">
    <cfRule type="cellIs" priority="252" operator="greaterThan" aboveAverage="0" equalAverage="0" bottom="0" percent="0" rank="0" text="" dxfId="1">
      <formula>6</formula>
    </cfRule>
  </conditionalFormatting>
  <conditionalFormatting sqref="L588">
    <cfRule type="cellIs" priority="253" operator="greaterThan" aboveAverage="0" equalAverage="0" bottom="0" percent="0" rank="0" text="" dxfId="1">
      <formula>6</formula>
    </cfRule>
  </conditionalFormatting>
  <conditionalFormatting sqref="L589">
    <cfRule type="cellIs" priority="254" operator="greaterThan" aboveAverage="0" equalAverage="0" bottom="0" percent="0" rank="0" text="" dxfId="1">
      <formula>6</formula>
    </cfRule>
  </conditionalFormatting>
  <conditionalFormatting sqref="L590">
    <cfRule type="cellIs" priority="255" operator="greaterThan" aboveAverage="0" equalAverage="0" bottom="0" percent="0" rank="0" text="" dxfId="1">
      <formula>6</formula>
    </cfRule>
  </conditionalFormatting>
  <conditionalFormatting sqref="AB590">
    <cfRule type="cellIs" priority="256" operator="greaterThan" aboveAverage="0" equalAverage="0" bottom="0" percent="0" rank="0" text="" dxfId="1">
      <formula>6</formula>
    </cfRule>
  </conditionalFormatting>
  <conditionalFormatting sqref="L601">
    <cfRule type="cellIs" priority="257" operator="greaterThan" aboveAverage="0" equalAverage="0" bottom="0" percent="0" rank="0" text="" dxfId="1">
      <formula>6</formula>
    </cfRule>
  </conditionalFormatting>
  <conditionalFormatting sqref="L602">
    <cfRule type="cellIs" priority="258" operator="greaterThan" aboveAverage="0" equalAverage="0" bottom="0" percent="0" rank="0" text="" dxfId="1">
      <formula>6</formula>
    </cfRule>
  </conditionalFormatting>
  <conditionalFormatting sqref="L603">
    <cfRule type="cellIs" priority="259" operator="greaterThan" aboveAverage="0" equalAverage="0" bottom="0" percent="0" rank="0" text="" dxfId="1">
      <formula>6</formula>
    </cfRule>
  </conditionalFormatting>
  <conditionalFormatting sqref="AB603">
    <cfRule type="cellIs" priority="260" operator="greaterThan" aboveAverage="0" equalAverage="0" bottom="0" percent="0" rank="0" text="" dxfId="1">
      <formula>6</formula>
    </cfRule>
  </conditionalFormatting>
  <conditionalFormatting sqref="L676">
    <cfRule type="cellIs" priority="261" operator="greaterThan" aboveAverage="0" equalAverage="0" bottom="0" percent="0" rank="0" text="" dxfId="1">
      <formula>6</formula>
    </cfRule>
  </conditionalFormatting>
  <conditionalFormatting sqref="L677">
    <cfRule type="cellIs" priority="262" operator="greaterThan" aboveAverage="0" equalAverage="0" bottom="0" percent="0" rank="0" text="" dxfId="1">
      <formula>6</formula>
    </cfRule>
  </conditionalFormatting>
  <conditionalFormatting sqref="AB679">
    <cfRule type="cellIs" priority="263" operator="greaterThan" aboveAverage="0" equalAverage="0" bottom="0" percent="0" rank="0" text="" dxfId="1">
      <formula>6</formula>
    </cfRule>
  </conditionalFormatting>
  <conditionalFormatting sqref="L680">
    <cfRule type="cellIs" priority="264" operator="greaterThan" aboveAverage="0" equalAverage="0" bottom="0" percent="0" rank="0" text="" dxfId="1">
      <formula>6</formula>
    </cfRule>
  </conditionalFormatting>
  <conditionalFormatting sqref="L681">
    <cfRule type="cellIs" priority="265" operator="greaterThan" aboveAverage="0" equalAverage="0" bottom="0" percent="0" rank="0" text="" dxfId="1">
      <formula>6</formula>
    </cfRule>
  </conditionalFormatting>
  <conditionalFormatting sqref="AB682">
    <cfRule type="cellIs" priority="266" operator="greaterThan" aboveAverage="0" equalAverage="0" bottom="0" percent="0" rank="0" text="" dxfId="1">
      <formula>6</formula>
    </cfRule>
  </conditionalFormatting>
  <conditionalFormatting sqref="L699">
    <cfRule type="cellIs" priority="267" operator="greaterThan" aboveAverage="0" equalAverage="0" bottom="0" percent="0" rank="0" text="" dxfId="1">
      <formula>6</formula>
    </cfRule>
  </conditionalFormatting>
  <conditionalFormatting sqref="L700">
    <cfRule type="cellIs" priority="268" operator="greaterThan" aboveAverage="0" equalAverage="0" bottom="0" percent="0" rank="0" text="" dxfId="1">
      <formula>6</formula>
    </cfRule>
  </conditionalFormatting>
  <conditionalFormatting sqref="AB702">
    <cfRule type="cellIs" priority="269" operator="greaterThan" aboveAverage="0" equalAverage="0" bottom="0" percent="0" rank="0" text="" dxfId="1">
      <formula>6</formula>
    </cfRule>
  </conditionalFormatting>
  <conditionalFormatting sqref="L708">
    <cfRule type="cellIs" priority="270" operator="greaterThan" aboveAverage="0" equalAverage="0" bottom="0" percent="0" rank="0" text="" dxfId="1">
      <formula>6</formula>
    </cfRule>
  </conditionalFormatting>
  <conditionalFormatting sqref="L709">
    <cfRule type="cellIs" priority="271" operator="greaterThan" aboveAverage="0" equalAverage="0" bottom="0" percent="0" rank="0" text="" dxfId="1">
      <formula>6</formula>
    </cfRule>
  </conditionalFormatting>
  <conditionalFormatting sqref="AB711">
    <cfRule type="cellIs" priority="272" operator="greaterThan" aboveAverage="0" equalAverage="0" bottom="0" percent="0" rank="0" text="" dxfId="1">
      <formula>6</formula>
    </cfRule>
  </conditionalFormatting>
  <conditionalFormatting sqref="L714">
    <cfRule type="cellIs" priority="273" operator="greaterThan" aboveAverage="0" equalAverage="0" bottom="0" percent="0" rank="0" text="" dxfId="1">
      <formula>6</formula>
    </cfRule>
  </conditionalFormatting>
  <conditionalFormatting sqref="L715">
    <cfRule type="cellIs" priority="274" operator="greaterThan" aboveAverage="0" equalAverage="0" bottom="0" percent="0" rank="0" text="" dxfId="1">
      <formula>6</formula>
    </cfRule>
  </conditionalFormatting>
  <conditionalFormatting sqref="AB717">
    <cfRule type="cellIs" priority="275" operator="greaterThan" aboveAverage="0" equalAverage="0" bottom="0" percent="0" rank="0" text="" dxfId="1">
      <formula>6</formula>
    </cfRule>
  </conditionalFormatting>
  <conditionalFormatting sqref="L719">
    <cfRule type="cellIs" priority="276" operator="greaterThan" aboveAverage="0" equalAverage="0" bottom="0" percent="0" rank="0" text="" dxfId="1">
      <formula>6</formula>
    </cfRule>
  </conditionalFormatting>
  <conditionalFormatting sqref="L720">
    <cfRule type="cellIs" priority="277" operator="greaterThan" aboveAverage="0" equalAverage="0" bottom="0" percent="0" rank="0" text="" dxfId="1">
      <formula>6</formula>
    </cfRule>
  </conditionalFormatting>
  <conditionalFormatting sqref="AB722">
    <cfRule type="cellIs" priority="278" operator="greaterThan" aboveAverage="0" equalAverage="0" bottom="0" percent="0" rank="0" text="" dxfId="1">
      <formula>6</formula>
    </cfRule>
  </conditionalFormatting>
  <conditionalFormatting sqref="L725">
    <cfRule type="cellIs" priority="279" operator="greaterThan" aboveAverage="0" equalAverage="0" bottom="0" percent="0" rank="0" text="" dxfId="1">
      <formula>6</formula>
    </cfRule>
  </conditionalFormatting>
  <conditionalFormatting sqref="L726">
    <cfRule type="cellIs" priority="280" operator="greaterThan" aboveAverage="0" equalAverage="0" bottom="0" percent="0" rank="0" text="" dxfId="1">
      <formula>6</formula>
    </cfRule>
  </conditionalFormatting>
  <conditionalFormatting sqref="AB728">
    <cfRule type="cellIs" priority="281" operator="greaterThan" aboveAverage="0" equalAverage="0" bottom="0" percent="0" rank="0" text="" dxfId="1">
      <formula>6</formula>
    </cfRule>
  </conditionalFormatting>
  <conditionalFormatting sqref="L731">
    <cfRule type="cellIs" priority="282" operator="greaterThan" aboveAverage="0" equalAverage="0" bottom="0" percent="0" rank="0" text="" dxfId="1">
      <formula>6</formula>
    </cfRule>
  </conditionalFormatting>
  <conditionalFormatting sqref="AB733">
    <cfRule type="cellIs" priority="283" operator="greaterThan" aboveAverage="0" equalAverage="0" bottom="0" percent="0" rank="0" text="" dxfId="1">
      <formula>6</formula>
    </cfRule>
  </conditionalFormatting>
  <conditionalFormatting sqref="L734">
    <cfRule type="cellIs" priority="284" operator="greaterThan" aboveAverage="0" equalAverage="0" bottom="0" percent="0" rank="0" text="" dxfId="1">
      <formula>6</formula>
    </cfRule>
  </conditionalFormatting>
  <conditionalFormatting sqref="L736">
    <cfRule type="cellIs" priority="285" operator="greaterThan" aboveAverage="0" equalAverage="0" bottom="0" percent="0" rank="0" text="" dxfId="1">
      <formula>6</formula>
    </cfRule>
  </conditionalFormatting>
  <conditionalFormatting sqref="AB736">
    <cfRule type="cellIs" priority="286" operator="greaterThan" aboveAverage="0" equalAverage="0" bottom="0" percent="0" rank="0" text="" dxfId="1">
      <formula>6</formula>
    </cfRule>
  </conditionalFormatting>
  <conditionalFormatting sqref="L742">
    <cfRule type="cellIs" priority="287" operator="greaterThan" aboveAverage="0" equalAverage="0" bottom="0" percent="0" rank="0" text="" dxfId="1">
      <formula>6</formula>
    </cfRule>
  </conditionalFormatting>
  <conditionalFormatting sqref="AB744">
    <cfRule type="cellIs" priority="288" operator="greaterThan" aboveAverage="0" equalAverage="0" bottom="0" percent="0" rank="0" text="" dxfId="1">
      <formula>6</formula>
    </cfRule>
  </conditionalFormatting>
  <conditionalFormatting sqref="L745">
    <cfRule type="cellIs" priority="289" operator="greaterThan" aboveAverage="0" equalAverage="0" bottom="0" percent="0" rank="0" text="" dxfId="1">
      <formula>6</formula>
    </cfRule>
  </conditionalFormatting>
  <conditionalFormatting sqref="AB747">
    <cfRule type="cellIs" priority="290" operator="greaterThan" aboveAverage="0" equalAverage="0" bottom="0" percent="0" rank="0" text="" dxfId="1">
      <formula>6</formula>
    </cfRule>
  </conditionalFormatting>
  <conditionalFormatting sqref="L753">
    <cfRule type="cellIs" priority="291" operator="greaterThan" aboveAverage="0" equalAverage="0" bottom="0" percent="0" rank="0" text="" dxfId="1">
      <formula>6</formula>
    </cfRule>
  </conditionalFormatting>
  <conditionalFormatting sqref="AB755">
    <cfRule type="cellIs" priority="292" operator="greaterThan" aboveAverage="0" equalAverage="0" bottom="0" percent="0" rank="0" text="" dxfId="1">
      <formula>6</formula>
    </cfRule>
  </conditionalFormatting>
  <conditionalFormatting sqref="L759">
    <cfRule type="cellIs" priority="293" operator="greaterThan" aboveAverage="0" equalAverage="0" bottom="0" percent="0" rank="0" text="" dxfId="1">
      <formula>6</formula>
    </cfRule>
  </conditionalFormatting>
  <conditionalFormatting sqref="AB761">
    <cfRule type="cellIs" priority="294" operator="greaterThan" aboveAverage="0" equalAverage="0" bottom="0" percent="0" rank="0" text="" dxfId="1">
      <formula>6</formula>
    </cfRule>
  </conditionalFormatting>
  <conditionalFormatting sqref="L762">
    <cfRule type="cellIs" priority="295" operator="greaterThan" aboveAverage="0" equalAverage="0" bottom="0" percent="0" rank="0" text="" dxfId="1">
      <formula>6</formula>
    </cfRule>
  </conditionalFormatting>
  <conditionalFormatting sqref="L763">
    <cfRule type="cellIs" priority="296" operator="greaterThan" aboveAverage="0" equalAverage="0" bottom="0" percent="0" rank="0" text="" dxfId="1">
      <formula>6</formula>
    </cfRule>
  </conditionalFormatting>
  <conditionalFormatting sqref="AB765">
    <cfRule type="cellIs" priority="297" operator="greaterThan" aboveAverage="0" equalAverage="0" bottom="0" percent="0" rank="0" text="" dxfId="1">
      <formula>6</formula>
    </cfRule>
  </conditionalFormatting>
  <conditionalFormatting sqref="L772">
    <cfRule type="cellIs" priority="298" operator="greaterThan" aboveAverage="0" equalAverage="0" bottom="0" percent="0" rank="0" text="" dxfId="1">
      <formula>6</formula>
    </cfRule>
  </conditionalFormatting>
  <conditionalFormatting sqref="L773">
    <cfRule type="cellIs" priority="299" operator="greaterThan" aboveAverage="0" equalAverage="0" bottom="0" percent="0" rank="0" text="" dxfId="1">
      <formula>6</formula>
    </cfRule>
  </conditionalFormatting>
  <conditionalFormatting sqref="AB774">
    <cfRule type="cellIs" priority="300" operator="greaterThan" aboveAverage="0" equalAverage="0" bottom="0" percent="0" rank="0" text="" dxfId="1">
      <formula>6</formula>
    </cfRule>
  </conditionalFormatting>
  <conditionalFormatting sqref="L775">
    <cfRule type="cellIs" priority="301" operator="greaterThan" aboveAverage="0" equalAverage="0" bottom="0" percent="0" rank="0" text="" dxfId="1">
      <formula>6</formula>
    </cfRule>
  </conditionalFormatting>
  <conditionalFormatting sqref="L776">
    <cfRule type="cellIs" priority="302" operator="greaterThan" aboveAverage="0" equalAverage="0" bottom="0" percent="0" rank="0" text="" dxfId="1">
      <formula>6</formula>
    </cfRule>
  </conditionalFormatting>
  <conditionalFormatting sqref="AB778">
    <cfRule type="cellIs" priority="303" operator="greaterThan" aboveAverage="0" equalAverage="0" bottom="0" percent="0" rank="0" text="" dxfId="1">
      <formula>6</formula>
    </cfRule>
  </conditionalFormatting>
  <conditionalFormatting sqref="L779">
    <cfRule type="cellIs" priority="304" operator="greaterThan" aboveAverage="0" equalAverage="0" bottom="0" percent="0" rank="0" text="" dxfId="1">
      <formula>6</formula>
    </cfRule>
  </conditionalFormatting>
  <conditionalFormatting sqref="L780">
    <cfRule type="cellIs" priority="305" operator="greaterThan" aboveAverage="0" equalAverage="0" bottom="0" percent="0" rank="0" text="" dxfId="1">
      <formula>6</formula>
    </cfRule>
  </conditionalFormatting>
  <conditionalFormatting sqref="AB782">
    <cfRule type="cellIs" priority="306" operator="greaterThan" aboveAverage="0" equalAverage="0" bottom="0" percent="0" rank="0" text="" dxfId="1">
      <formula>6</formula>
    </cfRule>
  </conditionalFormatting>
  <conditionalFormatting sqref="L789">
    <cfRule type="cellIs" priority="307" operator="greaterThan" aboveAverage="0" equalAverage="0" bottom="0" percent="0" rank="0" text="" dxfId="1">
      <formula>6</formula>
    </cfRule>
  </conditionalFormatting>
  <conditionalFormatting sqref="AB791">
    <cfRule type="cellIs" priority="308" operator="greaterThan" aboveAverage="0" equalAverage="0" bottom="0" percent="0" rank="0" text="" dxfId="1">
      <formula>6</formula>
    </cfRule>
  </conditionalFormatting>
  <conditionalFormatting sqref="L797">
    <cfRule type="cellIs" priority="309" operator="greaterThan" aboveAverage="0" equalAverage="0" bottom="0" percent="0" rank="0" text="" dxfId="1">
      <formula>6</formula>
    </cfRule>
  </conditionalFormatting>
  <conditionalFormatting sqref="AB798">
    <cfRule type="cellIs" priority="310" operator="greaterThan" aboveAverage="0" equalAverage="0" bottom="0" percent="0" rank="0" text="" dxfId="1">
      <formula>6</formula>
    </cfRule>
  </conditionalFormatting>
  <conditionalFormatting sqref="L801">
    <cfRule type="cellIs" priority="311" operator="greaterThan" aboveAverage="0" equalAverage="0" bottom="0" percent="0" rank="0" text="" dxfId="1">
      <formula>6</formula>
    </cfRule>
  </conditionalFormatting>
  <conditionalFormatting sqref="AB803">
    <cfRule type="cellIs" priority="312" operator="greaterThan" aboveAverage="0" equalAverage="0" bottom="0" percent="0" rank="0" text="" dxfId="1">
      <formula>6</formula>
    </cfRule>
  </conditionalFormatting>
  <conditionalFormatting sqref="L811">
    <cfRule type="cellIs" priority="313" operator="greaterThan" aboveAverage="0" equalAverage="0" bottom="0" percent="0" rank="0" text="" dxfId="1">
      <formula>6</formula>
    </cfRule>
  </conditionalFormatting>
  <conditionalFormatting sqref="AB812">
    <cfRule type="cellIs" priority="314" operator="greaterThan" aboveAverage="0" equalAverage="0" bottom="0" percent="0" rank="0" text="" dxfId="1">
      <formula>6</formula>
    </cfRule>
  </conditionalFormatting>
  <conditionalFormatting sqref="L816">
    <cfRule type="cellIs" priority="315" operator="greaterThan" aboveAverage="0" equalAverage="0" bottom="0" percent="0" rank="0" text="" dxfId="1">
      <formula>6</formula>
    </cfRule>
  </conditionalFormatting>
  <conditionalFormatting sqref="AB818">
    <cfRule type="cellIs" priority="316" operator="greaterThan" aboveAverage="0" equalAverage="0" bottom="0" percent="0" rank="0" text="" dxfId="1">
      <formula>6</formula>
    </cfRule>
  </conditionalFormatting>
  <conditionalFormatting sqref="L826">
    <cfRule type="cellIs" priority="317" operator="greaterThan" aboveAverage="0" equalAverage="0" bottom="0" percent="0" rank="0" text="" dxfId="1">
      <formula>6</formula>
    </cfRule>
  </conditionalFormatting>
  <conditionalFormatting sqref="AB828">
    <cfRule type="cellIs" priority="318" operator="greaterThan" aboveAverage="0" equalAverage="0" bottom="0" percent="0" rank="0" text="" dxfId="1">
      <formula>6</formula>
    </cfRule>
  </conditionalFormatting>
  <conditionalFormatting sqref="L834">
    <cfRule type="cellIs" priority="319" operator="greaterThan" aboveAverage="0" equalAverage="0" bottom="0" percent="0" rank="0" text="" dxfId="1">
      <formula>6</formula>
    </cfRule>
  </conditionalFormatting>
  <conditionalFormatting sqref="AB836">
    <cfRule type="cellIs" priority="320" operator="greaterThan" aboveAverage="0" equalAverage="0" bottom="0" percent="0" rank="0" text="" dxfId="1">
      <formula>6</formula>
    </cfRule>
  </conditionalFormatting>
  <conditionalFormatting sqref="L843">
    <cfRule type="cellIs" priority="321" operator="greaterThan" aboveAverage="0" equalAverage="0" bottom="0" percent="0" rank="0" text="" dxfId="1">
      <formula>6</formula>
    </cfRule>
  </conditionalFormatting>
  <conditionalFormatting sqref="AB845">
    <cfRule type="cellIs" priority="322" operator="greaterThan" aboveAverage="0" equalAverage="0" bottom="0" percent="0" rank="0" text="" dxfId="1">
      <formula>6</formula>
    </cfRule>
  </conditionalFormatting>
  <conditionalFormatting sqref="L852">
    <cfRule type="cellIs" priority="323" operator="greaterThan" aboveAverage="0" equalAverage="0" bottom="0" percent="0" rank="0" text="" dxfId="1">
      <formula>6</formula>
    </cfRule>
  </conditionalFormatting>
  <conditionalFormatting sqref="AB853">
    <cfRule type="cellIs" priority="324" operator="greaterThan" aboveAverage="0" equalAverage="0" bottom="0" percent="0" rank="0" text="" dxfId="1">
      <formula>6</formula>
    </cfRule>
  </conditionalFormatting>
  <conditionalFormatting sqref="L855">
    <cfRule type="cellIs" priority="325" operator="greaterThan" aboveAverage="0" equalAverage="0" bottom="0" percent="0" rank="0" text="" dxfId="1">
      <formula>6</formula>
    </cfRule>
  </conditionalFormatting>
  <conditionalFormatting sqref="AB857">
    <cfRule type="cellIs" priority="326" operator="greaterThan" aboveAverage="0" equalAverage="0" bottom="0" percent="0" rank="0" text="" dxfId="1">
      <formula>6</formula>
    </cfRule>
  </conditionalFormatting>
  <conditionalFormatting sqref="L860">
    <cfRule type="cellIs" priority="327" operator="greaterThan" aboveAverage="0" equalAverage="0" bottom="0" percent="0" rank="0" text="" dxfId="1">
      <formula>6</formula>
    </cfRule>
  </conditionalFormatting>
  <conditionalFormatting sqref="L861">
    <cfRule type="cellIs" priority="328" operator="greaterThan" aboveAverage="0" equalAverage="0" bottom="0" percent="0" rank="0" text="" dxfId="1">
      <formula>6</formula>
    </cfRule>
  </conditionalFormatting>
  <conditionalFormatting sqref="AB861">
    <cfRule type="cellIs" priority="329" operator="greaterThan" aboveAverage="0" equalAverage="0" bottom="0" percent="0" rank="0" text="" dxfId="1">
      <formula>6</formula>
    </cfRule>
  </conditionalFormatting>
  <conditionalFormatting sqref="L864">
    <cfRule type="cellIs" priority="330" operator="greaterThan" aboveAverage="0" equalAverage="0" bottom="0" percent="0" rank="0" text="" dxfId="1">
      <formula>6</formula>
    </cfRule>
  </conditionalFormatting>
  <conditionalFormatting sqref="L865">
    <cfRule type="cellIs" priority="331" operator="greaterThan" aboveAverage="0" equalAverage="0" bottom="0" percent="0" rank="0" text="" dxfId="1">
      <formula>6</formula>
    </cfRule>
  </conditionalFormatting>
  <conditionalFormatting sqref="AB865">
    <cfRule type="cellIs" priority="332" operator="greaterThan" aboveAverage="0" equalAverage="0" bottom="0" percent="0" rank="0" text="" dxfId="1">
      <formula>6</formula>
    </cfRule>
  </conditionalFormatting>
  <conditionalFormatting sqref="L874">
    <cfRule type="cellIs" priority="333" operator="greaterThan" aboveAverage="0" equalAverage="0" bottom="0" percent="0" rank="0" text="" dxfId="1">
      <formula>6</formula>
    </cfRule>
  </conditionalFormatting>
  <conditionalFormatting sqref="L875">
    <cfRule type="cellIs" priority="334" operator="greaterThan" aboveAverage="0" equalAverage="0" bottom="0" percent="0" rank="0" text="" dxfId="1">
      <formula>6</formula>
    </cfRule>
  </conditionalFormatting>
  <conditionalFormatting sqref="AB875">
    <cfRule type="cellIs" priority="335" operator="greaterThan" aboveAverage="0" equalAverage="0" bottom="0" percent="0" rank="0" text="" dxfId="1">
      <formula>6</formula>
    </cfRule>
  </conditionalFormatting>
  <conditionalFormatting sqref="L880">
    <cfRule type="cellIs" priority="336" operator="greaterThan" aboveAverage="0" equalAverage="0" bottom="0" percent="0" rank="0" text="" dxfId="1">
      <formula>6</formula>
    </cfRule>
  </conditionalFormatting>
  <conditionalFormatting sqref="L881">
    <cfRule type="cellIs" priority="337" operator="greaterThan" aboveAverage="0" equalAverage="0" bottom="0" percent="0" rank="0" text="" dxfId="1">
      <formula>6</formula>
    </cfRule>
  </conditionalFormatting>
  <conditionalFormatting sqref="AB881">
    <cfRule type="cellIs" priority="338" operator="greaterThan" aboveAverage="0" equalAverage="0" bottom="0" percent="0" rank="0" text="" dxfId="1">
      <formula>6</formula>
    </cfRule>
  </conditionalFormatting>
  <conditionalFormatting sqref="L907">
    <cfRule type="cellIs" priority="339" operator="greaterThan" aboveAverage="0" equalAverage="0" bottom="0" percent="0" rank="0" text="" dxfId="1">
      <formula>6</formula>
    </cfRule>
  </conditionalFormatting>
  <conditionalFormatting sqref="AB909">
    <cfRule type="cellIs" priority="340" operator="greaterThan" aboveAverage="0" equalAverage="0" bottom="0" percent="0" rank="0" text="" dxfId="1">
      <formula>6</formula>
    </cfRule>
  </conditionalFormatting>
  <conditionalFormatting sqref="L917">
    <cfRule type="cellIs" priority="341" operator="greaterThan" aboveAverage="0" equalAverage="0" bottom="0" percent="0" rank="0" text="" dxfId="1">
      <formula>6</formula>
    </cfRule>
  </conditionalFormatting>
  <conditionalFormatting sqref="AB918">
    <cfRule type="cellIs" priority="342" operator="greaterThan" aboveAverage="0" equalAverage="0" bottom="0" percent="0" rank="0" text="" dxfId="1">
      <formula>6</formula>
    </cfRule>
  </conditionalFormatting>
  <conditionalFormatting sqref="L921">
    <cfRule type="cellIs" priority="343" operator="greaterThan" aboveAverage="0" equalAverage="0" bottom="0" percent="0" rank="0" text="" dxfId="1">
      <formula>6</formula>
    </cfRule>
  </conditionalFormatting>
  <conditionalFormatting sqref="AB923">
    <cfRule type="cellIs" priority="344" operator="greaterThan" aboveAverage="0" equalAverage="0" bottom="0" percent="0" rank="0" text="" dxfId="1">
      <formula>6</formula>
    </cfRule>
  </conditionalFormatting>
  <conditionalFormatting sqref="L931">
    <cfRule type="cellIs" priority="345" operator="greaterThan" aboveAverage="0" equalAverage="0" bottom="0" percent="0" rank="0" text="" dxfId="1">
      <formula>6</formula>
    </cfRule>
  </conditionalFormatting>
  <conditionalFormatting sqref="AB933">
    <cfRule type="cellIs" priority="346" operator="greaterThan" aboveAverage="0" equalAverage="0" bottom="0" percent="0" rank="0" text="" dxfId="1">
      <formula>6</formula>
    </cfRule>
  </conditionalFormatting>
  <conditionalFormatting sqref="L941">
    <cfRule type="cellIs" priority="347" operator="greaterThan" aboveAverage="0" equalAverage="0" bottom="0" percent="0" rank="0" text="" dxfId="1">
      <formula>6</formula>
    </cfRule>
  </conditionalFormatting>
  <conditionalFormatting sqref="AB942">
    <cfRule type="cellIs" priority="348" operator="greaterThan" aboveAverage="0" equalAverage="0" bottom="0" percent="0" rank="0" text="" dxfId="1">
      <formula>6</formula>
    </cfRule>
  </conditionalFormatting>
  <conditionalFormatting sqref="L944">
    <cfRule type="cellIs" priority="349" operator="greaterThan" aboveAverage="0" equalAverage="0" bottom="0" percent="0" rank="0" text="" dxfId="1">
      <formula>6</formula>
    </cfRule>
  </conditionalFormatting>
  <conditionalFormatting sqref="AB946">
    <cfRule type="cellIs" priority="350" operator="greaterThan" aboveAverage="0" equalAverage="0" bottom="0" percent="0" rank="0" text="" dxfId="1">
      <formula>6</formula>
    </cfRule>
  </conditionalFormatting>
  <conditionalFormatting sqref="L951">
    <cfRule type="cellIs" priority="351" operator="greaterThan" aboveAverage="0" equalAverage="0" bottom="0" percent="0" rank="0" text="" dxfId="1">
      <formula>6</formula>
    </cfRule>
  </conditionalFormatting>
  <conditionalFormatting sqref="AB952">
    <cfRule type="cellIs" priority="352" operator="greaterThan" aboveAverage="0" equalAverage="0" bottom="0" percent="0" rank="0" text="" dxfId="1">
      <formula>6</formula>
    </cfRule>
  </conditionalFormatting>
  <conditionalFormatting sqref="L963">
    <cfRule type="cellIs" priority="353" operator="greaterThan" aboveAverage="0" equalAverage="0" bottom="0" percent="0" rank="0" text="" dxfId="1">
      <formula>6</formula>
    </cfRule>
  </conditionalFormatting>
  <conditionalFormatting sqref="L964">
    <cfRule type="cellIs" priority="354" operator="greaterThan" aboveAverage="0" equalAverage="0" bottom="0" percent="0" rank="0" text="" dxfId="1">
      <formula>6</formula>
    </cfRule>
  </conditionalFormatting>
  <conditionalFormatting sqref="AB964">
    <cfRule type="cellIs" priority="355" operator="greaterThan" aboveAverage="0" equalAverage="0" bottom="0" percent="0" rank="0" text="" dxfId="1">
      <formula>6</formula>
    </cfRule>
  </conditionalFormatting>
  <conditionalFormatting sqref="AB970">
    <cfRule type="cellIs" priority="356" operator="greaterThan" aboveAverage="0" equalAverage="0" bottom="0" percent="0" rank="0" text="" dxfId="1">
      <formula>6</formula>
    </cfRule>
  </conditionalFormatting>
  <conditionalFormatting sqref="L980">
    <cfRule type="cellIs" priority="357" operator="greaterThan" aboveAverage="0" equalAverage="0" bottom="0" percent="0" rank="0" text="" dxfId="1">
      <formula>6</formula>
    </cfRule>
  </conditionalFormatting>
  <conditionalFormatting sqref="AB982">
    <cfRule type="cellIs" priority="358" operator="greaterThan" aboveAverage="0" equalAverage="0" bottom="0" percent="0" rank="0" text="" dxfId="1">
      <formula>6</formula>
    </cfRule>
  </conditionalFormatting>
  <conditionalFormatting sqref="L988">
    <cfRule type="cellIs" priority="359" operator="greaterThan" aboveAverage="0" equalAverage="0" bottom="0" percent="0" rank="0" text="" dxfId="1">
      <formula>6</formula>
    </cfRule>
  </conditionalFormatting>
  <conditionalFormatting sqref="AB989">
    <cfRule type="cellIs" priority="360" operator="greaterThan" aboveAverage="0" equalAverage="0" bottom="0" percent="0" rank="0" text="" dxfId="1">
      <formula>6</formula>
    </cfRule>
  </conditionalFormatting>
  <conditionalFormatting sqref="L991">
    <cfRule type="cellIs" priority="361" operator="greaterThan" aboveAverage="0" equalAverage="0" bottom="0" percent="0" rank="0" text="" dxfId="1">
      <formula>6</formula>
    </cfRule>
  </conditionalFormatting>
  <conditionalFormatting sqref="AB993">
    <cfRule type="cellIs" priority="362" operator="greaterThan" aboveAverage="0" equalAverage="0" bottom="0" percent="0" rank="0" text="" dxfId="1">
      <formula>6</formula>
    </cfRule>
  </conditionalFormatting>
  <conditionalFormatting sqref="L1001">
    <cfRule type="cellIs" priority="363" operator="greaterThan" aboveAverage="0" equalAverage="0" bottom="0" percent="0" rank="0" text="" dxfId="1">
      <formula>6</formula>
    </cfRule>
  </conditionalFormatting>
  <conditionalFormatting sqref="AB1003">
    <cfRule type="cellIs" priority="364" operator="greaterThan" aboveAverage="0" equalAverage="0" bottom="0" percent="0" rank="0" text="" dxfId="1">
      <formula>6</formula>
    </cfRule>
  </conditionalFormatting>
  <conditionalFormatting sqref="L1008">
    <cfRule type="cellIs" priority="365" operator="greaterThan" aboveAverage="0" equalAverage="0" bottom="0" percent="0" rank="0" text="" dxfId="1">
      <formula>6</formula>
    </cfRule>
  </conditionalFormatting>
  <conditionalFormatting sqref="AB1009">
    <cfRule type="cellIs" priority="366" operator="greaterThan" aboveAverage="0" equalAverage="0" bottom="0" percent="0" rank="0" text="" dxfId="1">
      <formula>6</formula>
    </cfRule>
  </conditionalFormatting>
  <conditionalFormatting sqref="L1012">
    <cfRule type="cellIs" priority="367" operator="greaterThan" aboveAverage="0" equalAverage="0" bottom="0" percent="0" rank="0" text="" dxfId="1">
      <formula>6</formula>
    </cfRule>
  </conditionalFormatting>
  <conditionalFormatting sqref="AB1014">
    <cfRule type="cellIs" priority="368" operator="greaterThan" aboveAverage="0" equalAverage="0" bottom="0" percent="0" rank="0" text="" dxfId="1">
      <formula>6</formula>
    </cfRule>
  </conditionalFormatting>
  <conditionalFormatting sqref="L1021">
    <cfRule type="cellIs" priority="369" operator="greaterThan" aboveAverage="0" equalAverage="0" bottom="0" percent="0" rank="0" text="" dxfId="1">
      <formula>6</formula>
    </cfRule>
  </conditionalFormatting>
  <conditionalFormatting sqref="AB1021">
    <cfRule type="cellIs" priority="370" operator="greaterThan" aboveAverage="0" equalAverage="0" bottom="0" percent="0" rank="0" text="" dxfId="1">
      <formula>6</formula>
    </cfRule>
  </conditionalFormatting>
  <conditionalFormatting sqref="L1027">
    <cfRule type="cellIs" priority="371" operator="greaterThan" aboveAverage="0" equalAverage="0" bottom="0" percent="0" rank="0" text="" dxfId="1">
      <formula>6</formula>
    </cfRule>
  </conditionalFormatting>
  <conditionalFormatting sqref="AB1029">
    <cfRule type="cellIs" priority="372" operator="greaterThan" aboveAverage="0" equalAverage="0" bottom="0" percent="0" rank="0" text="" dxfId="1">
      <formula>6</formula>
    </cfRule>
  </conditionalFormatting>
  <conditionalFormatting sqref="L1037">
    <cfRule type="cellIs" priority="373" operator="greaterThan" aboveAverage="0" equalAverage="0" bottom="0" percent="0" rank="0" text="" dxfId="1">
      <formula>6</formula>
    </cfRule>
  </conditionalFormatting>
  <conditionalFormatting sqref="AB1037">
    <cfRule type="cellIs" priority="374" operator="greaterThan" aboveAverage="0" equalAverage="0" bottom="0" percent="0" rank="0" text="" dxfId="1">
      <formula>6</formula>
    </cfRule>
  </conditionalFormatting>
  <conditionalFormatting sqref="L1042">
    <cfRule type="cellIs" priority="375" operator="greaterThan" aboveAverage="0" equalAverage="0" bottom="0" percent="0" rank="0" text="" dxfId="1">
      <formula>6</formula>
    </cfRule>
  </conditionalFormatting>
  <conditionalFormatting sqref="AB1044">
    <cfRule type="cellIs" priority="376" operator="greaterThan" aboveAverage="0" equalAverage="0" bottom="0" percent="0" rank="0" text="" dxfId="1">
      <formula>6</formula>
    </cfRule>
  </conditionalFormatting>
  <conditionalFormatting sqref="L1046">
    <cfRule type="cellIs" priority="377" operator="greaterThan" aboveAverage="0" equalAverage="0" bottom="0" percent="0" rank="0" text="" dxfId="1">
      <formula>6</formula>
    </cfRule>
  </conditionalFormatting>
  <conditionalFormatting sqref="AB1048">
    <cfRule type="cellIs" priority="378" operator="greaterThan" aboveAverage="0" equalAverage="0" bottom="0" percent="0" rank="0" text="" dxfId="1">
      <formula>6</formula>
    </cfRule>
  </conditionalFormatting>
  <conditionalFormatting sqref="L1050">
    <cfRule type="cellIs" priority="379" operator="greaterThan" aboveAverage="0" equalAverage="0" bottom="0" percent="0" rank="0" text="" dxfId="1">
      <formula>6</formula>
    </cfRule>
  </conditionalFormatting>
  <conditionalFormatting sqref="AB1052">
    <cfRule type="cellIs" priority="380" operator="greaterThan" aboveAverage="0" equalAverage="0" bottom="0" percent="0" rank="0" text="" dxfId="1">
      <formula>6</formula>
    </cfRule>
  </conditionalFormatting>
  <conditionalFormatting sqref="L1056">
    <cfRule type="cellIs" priority="381" operator="greaterThan" aboveAverage="0" equalAverage="0" bottom="0" percent="0" rank="0" text="" dxfId="1">
      <formula>6</formula>
    </cfRule>
  </conditionalFormatting>
  <conditionalFormatting sqref="AB1056">
    <cfRule type="cellIs" priority="382" operator="greaterThan" aboveAverage="0" equalAverage="0" bottom="0" percent="0" rank="0" text="" dxfId="1">
      <formula>6</formula>
    </cfRule>
  </conditionalFormatting>
  <conditionalFormatting sqref="L1057">
    <cfRule type="cellIs" priority="383" operator="greaterThan" aboveAverage="0" equalAverage="0" bottom="0" percent="0" rank="0" text="" dxfId="1">
      <formula>6</formula>
    </cfRule>
  </conditionalFormatting>
  <conditionalFormatting sqref="L1058">
    <cfRule type="cellIs" priority="384" operator="greaterThan" aboveAverage="0" equalAverage="0" bottom="0" percent="0" rank="0" text="" dxfId="1">
      <formula>6</formula>
    </cfRule>
  </conditionalFormatting>
  <conditionalFormatting sqref="L70:L72">
    <cfRule type="cellIs" priority="385" operator="greaterThan" aboveAverage="0" equalAverage="0" bottom="0" percent="0" rank="0" text="" dxfId="1">
      <formula>6</formula>
    </cfRule>
  </conditionalFormatting>
  <conditionalFormatting sqref="L75:L77">
    <cfRule type="cellIs" priority="386" operator="greaterThan" aboveAverage="0" equalAverage="0" bottom="0" percent="0" rank="0" text="" dxfId="1">
      <formula>6</formula>
    </cfRule>
  </conditionalFormatting>
  <conditionalFormatting sqref="L83:L84">
    <cfRule type="cellIs" priority="387" operator="greaterThan" aboveAverage="0" equalAverage="0" bottom="0" percent="0" rank="0" text="" dxfId="1">
      <formula>6</formula>
    </cfRule>
  </conditionalFormatting>
  <conditionalFormatting sqref="L90:L91">
    <cfRule type="cellIs" priority="388" operator="greaterThan" aboveAverage="0" equalAverage="0" bottom="0" percent="0" rank="0" text="" dxfId="1">
      <formula>6</formula>
    </cfRule>
  </conditionalFormatting>
  <conditionalFormatting sqref="L97:L98">
    <cfRule type="cellIs" priority="389" operator="greaterThan" aboveAverage="0" equalAverage="0" bottom="0" percent="0" rank="0" text="" dxfId="1">
      <formula>6</formula>
    </cfRule>
  </conditionalFormatting>
  <conditionalFormatting sqref="L107:L108">
    <cfRule type="cellIs" priority="390" operator="greaterThan" aboveAverage="0" equalAverage="0" bottom="0" percent="0" rank="0" text="" dxfId="1">
      <formula>6</formula>
    </cfRule>
  </conditionalFormatting>
  <conditionalFormatting sqref="L117:L118">
    <cfRule type="cellIs" priority="391" operator="greaterThan" aboveAverage="0" equalAverage="0" bottom="0" percent="0" rank="0" text="" dxfId="1">
      <formula>6</formula>
    </cfRule>
  </conditionalFormatting>
  <conditionalFormatting sqref="L129:L130">
    <cfRule type="cellIs" priority="392" operator="greaterThan" aboveAverage="0" equalAverage="0" bottom="0" percent="0" rank="0" text="" dxfId="1">
      <formula>6</formula>
    </cfRule>
  </conditionalFormatting>
  <conditionalFormatting sqref="L135:L136">
    <cfRule type="cellIs" priority="393" operator="greaterThan" aboveAverage="0" equalAverage="0" bottom="0" percent="0" rank="0" text="" dxfId="1">
      <formula>6</formula>
    </cfRule>
  </conditionalFormatting>
  <conditionalFormatting sqref="L137:L138">
    <cfRule type="cellIs" priority="394" operator="greaterThan" aboveAverage="0" equalAverage="0" bottom="0" percent="0" rank="0" text="" dxfId="1">
      <formula>6</formula>
    </cfRule>
  </conditionalFormatting>
  <conditionalFormatting sqref="L140:L141">
    <cfRule type="cellIs" priority="395" operator="greaterThan" aboveAverage="0" equalAverage="0" bottom="0" percent="0" rank="0" text="" dxfId="1">
      <formula>6</formula>
    </cfRule>
  </conditionalFormatting>
  <conditionalFormatting sqref="L150:L151">
    <cfRule type="cellIs" priority="396" operator="greaterThan" aboveAverage="0" equalAverage="0" bottom="0" percent="0" rank="0" text="" dxfId="1">
      <formula>6</formula>
    </cfRule>
  </conditionalFormatting>
  <conditionalFormatting sqref="L160:L161">
    <cfRule type="cellIs" priority="397" operator="greaterThan" aboveAverage="0" equalAverage="0" bottom="0" percent="0" rank="0" text="" dxfId="1">
      <formula>6</formula>
    </cfRule>
  </conditionalFormatting>
  <conditionalFormatting sqref="L169:L170">
    <cfRule type="cellIs" priority="398" operator="greaterThan" aboveAverage="0" equalAverage="0" bottom="0" percent="0" rank="0" text="" dxfId="1">
      <formula>6</formula>
    </cfRule>
  </conditionalFormatting>
  <conditionalFormatting sqref="L310:L311">
    <cfRule type="cellIs" priority="399" operator="greaterThan" aboveAverage="0" equalAverage="0" bottom="0" percent="0" rank="0" text="" dxfId="1">
      <formula>6</formula>
    </cfRule>
  </conditionalFormatting>
  <conditionalFormatting sqref="L475:L476">
    <cfRule type="cellIs" priority="400" operator="greaterThan" aboveAverage="0" equalAverage="0" bottom="0" percent="0" rank="0" text="" dxfId="1">
      <formula>6</formula>
    </cfRule>
  </conditionalFormatting>
  <conditionalFormatting sqref="L678:L679">
    <cfRule type="cellIs" priority="401" operator="greaterThan" aboveAverage="0" equalAverage="0" bottom="0" percent="0" rank="0" text="" dxfId="1">
      <formula>6</formula>
    </cfRule>
  </conditionalFormatting>
  <conditionalFormatting sqref="L701:L702">
    <cfRule type="cellIs" priority="402" operator="greaterThan" aboveAverage="0" equalAverage="0" bottom="0" percent="0" rank="0" text="" dxfId="1">
      <formula>6</formula>
    </cfRule>
  </conditionalFormatting>
  <conditionalFormatting sqref="L710:L711">
    <cfRule type="cellIs" priority="403" operator="greaterThan" aboveAverage="0" equalAverage="0" bottom="0" percent="0" rank="0" text="" dxfId="1">
      <formula>6</formula>
    </cfRule>
  </conditionalFormatting>
  <conditionalFormatting sqref="L716:L717">
    <cfRule type="cellIs" priority="404" operator="greaterThan" aboveAverage="0" equalAverage="0" bottom="0" percent="0" rank="0" text="" dxfId="1">
      <formula>6</formula>
    </cfRule>
  </conditionalFormatting>
  <conditionalFormatting sqref="L721:L722">
    <cfRule type="cellIs" priority="405" operator="greaterThan" aboveAverage="0" equalAverage="0" bottom="0" percent="0" rank="0" text="" dxfId="1">
      <formula>6</formula>
    </cfRule>
  </conditionalFormatting>
  <conditionalFormatting sqref="L727:L728">
    <cfRule type="cellIs" priority="406" operator="greaterThan" aboveAverage="0" equalAverage="0" bottom="0" percent="0" rank="0" text="" dxfId="1">
      <formula>6</formula>
    </cfRule>
  </conditionalFormatting>
  <conditionalFormatting sqref="L732:L733">
    <cfRule type="cellIs" priority="407" operator="greaterThan" aboveAverage="0" equalAverage="0" bottom="0" percent="0" rank="0" text="" dxfId="1">
      <formula>6</formula>
    </cfRule>
  </conditionalFormatting>
  <conditionalFormatting sqref="L737:L741">
    <cfRule type="cellIs" priority="408" operator="greaterThan" aboveAverage="0" equalAverage="0" bottom="0" percent="0" rank="0" text="" dxfId="1">
      <formula>6</formula>
    </cfRule>
  </conditionalFormatting>
  <conditionalFormatting sqref="L743:L744">
    <cfRule type="cellIs" priority="409" operator="greaterThan" aboveAverage="0" equalAverage="0" bottom="0" percent="0" rank="0" text="" dxfId="1">
      <formula>6</formula>
    </cfRule>
  </conditionalFormatting>
  <conditionalFormatting sqref="L748:L752">
    <cfRule type="cellIs" priority="410" operator="greaterThan" aboveAverage="0" equalAverage="0" bottom="0" percent="0" rank="0" text="" dxfId="1">
      <formula>6</formula>
    </cfRule>
  </conditionalFormatting>
  <conditionalFormatting sqref="L754:L755">
    <cfRule type="cellIs" priority="411" operator="greaterThan" aboveAverage="0" equalAverage="0" bottom="0" percent="0" rank="0" text="" dxfId="1">
      <formula>6</formula>
    </cfRule>
  </conditionalFormatting>
  <conditionalFormatting sqref="L756:L758">
    <cfRule type="cellIs" priority="412" operator="greaterThan" aboveAverage="0" equalAverage="0" bottom="0" percent="0" rank="0" text="" dxfId="1">
      <formula>6</formula>
    </cfRule>
  </conditionalFormatting>
  <conditionalFormatting sqref="L760:L761">
    <cfRule type="cellIs" priority="413" operator="greaterThan" aboveAverage="0" equalAverage="0" bottom="0" percent="0" rank="0" text="" dxfId="1">
      <formula>6</formula>
    </cfRule>
  </conditionalFormatting>
  <conditionalFormatting sqref="L764:L765">
    <cfRule type="cellIs" priority="414" operator="greaterThan" aboveAverage="0" equalAverage="0" bottom="0" percent="0" rank="0" text="" dxfId="1">
      <formula>6</formula>
    </cfRule>
  </conditionalFormatting>
  <conditionalFormatting sqref="L777:L778">
    <cfRule type="cellIs" priority="415" operator="greaterThan" aboveAverage="0" equalAverage="0" bottom="0" percent="0" rank="0" text="" dxfId="1">
      <formula>6</formula>
    </cfRule>
  </conditionalFormatting>
  <conditionalFormatting sqref="L781:L782">
    <cfRule type="cellIs" priority="416" operator="greaterThan" aboveAverage="0" equalAverage="0" bottom="0" percent="0" rank="0" text="" dxfId="1">
      <formula>6</formula>
    </cfRule>
  </conditionalFormatting>
  <conditionalFormatting sqref="L790:L791">
    <cfRule type="cellIs" priority="417" operator="greaterThan" aboveAverage="0" equalAverage="0" bottom="0" percent="0" rank="0" text="" dxfId="1">
      <formula>6</formula>
    </cfRule>
  </conditionalFormatting>
  <conditionalFormatting sqref="L802:L803">
    <cfRule type="cellIs" priority="418" operator="greaterThan" aboveAverage="0" equalAverage="0" bottom="0" percent="0" rank="0" text="" dxfId="1">
      <formula>6</formula>
    </cfRule>
  </conditionalFormatting>
  <conditionalFormatting sqref="L817:L818">
    <cfRule type="cellIs" priority="419" operator="greaterThan" aboveAverage="0" equalAverage="0" bottom="0" percent="0" rank="0" text="" dxfId="1">
      <formula>6</formula>
    </cfRule>
  </conditionalFormatting>
  <conditionalFormatting sqref="L827:L828">
    <cfRule type="cellIs" priority="420" operator="greaterThan" aboveAverage="0" equalAverage="0" bottom="0" percent="0" rank="0" text="" dxfId="1">
      <formula>6</formula>
    </cfRule>
  </conditionalFormatting>
  <conditionalFormatting sqref="L835:L836">
    <cfRule type="cellIs" priority="421" operator="greaterThan" aboveAverage="0" equalAverage="0" bottom="0" percent="0" rank="0" text="" dxfId="1">
      <formula>6</formula>
    </cfRule>
  </conditionalFormatting>
  <conditionalFormatting sqref="L844:L845">
    <cfRule type="cellIs" priority="422" operator="greaterThan" aboveAverage="0" equalAverage="0" bottom="0" percent="0" rank="0" text="" dxfId="1">
      <formula>6</formula>
    </cfRule>
  </conditionalFormatting>
  <conditionalFormatting sqref="L856:L857">
    <cfRule type="cellIs" priority="423" operator="greaterThan" aboveAverage="0" equalAverage="0" bottom="0" percent="0" rank="0" text="" dxfId="1">
      <formula>6</formula>
    </cfRule>
  </conditionalFormatting>
  <conditionalFormatting sqref="L908:L909">
    <cfRule type="cellIs" priority="424" operator="greaterThan" aboveAverage="0" equalAverage="0" bottom="0" percent="0" rank="0" text="" dxfId="1">
      <formula>6</formula>
    </cfRule>
  </conditionalFormatting>
  <conditionalFormatting sqref="L922:L923">
    <cfRule type="cellIs" priority="425" operator="greaterThan" aboveAverage="0" equalAverage="0" bottom="0" percent="0" rank="0" text="" dxfId="1">
      <formula>6</formula>
    </cfRule>
  </conditionalFormatting>
  <conditionalFormatting sqref="L932:L933">
    <cfRule type="cellIs" priority="426" operator="greaterThan" aboveAverage="0" equalAverage="0" bottom="0" percent="0" rank="0" text="" dxfId="1">
      <formula>6</formula>
    </cfRule>
  </conditionalFormatting>
  <conditionalFormatting sqref="L945:L946">
    <cfRule type="cellIs" priority="427" operator="greaterThan" aboveAverage="0" equalAverage="0" bottom="0" percent="0" rank="0" text="" dxfId="1">
      <formula>6</formula>
    </cfRule>
  </conditionalFormatting>
  <conditionalFormatting sqref="L969:L970">
    <cfRule type="cellIs" priority="428" operator="greaterThan" aboveAverage="0" equalAverage="0" bottom="0" percent="0" rank="0" text="" dxfId="1">
      <formula>6</formula>
    </cfRule>
  </conditionalFormatting>
  <conditionalFormatting sqref="L971:L979">
    <cfRule type="cellIs" priority="429" operator="greaterThan" aboveAverage="0" equalAverage="0" bottom="0" percent="0" rank="0" text="" dxfId="1">
      <formula>6</formula>
    </cfRule>
  </conditionalFormatting>
  <conditionalFormatting sqref="L981:L982">
    <cfRule type="cellIs" priority="430" operator="greaterThan" aboveAverage="0" equalAverage="0" bottom="0" percent="0" rank="0" text="" dxfId="1">
      <formula>6</formula>
    </cfRule>
  </conditionalFormatting>
  <conditionalFormatting sqref="L992:L993">
    <cfRule type="cellIs" priority="431" operator="greaterThan" aboveAverage="0" equalAverage="0" bottom="0" percent="0" rank="0" text="" dxfId="1">
      <formula>6</formula>
    </cfRule>
  </conditionalFormatting>
  <conditionalFormatting sqref="L1002:L1003">
    <cfRule type="cellIs" priority="432" operator="greaterThan" aboveAverage="0" equalAverage="0" bottom="0" percent="0" rank="0" text="" dxfId="1">
      <formula>6</formula>
    </cfRule>
  </conditionalFormatting>
  <conditionalFormatting sqref="L1013:L1014">
    <cfRule type="cellIs" priority="433" operator="greaterThan" aboveAverage="0" equalAverage="0" bottom="0" percent="0" rank="0" text="" dxfId="1">
      <formula>6</formula>
    </cfRule>
  </conditionalFormatting>
  <conditionalFormatting sqref="L1022:L1026">
    <cfRule type="cellIs" priority="434" operator="greaterThan" aboveAverage="0" equalAverage="0" bottom="0" percent="0" rank="0" text="" dxfId="1">
      <formula>6</formula>
    </cfRule>
  </conditionalFormatting>
  <conditionalFormatting sqref="L1028:L1029">
    <cfRule type="cellIs" priority="435" operator="greaterThan" aboveAverage="0" equalAverage="0" bottom="0" percent="0" rank="0" text="" dxfId="1">
      <formula>6</formula>
    </cfRule>
  </conditionalFormatting>
  <conditionalFormatting sqref="L1038:L1041">
    <cfRule type="cellIs" priority="436" operator="greaterThan" aboveAverage="0" equalAverage="0" bottom="0" percent="0" rank="0" text="" dxfId="1">
      <formula>6</formula>
    </cfRule>
  </conditionalFormatting>
  <conditionalFormatting sqref="L1043:L1044">
    <cfRule type="cellIs" priority="437" operator="greaterThan" aboveAverage="0" equalAverage="0" bottom="0" percent="0" rank="0" text="" dxfId="1">
      <formula>6</formula>
    </cfRule>
  </conditionalFormatting>
  <conditionalFormatting sqref="L1047:L1048">
    <cfRule type="cellIs" priority="438" operator="greaterThan" aboveAverage="0" equalAverage="0" bottom="0" percent="0" rank="0" text="" dxfId="1">
      <formula>6</formula>
    </cfRule>
  </conditionalFormatting>
  <conditionalFormatting sqref="L1051:L1052">
    <cfRule type="cellIs" priority="439" operator="greaterThan" aboveAverage="0" equalAverage="0" bottom="0" percent="0" rank="0" text="" dxfId="1">
      <formula>6</formula>
    </cfRule>
  </conditionalFormatting>
  <printOptions headings="false" gridLines="false" gridLinesSet="true" horizontalCentered="true" verticalCentered="false"/>
  <pageMargins left="0.315277777777778" right="0.315277777777778" top="0.98402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6" manualBreakCount="6">
    <brk id="106" man="true" max="16383" min="0"/>
    <brk id="238" man="true" max="16383" min="0"/>
    <brk id="271" man="true" max="16383" min="0"/>
    <brk id="534" man="true" max="16383" min="0"/>
    <brk id="731" man="true" max="16383" min="0"/>
    <brk id="1054" man="true" max="16383" min="0"/>
  </rowBreaks>
  <colBreaks count="2" manualBreakCount="2">
    <brk id="23" man="true" max="65535" min="0"/>
    <brk id="4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LibreOffice/5.2.3.3$Windows_x86 LibreOffice_project/d54a8868f08a7b39642414cf2c8ef2f228f780cf</Application>
  <Company>Minha Empresa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2000-03-21T14:40:00Z</dcterms:created>
  <dc:creator>Meu Computador</dc:creator>
  <dc:description/>
  <dc:language>pt-BR</dc:language>
  <cp:lastModifiedBy/>
  <cp:lastPrinted>2020-10-27T17:41:00Z</cp:lastPrinted>
  <dcterms:modified xsi:type="dcterms:W3CDTF">2020-11-17T13:32:15Z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Minha Empresa</vt:lpwstr>
  </property>
  <property fmtid="{D5CDD505-2E9C-101B-9397-08002B2CF9AE}" pid="3" name="KSOProductBuildVer">
    <vt:lpwstr>1046-11.2.0.9739</vt:lpwstr>
  </property>
</Properties>
</file>